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1325EF46-4FE0-403B-ADB4-D75EBE3B260F}" xr6:coauthVersionLast="47" xr6:coauthVersionMax="47" xr10:uidLastSave="{00000000-0000-0000-0000-000000000000}"/>
  <bookViews>
    <workbookView xWindow="-120" yWindow="-120" windowWidth="29040" windowHeight="15840" tabRatio="937" activeTab="7" xr2:uid="{00000000-000D-0000-FFFF-FFFF00000000}"/>
  </bookViews>
  <sheets>
    <sheet name="Bills - Material" sheetId="18" r:id="rId1"/>
    <sheet name="Bills - Manpower" sheetId="20" r:id="rId2"/>
    <sheet name="Bills - Machinary" sheetId="22" r:id="rId3"/>
    <sheet name="Bills - Subcontractors" sheetId="23" r:id="rId4"/>
    <sheet name="Bills - Indirect Costs" sheetId="24" r:id="rId5"/>
    <sheet name="Bills - Overheads" sheetId="25" r:id="rId6"/>
    <sheet name="Bills" sheetId="21" r:id="rId7"/>
    <sheet name="Bills Import 2024" sheetId="5" r:id="rId8"/>
    <sheet name="Invoices Import 12-2023" sheetId="8" r:id="rId9"/>
    <sheet name="Customers VS CC" sheetId="6" r:id="rId10"/>
    <sheet name="CC Odoo" sheetId="4" r:id="rId11"/>
    <sheet name="Sheet1" sheetId="10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6">Bills!$A$1:$AT$380</definedName>
    <definedName name="_xlnm._FilterDatabase" localSheetId="4" hidden="1">'Bills - Indirect Costs'!$A$1:$J$196</definedName>
    <definedName name="_xlnm._FilterDatabase" localSheetId="2" hidden="1">'Bills - Machinary'!$A$1:$J$196</definedName>
    <definedName name="_xlnm._FilterDatabase" localSheetId="1" hidden="1">'Bills - Manpower'!$A$1:$J$196</definedName>
    <definedName name="_xlnm._FilterDatabase" localSheetId="0" hidden="1">'Bills - Material'!$A$1:$A$380</definedName>
    <definedName name="_xlnm._FilterDatabase" localSheetId="5" hidden="1">'Bills - Overheads'!$A$1:$J$196</definedName>
    <definedName name="_xlnm._FilterDatabase" localSheetId="3">'Bills - Subcontractors'!$A$1:$J$380</definedName>
    <definedName name="_xlnm._FilterDatabase" localSheetId="7" hidden="1">'Bills Import 2024'!$A$1:$AW$382</definedName>
    <definedName name="_xlnm._FilterDatabase" localSheetId="10" hidden="1">'CC Odoo'!$A$1:$G$321</definedName>
    <definedName name="_xlnm._FilterDatabase" localSheetId="9" hidden="1">'Customers VS CC'!$A$1:$T$50</definedName>
    <definedName name="_xlnm._FilterDatabase" localSheetId="8" hidden="1">'Invoices Import 12-2023'!$A$1:$X$120</definedName>
    <definedName name="_xlnm._FilterDatabase" localSheetId="11" hidden="1">Sheet1!$B$4:$C$198</definedName>
    <definedName name="Agu">#N/A</definedName>
    <definedName name="IMPACT">[1]IMPACT!$A$1:$A$3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N">#REF!</definedName>
    <definedName name="PN_Description">#REF!</definedName>
    <definedName name="PT_EndRow">#N/A</definedName>
    <definedName name="PT_StartRow">ROW(INDEX(#REF!,MATCH("*",#REF!,0),1))+1</definedName>
    <definedName name="purchases">'[2]Tax Codes-Hide-Don''t Delete'!$B$30:$B$57</definedName>
    <definedName name="_xlnm.Recorder" localSheetId="7">#REF!</definedName>
    <definedName name="_xlnm.Recorder" localSheetId="9">#REF!</definedName>
    <definedName name="_xlnm.Recorder" localSheetId="8">#REF!</definedName>
    <definedName name="_xlnm.Recorder" localSheetId="11">#REF!</definedName>
    <definedName name="_xlnm.Recorder">#REF!</definedName>
    <definedName name="Sale2">'[3]Tax Codes-Hide-Don''t Delete'!$B$3:$B$25</definedName>
    <definedName name="sales">'[2]Tax Codes-Hide-Don''t Delete'!$B$3:$B$25</definedName>
    <definedName name="Sales1\">'[4]Tax Codes-Hide-Don''t Delete'!$B$3:$B$25</definedName>
    <definedName name="sep">COUNTA(#REF!)+PT_StartRow-3</definedName>
    <definedName name="STATUS">[1]STATUS!$A$1:$A$4</definedName>
    <definedName name="Status_Pre_Review">[5]!Table7[Status]</definedName>
    <definedName name="TAXCODES">'[1]TAX CODES'!$A$1:$A$80</definedName>
    <definedName name="TopSheetSummary" localSheetId="9">'[6]T.SHEET-INDIRECTS'!#REF!</definedName>
    <definedName name="TopSheetSummary" localSheetId="11">'[6]T.SHEET-INDIRECTS'!#REF!</definedName>
    <definedName name="TopSheetSummary">'[6]T.SHEET-INDIRECTS'!#REF!</definedName>
    <definedName name="ww">'[4]Tax Codes-Hide-Don''t Delete'!$B$3:$B$25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84" i="5" l="1"/>
  <c r="BS384" i="5"/>
  <c r="BR384" i="5"/>
  <c r="BQ384" i="5"/>
  <c r="BP384" i="5"/>
  <c r="BO384" i="5"/>
  <c r="X3" i="5"/>
  <c r="AW3" i="5" s="1"/>
  <c r="O3" i="5"/>
  <c r="AX3" i="5"/>
  <c r="AY3" i="5"/>
  <c r="AZ3" i="5"/>
  <c r="BA3" i="5"/>
  <c r="BB3" i="5"/>
  <c r="AW4" i="5"/>
  <c r="AX4" i="5"/>
  <c r="AY4" i="5"/>
  <c r="AZ4" i="5"/>
  <c r="BA4" i="5"/>
  <c r="BB4" i="5"/>
  <c r="AW5" i="5"/>
  <c r="AX5" i="5"/>
  <c r="AY5" i="5"/>
  <c r="AZ5" i="5"/>
  <c r="BA5" i="5"/>
  <c r="BB5" i="5"/>
  <c r="AW6" i="5"/>
  <c r="AX6" i="5"/>
  <c r="AY6" i="5"/>
  <c r="AZ6" i="5"/>
  <c r="BA6" i="5"/>
  <c r="BB6" i="5"/>
  <c r="AW7" i="5"/>
  <c r="AX7" i="5"/>
  <c r="AY7" i="5"/>
  <c r="AZ7" i="5"/>
  <c r="BA7" i="5"/>
  <c r="BB7" i="5"/>
  <c r="AW8" i="5"/>
  <c r="AX8" i="5"/>
  <c r="AY8" i="5"/>
  <c r="AZ8" i="5"/>
  <c r="BA8" i="5"/>
  <c r="BB8" i="5"/>
  <c r="AW9" i="5"/>
  <c r="AX9" i="5"/>
  <c r="AY9" i="5"/>
  <c r="AZ9" i="5"/>
  <c r="BA9" i="5"/>
  <c r="BB9" i="5"/>
  <c r="AW10" i="5"/>
  <c r="AX10" i="5"/>
  <c r="AY10" i="5"/>
  <c r="AZ10" i="5"/>
  <c r="BA10" i="5"/>
  <c r="BB10" i="5"/>
  <c r="J6" i="25" s="1"/>
  <c r="AW11" i="5"/>
  <c r="AX11" i="5"/>
  <c r="AY11" i="5"/>
  <c r="AZ11" i="5"/>
  <c r="BA11" i="5"/>
  <c r="BB11" i="5"/>
  <c r="AW12" i="5"/>
  <c r="AX12" i="5"/>
  <c r="AY12" i="5"/>
  <c r="AZ12" i="5"/>
  <c r="BA12" i="5"/>
  <c r="BB12" i="5"/>
  <c r="AW13" i="5"/>
  <c r="AX13" i="5"/>
  <c r="AY13" i="5"/>
  <c r="AZ13" i="5"/>
  <c r="BA13" i="5"/>
  <c r="BB13" i="5"/>
  <c r="AW14" i="5"/>
  <c r="AX14" i="5"/>
  <c r="AY14" i="5"/>
  <c r="AZ14" i="5"/>
  <c r="BA14" i="5"/>
  <c r="BB14" i="5"/>
  <c r="AW15" i="5"/>
  <c r="AX15" i="5"/>
  <c r="AY15" i="5"/>
  <c r="AZ15" i="5"/>
  <c r="BA15" i="5"/>
  <c r="BB15" i="5"/>
  <c r="AW16" i="5"/>
  <c r="AX16" i="5"/>
  <c r="AY16" i="5"/>
  <c r="AZ16" i="5"/>
  <c r="BA16" i="5"/>
  <c r="BB16" i="5"/>
  <c r="AW17" i="5"/>
  <c r="AX17" i="5"/>
  <c r="AY17" i="5"/>
  <c r="AZ17" i="5"/>
  <c r="BA17" i="5"/>
  <c r="BB17" i="5"/>
  <c r="AW18" i="5"/>
  <c r="AX18" i="5"/>
  <c r="AY18" i="5"/>
  <c r="AZ18" i="5"/>
  <c r="BA18" i="5"/>
  <c r="BB18" i="5"/>
  <c r="AW19" i="5"/>
  <c r="AX19" i="5"/>
  <c r="AY19" i="5"/>
  <c r="AZ19" i="5"/>
  <c r="BA19" i="5"/>
  <c r="BB19" i="5"/>
  <c r="AW20" i="5"/>
  <c r="AX20" i="5"/>
  <c r="AY20" i="5"/>
  <c r="AZ20" i="5"/>
  <c r="BA20" i="5"/>
  <c r="BB20" i="5"/>
  <c r="AW21" i="5"/>
  <c r="AX21" i="5"/>
  <c r="AY21" i="5"/>
  <c r="AZ21" i="5"/>
  <c r="BA21" i="5"/>
  <c r="BB21" i="5"/>
  <c r="AW22" i="5"/>
  <c r="AX22" i="5"/>
  <c r="AY22" i="5"/>
  <c r="AZ22" i="5"/>
  <c r="BA22" i="5"/>
  <c r="BB22" i="5"/>
  <c r="AW23" i="5"/>
  <c r="AX23" i="5"/>
  <c r="AY23" i="5"/>
  <c r="AZ23" i="5"/>
  <c r="BA23" i="5"/>
  <c r="BB23" i="5"/>
  <c r="AW24" i="5"/>
  <c r="AX24" i="5"/>
  <c r="AY24" i="5"/>
  <c r="AZ24" i="5"/>
  <c r="BA24" i="5"/>
  <c r="BB24" i="5"/>
  <c r="AW25" i="5"/>
  <c r="AX25" i="5"/>
  <c r="AY25" i="5"/>
  <c r="AZ25" i="5"/>
  <c r="BA25" i="5"/>
  <c r="BB25" i="5"/>
  <c r="AW26" i="5"/>
  <c r="AX26" i="5"/>
  <c r="AY26" i="5"/>
  <c r="AZ26" i="5"/>
  <c r="BA26" i="5"/>
  <c r="BB26" i="5"/>
  <c r="AW27" i="5"/>
  <c r="AX27" i="5"/>
  <c r="AY27" i="5"/>
  <c r="AZ27" i="5"/>
  <c r="BA27" i="5"/>
  <c r="BB27" i="5"/>
  <c r="AW28" i="5"/>
  <c r="AX28" i="5"/>
  <c r="AY28" i="5"/>
  <c r="AZ28" i="5"/>
  <c r="BA28" i="5"/>
  <c r="BB28" i="5"/>
  <c r="AW29" i="5"/>
  <c r="AX29" i="5"/>
  <c r="AY29" i="5"/>
  <c r="AZ29" i="5"/>
  <c r="BA29" i="5"/>
  <c r="BB29" i="5"/>
  <c r="AW30" i="5"/>
  <c r="AX30" i="5"/>
  <c r="AY30" i="5"/>
  <c r="AZ30" i="5"/>
  <c r="BA30" i="5"/>
  <c r="BB30" i="5"/>
  <c r="AW31" i="5"/>
  <c r="AX31" i="5"/>
  <c r="AY31" i="5"/>
  <c r="AZ31" i="5"/>
  <c r="BA31" i="5"/>
  <c r="BB31" i="5"/>
  <c r="AW32" i="5"/>
  <c r="AX32" i="5"/>
  <c r="AY32" i="5"/>
  <c r="AZ32" i="5"/>
  <c r="BA32" i="5"/>
  <c r="BB32" i="5"/>
  <c r="AW33" i="5"/>
  <c r="AX33" i="5"/>
  <c r="AY33" i="5"/>
  <c r="AZ33" i="5"/>
  <c r="BA33" i="5"/>
  <c r="BB33" i="5"/>
  <c r="AW34" i="5"/>
  <c r="AX34" i="5"/>
  <c r="AY34" i="5"/>
  <c r="AZ34" i="5"/>
  <c r="BA34" i="5"/>
  <c r="BB34" i="5"/>
  <c r="AW35" i="5"/>
  <c r="AX35" i="5"/>
  <c r="AY35" i="5"/>
  <c r="AZ35" i="5"/>
  <c r="BA35" i="5"/>
  <c r="BB35" i="5"/>
  <c r="AW36" i="5"/>
  <c r="AX36" i="5"/>
  <c r="AY36" i="5"/>
  <c r="AZ36" i="5"/>
  <c r="BA36" i="5"/>
  <c r="BB36" i="5"/>
  <c r="AW37" i="5"/>
  <c r="AX37" i="5"/>
  <c r="AY37" i="5"/>
  <c r="AZ37" i="5"/>
  <c r="BA37" i="5"/>
  <c r="BB37" i="5"/>
  <c r="AW38" i="5"/>
  <c r="AX38" i="5"/>
  <c r="AY38" i="5"/>
  <c r="AZ38" i="5"/>
  <c r="BA38" i="5"/>
  <c r="BB38" i="5"/>
  <c r="AW39" i="5"/>
  <c r="AX39" i="5"/>
  <c r="AY39" i="5"/>
  <c r="AZ39" i="5"/>
  <c r="BA39" i="5"/>
  <c r="BB39" i="5"/>
  <c r="AW40" i="5"/>
  <c r="AX40" i="5"/>
  <c r="AY40" i="5"/>
  <c r="AZ40" i="5"/>
  <c r="BA40" i="5"/>
  <c r="BB40" i="5"/>
  <c r="AW41" i="5"/>
  <c r="AX41" i="5"/>
  <c r="AY41" i="5"/>
  <c r="AZ41" i="5"/>
  <c r="BA41" i="5"/>
  <c r="BB41" i="5"/>
  <c r="AW42" i="5"/>
  <c r="AX42" i="5"/>
  <c r="AY42" i="5"/>
  <c r="AZ42" i="5"/>
  <c r="BA42" i="5"/>
  <c r="BB42" i="5"/>
  <c r="J23" i="25" s="1"/>
  <c r="AW43" i="5"/>
  <c r="AX43" i="5"/>
  <c r="AY43" i="5"/>
  <c r="AZ43" i="5"/>
  <c r="BA43" i="5"/>
  <c r="BB43" i="5"/>
  <c r="AW44" i="5"/>
  <c r="AX44" i="5"/>
  <c r="AY44" i="5"/>
  <c r="AZ44" i="5"/>
  <c r="BA44" i="5"/>
  <c r="BB44" i="5"/>
  <c r="AW45" i="5"/>
  <c r="AX45" i="5"/>
  <c r="AY45" i="5"/>
  <c r="AZ45" i="5"/>
  <c r="BA45" i="5"/>
  <c r="BB45" i="5"/>
  <c r="AW46" i="5"/>
  <c r="AX46" i="5"/>
  <c r="AY46" i="5"/>
  <c r="AZ46" i="5"/>
  <c r="BA46" i="5"/>
  <c r="BB46" i="5"/>
  <c r="J25" i="25" s="1"/>
  <c r="AW47" i="5"/>
  <c r="AX47" i="5"/>
  <c r="AY47" i="5"/>
  <c r="AZ47" i="5"/>
  <c r="BA47" i="5"/>
  <c r="BB47" i="5"/>
  <c r="AW48" i="5"/>
  <c r="AX48" i="5"/>
  <c r="AY48" i="5"/>
  <c r="AZ48" i="5"/>
  <c r="BA48" i="5"/>
  <c r="BB48" i="5"/>
  <c r="AW49" i="5"/>
  <c r="AX49" i="5"/>
  <c r="AY49" i="5"/>
  <c r="AZ49" i="5"/>
  <c r="BA49" i="5"/>
  <c r="BB49" i="5"/>
  <c r="AW50" i="5"/>
  <c r="AX50" i="5"/>
  <c r="AY50" i="5"/>
  <c r="AZ50" i="5"/>
  <c r="BA50" i="5"/>
  <c r="BB50" i="5"/>
  <c r="J27" i="25" s="1"/>
  <c r="AW51" i="5"/>
  <c r="AX51" i="5"/>
  <c r="AY51" i="5"/>
  <c r="AZ51" i="5"/>
  <c r="BA51" i="5"/>
  <c r="BB51" i="5"/>
  <c r="AW52" i="5"/>
  <c r="AX52" i="5"/>
  <c r="AY52" i="5"/>
  <c r="AZ52" i="5"/>
  <c r="BA52" i="5"/>
  <c r="BB52" i="5"/>
  <c r="AW53" i="5"/>
  <c r="AX53" i="5"/>
  <c r="AY53" i="5"/>
  <c r="AZ53" i="5"/>
  <c r="BA53" i="5"/>
  <c r="BB53" i="5"/>
  <c r="AW54" i="5"/>
  <c r="AX54" i="5"/>
  <c r="AY54" i="5"/>
  <c r="AZ54" i="5"/>
  <c r="BA54" i="5"/>
  <c r="BB54" i="5"/>
  <c r="J29" i="25" s="1"/>
  <c r="AW55" i="5"/>
  <c r="AX55" i="5"/>
  <c r="AY55" i="5"/>
  <c r="AZ55" i="5"/>
  <c r="BA55" i="5"/>
  <c r="BB55" i="5"/>
  <c r="AW56" i="5"/>
  <c r="AX56" i="5"/>
  <c r="AY56" i="5"/>
  <c r="AZ56" i="5"/>
  <c r="BA56" i="5"/>
  <c r="BB56" i="5"/>
  <c r="AW57" i="5"/>
  <c r="AX57" i="5"/>
  <c r="AY57" i="5"/>
  <c r="AZ57" i="5"/>
  <c r="BA57" i="5"/>
  <c r="BB57" i="5"/>
  <c r="AW58" i="5"/>
  <c r="AX58" i="5"/>
  <c r="AY58" i="5"/>
  <c r="AZ58" i="5"/>
  <c r="BA58" i="5"/>
  <c r="BB58" i="5"/>
  <c r="J31" i="25" s="1"/>
  <c r="AW59" i="5"/>
  <c r="AX59" i="5"/>
  <c r="AY59" i="5"/>
  <c r="AZ59" i="5"/>
  <c r="BA59" i="5"/>
  <c r="BB59" i="5"/>
  <c r="AW60" i="5"/>
  <c r="AX60" i="5"/>
  <c r="AY60" i="5"/>
  <c r="AZ60" i="5"/>
  <c r="BA60" i="5"/>
  <c r="BB60" i="5"/>
  <c r="AW61" i="5"/>
  <c r="AX61" i="5"/>
  <c r="AY61" i="5"/>
  <c r="AZ61" i="5"/>
  <c r="BA61" i="5"/>
  <c r="BB61" i="5"/>
  <c r="AW62" i="5"/>
  <c r="AX62" i="5"/>
  <c r="AY62" i="5"/>
  <c r="AZ62" i="5"/>
  <c r="BA62" i="5"/>
  <c r="BB62" i="5"/>
  <c r="J33" i="25" s="1"/>
  <c r="AW63" i="5"/>
  <c r="AX63" i="5"/>
  <c r="AY63" i="5"/>
  <c r="AZ63" i="5"/>
  <c r="BA63" i="5"/>
  <c r="BB63" i="5"/>
  <c r="AW64" i="5"/>
  <c r="AX64" i="5"/>
  <c r="AY64" i="5"/>
  <c r="AZ64" i="5"/>
  <c r="BA64" i="5"/>
  <c r="BB64" i="5"/>
  <c r="AW65" i="5"/>
  <c r="AX65" i="5"/>
  <c r="AY65" i="5"/>
  <c r="AZ65" i="5"/>
  <c r="BA65" i="5"/>
  <c r="BB65" i="5"/>
  <c r="AW66" i="5"/>
  <c r="AX66" i="5"/>
  <c r="AY66" i="5"/>
  <c r="AZ66" i="5"/>
  <c r="BA66" i="5"/>
  <c r="BB66" i="5"/>
  <c r="J35" i="25" s="1"/>
  <c r="AW67" i="5"/>
  <c r="AX67" i="5"/>
  <c r="AY67" i="5"/>
  <c r="AZ67" i="5"/>
  <c r="BA67" i="5"/>
  <c r="BB67" i="5"/>
  <c r="AW68" i="5"/>
  <c r="AX68" i="5"/>
  <c r="AY68" i="5"/>
  <c r="AZ68" i="5"/>
  <c r="BA68" i="5"/>
  <c r="BB68" i="5"/>
  <c r="AW69" i="5"/>
  <c r="AX69" i="5"/>
  <c r="AY69" i="5"/>
  <c r="AZ69" i="5"/>
  <c r="BA69" i="5"/>
  <c r="BB69" i="5"/>
  <c r="AW70" i="5"/>
  <c r="AX70" i="5"/>
  <c r="AY70" i="5"/>
  <c r="AZ70" i="5"/>
  <c r="BA70" i="5"/>
  <c r="BB70" i="5"/>
  <c r="J37" i="25" s="1"/>
  <c r="AW71" i="5"/>
  <c r="AX71" i="5"/>
  <c r="AY71" i="5"/>
  <c r="AZ71" i="5"/>
  <c r="BA71" i="5"/>
  <c r="BB71" i="5"/>
  <c r="AW72" i="5"/>
  <c r="AX72" i="5"/>
  <c r="AY72" i="5"/>
  <c r="AZ72" i="5"/>
  <c r="BA72" i="5"/>
  <c r="BB72" i="5"/>
  <c r="AW73" i="5"/>
  <c r="AX73" i="5"/>
  <c r="AY73" i="5"/>
  <c r="AZ73" i="5"/>
  <c r="BA73" i="5"/>
  <c r="BB73" i="5"/>
  <c r="AW74" i="5"/>
  <c r="AX74" i="5"/>
  <c r="AY74" i="5"/>
  <c r="AZ74" i="5"/>
  <c r="BA74" i="5"/>
  <c r="BB74" i="5"/>
  <c r="J39" i="25" s="1"/>
  <c r="AW75" i="5"/>
  <c r="AX75" i="5"/>
  <c r="AY75" i="5"/>
  <c r="AZ75" i="5"/>
  <c r="BA75" i="5"/>
  <c r="BB75" i="5"/>
  <c r="AW76" i="5"/>
  <c r="AX76" i="5"/>
  <c r="AY76" i="5"/>
  <c r="AZ76" i="5"/>
  <c r="BA76" i="5"/>
  <c r="BB76" i="5"/>
  <c r="AW77" i="5"/>
  <c r="AX77" i="5"/>
  <c r="AY77" i="5"/>
  <c r="AZ77" i="5"/>
  <c r="BA77" i="5"/>
  <c r="BB77" i="5"/>
  <c r="AW78" i="5"/>
  <c r="AX78" i="5"/>
  <c r="AY78" i="5"/>
  <c r="AZ78" i="5"/>
  <c r="BA78" i="5"/>
  <c r="BB78" i="5"/>
  <c r="J41" i="25" s="1"/>
  <c r="AW79" i="5"/>
  <c r="AX79" i="5"/>
  <c r="AY79" i="5"/>
  <c r="AZ79" i="5"/>
  <c r="BA79" i="5"/>
  <c r="BB79" i="5"/>
  <c r="AW80" i="5"/>
  <c r="AX80" i="5"/>
  <c r="AY80" i="5"/>
  <c r="AZ80" i="5"/>
  <c r="BA80" i="5"/>
  <c r="BB80" i="5"/>
  <c r="AW81" i="5"/>
  <c r="AX81" i="5"/>
  <c r="AY81" i="5"/>
  <c r="AZ81" i="5"/>
  <c r="BA81" i="5"/>
  <c r="BB81" i="5"/>
  <c r="AW82" i="5"/>
  <c r="AX82" i="5"/>
  <c r="AY82" i="5"/>
  <c r="AZ82" i="5"/>
  <c r="BA82" i="5"/>
  <c r="BB82" i="5"/>
  <c r="J43" i="25" s="1"/>
  <c r="AW83" i="5"/>
  <c r="AX83" i="5"/>
  <c r="AY83" i="5"/>
  <c r="AZ83" i="5"/>
  <c r="BA83" i="5"/>
  <c r="BB83" i="5"/>
  <c r="AW84" i="5"/>
  <c r="AX84" i="5"/>
  <c r="AY84" i="5"/>
  <c r="AZ84" i="5"/>
  <c r="BA84" i="5"/>
  <c r="BB84" i="5"/>
  <c r="AW85" i="5"/>
  <c r="AX85" i="5"/>
  <c r="AY85" i="5"/>
  <c r="AZ85" i="5"/>
  <c r="BA85" i="5"/>
  <c r="BB85" i="5"/>
  <c r="AW86" i="5"/>
  <c r="AX86" i="5"/>
  <c r="AY86" i="5"/>
  <c r="AZ86" i="5"/>
  <c r="BA86" i="5"/>
  <c r="BB86" i="5"/>
  <c r="J45" i="25" s="1"/>
  <c r="AW87" i="5"/>
  <c r="AX87" i="5"/>
  <c r="AY87" i="5"/>
  <c r="AZ87" i="5"/>
  <c r="BA87" i="5"/>
  <c r="BB87" i="5"/>
  <c r="AW88" i="5"/>
  <c r="AX88" i="5"/>
  <c r="AY88" i="5"/>
  <c r="AZ88" i="5"/>
  <c r="BA88" i="5"/>
  <c r="BB88" i="5"/>
  <c r="AW89" i="5"/>
  <c r="AX89" i="5"/>
  <c r="AY89" i="5"/>
  <c r="AZ89" i="5"/>
  <c r="BA89" i="5"/>
  <c r="BB89" i="5"/>
  <c r="AW90" i="5"/>
  <c r="AX90" i="5"/>
  <c r="AY90" i="5"/>
  <c r="AZ90" i="5"/>
  <c r="BA90" i="5"/>
  <c r="BB90" i="5"/>
  <c r="J47" i="25" s="1"/>
  <c r="AW91" i="5"/>
  <c r="AX91" i="5"/>
  <c r="AY91" i="5"/>
  <c r="AZ91" i="5"/>
  <c r="BA91" i="5"/>
  <c r="BB91" i="5"/>
  <c r="AW92" i="5"/>
  <c r="AX92" i="5"/>
  <c r="AY92" i="5"/>
  <c r="AZ92" i="5"/>
  <c r="BA92" i="5"/>
  <c r="BB92" i="5"/>
  <c r="AW93" i="5"/>
  <c r="AX93" i="5"/>
  <c r="AY93" i="5"/>
  <c r="AZ93" i="5"/>
  <c r="BA93" i="5"/>
  <c r="BB93" i="5"/>
  <c r="AW94" i="5"/>
  <c r="AX94" i="5"/>
  <c r="AY94" i="5"/>
  <c r="AZ94" i="5"/>
  <c r="BA94" i="5"/>
  <c r="BB94" i="5"/>
  <c r="AW95" i="5"/>
  <c r="AX95" i="5"/>
  <c r="AY95" i="5"/>
  <c r="AZ95" i="5"/>
  <c r="BA95" i="5"/>
  <c r="BB95" i="5"/>
  <c r="AW96" i="5"/>
  <c r="AX96" i="5"/>
  <c r="AY96" i="5"/>
  <c r="AZ96" i="5"/>
  <c r="BA96" i="5"/>
  <c r="BB96" i="5"/>
  <c r="AW97" i="5"/>
  <c r="AX97" i="5"/>
  <c r="AY97" i="5"/>
  <c r="AZ97" i="5"/>
  <c r="BA97" i="5"/>
  <c r="BB97" i="5"/>
  <c r="AW98" i="5"/>
  <c r="AX98" i="5"/>
  <c r="AY98" i="5"/>
  <c r="AZ98" i="5"/>
  <c r="BA98" i="5"/>
  <c r="BB98" i="5"/>
  <c r="AW99" i="5"/>
  <c r="AX99" i="5"/>
  <c r="AY99" i="5"/>
  <c r="AZ99" i="5"/>
  <c r="BA99" i="5"/>
  <c r="BB99" i="5"/>
  <c r="AW100" i="5"/>
  <c r="AX100" i="5"/>
  <c r="AY100" i="5"/>
  <c r="AZ100" i="5"/>
  <c r="BA100" i="5"/>
  <c r="BB100" i="5"/>
  <c r="AW101" i="5"/>
  <c r="AX101" i="5"/>
  <c r="AY101" i="5"/>
  <c r="AZ101" i="5"/>
  <c r="BA101" i="5"/>
  <c r="BB101" i="5"/>
  <c r="AW102" i="5"/>
  <c r="AX102" i="5"/>
  <c r="AY102" i="5"/>
  <c r="AZ102" i="5"/>
  <c r="BA102" i="5"/>
  <c r="BB102" i="5"/>
  <c r="AW103" i="5"/>
  <c r="AX103" i="5"/>
  <c r="AY103" i="5"/>
  <c r="AZ103" i="5"/>
  <c r="BA103" i="5"/>
  <c r="BB103" i="5"/>
  <c r="AW104" i="5"/>
  <c r="AX104" i="5"/>
  <c r="AY104" i="5"/>
  <c r="AZ104" i="5"/>
  <c r="BA104" i="5"/>
  <c r="BB104" i="5"/>
  <c r="AW105" i="5"/>
  <c r="AX105" i="5"/>
  <c r="AY105" i="5"/>
  <c r="J55" i="22" s="1"/>
  <c r="AZ105" i="5"/>
  <c r="BA105" i="5"/>
  <c r="BB105" i="5"/>
  <c r="AW106" i="5"/>
  <c r="AX106" i="5"/>
  <c r="AY106" i="5"/>
  <c r="AZ106" i="5"/>
  <c r="BA106" i="5"/>
  <c r="BB106" i="5"/>
  <c r="AW107" i="5"/>
  <c r="AX107" i="5"/>
  <c r="AY107" i="5"/>
  <c r="AZ107" i="5"/>
  <c r="BA107" i="5"/>
  <c r="BB107" i="5"/>
  <c r="AW108" i="5"/>
  <c r="AX108" i="5"/>
  <c r="AY108" i="5"/>
  <c r="AZ108" i="5"/>
  <c r="BA108" i="5"/>
  <c r="BB108" i="5"/>
  <c r="AW109" i="5"/>
  <c r="AX109" i="5"/>
  <c r="AY109" i="5"/>
  <c r="J57" i="22" s="1"/>
  <c r="AZ109" i="5"/>
  <c r="BA109" i="5"/>
  <c r="BB109" i="5"/>
  <c r="AW110" i="5"/>
  <c r="AX110" i="5"/>
  <c r="AY110" i="5"/>
  <c r="AZ110" i="5"/>
  <c r="BA110" i="5"/>
  <c r="BB110" i="5"/>
  <c r="AW111" i="5"/>
  <c r="AX111" i="5"/>
  <c r="AY111" i="5"/>
  <c r="AZ111" i="5"/>
  <c r="BA111" i="5"/>
  <c r="BB111" i="5"/>
  <c r="AW112" i="5"/>
  <c r="AX112" i="5"/>
  <c r="AY112" i="5"/>
  <c r="AZ112" i="5"/>
  <c r="BA112" i="5"/>
  <c r="BB112" i="5"/>
  <c r="AW113" i="5"/>
  <c r="AX113" i="5"/>
  <c r="AY113" i="5"/>
  <c r="J59" i="22" s="1"/>
  <c r="AZ113" i="5"/>
  <c r="BA113" i="5"/>
  <c r="BB113" i="5"/>
  <c r="AW114" i="5"/>
  <c r="AX114" i="5"/>
  <c r="AY114" i="5"/>
  <c r="AZ114" i="5"/>
  <c r="BA114" i="5"/>
  <c r="BB114" i="5"/>
  <c r="AW115" i="5"/>
  <c r="AX115" i="5"/>
  <c r="AY115" i="5"/>
  <c r="AZ115" i="5"/>
  <c r="BA115" i="5"/>
  <c r="BB115" i="5"/>
  <c r="AW116" i="5"/>
  <c r="AX116" i="5"/>
  <c r="AY116" i="5"/>
  <c r="AZ116" i="5"/>
  <c r="BA116" i="5"/>
  <c r="BB116" i="5"/>
  <c r="AW117" i="5"/>
  <c r="AX117" i="5"/>
  <c r="AY117" i="5"/>
  <c r="J61" i="22" s="1"/>
  <c r="AZ117" i="5"/>
  <c r="BA117" i="5"/>
  <c r="BB117" i="5"/>
  <c r="AW118" i="5"/>
  <c r="AX118" i="5"/>
  <c r="AY118" i="5"/>
  <c r="AZ118" i="5"/>
  <c r="BA118" i="5"/>
  <c r="BB118" i="5"/>
  <c r="AW119" i="5"/>
  <c r="AX119" i="5"/>
  <c r="AY119" i="5"/>
  <c r="AZ119" i="5"/>
  <c r="BA119" i="5"/>
  <c r="BB119" i="5"/>
  <c r="AW120" i="5"/>
  <c r="AX120" i="5"/>
  <c r="AY120" i="5"/>
  <c r="AZ120" i="5"/>
  <c r="BA120" i="5"/>
  <c r="BB120" i="5"/>
  <c r="AW121" i="5"/>
  <c r="AX121" i="5"/>
  <c r="AY121" i="5"/>
  <c r="J63" i="22" s="1"/>
  <c r="AZ121" i="5"/>
  <c r="BA121" i="5"/>
  <c r="BB121" i="5"/>
  <c r="AW122" i="5"/>
  <c r="AX122" i="5"/>
  <c r="AY122" i="5"/>
  <c r="AZ122" i="5"/>
  <c r="BA122" i="5"/>
  <c r="BB122" i="5"/>
  <c r="AW123" i="5"/>
  <c r="AX123" i="5"/>
  <c r="AY123" i="5"/>
  <c r="AZ123" i="5"/>
  <c r="BA123" i="5"/>
  <c r="BB123" i="5"/>
  <c r="AW124" i="5"/>
  <c r="AX124" i="5"/>
  <c r="AY124" i="5"/>
  <c r="AZ124" i="5"/>
  <c r="BA124" i="5"/>
  <c r="BB124" i="5"/>
  <c r="AW125" i="5"/>
  <c r="AX125" i="5"/>
  <c r="AY125" i="5"/>
  <c r="J65" i="22" s="1"/>
  <c r="AZ125" i="5"/>
  <c r="BA125" i="5"/>
  <c r="BB125" i="5"/>
  <c r="AW126" i="5"/>
  <c r="AX126" i="5"/>
  <c r="AY126" i="5"/>
  <c r="AZ126" i="5"/>
  <c r="BA126" i="5"/>
  <c r="BB126" i="5"/>
  <c r="AW127" i="5"/>
  <c r="AX127" i="5"/>
  <c r="AY127" i="5"/>
  <c r="AZ127" i="5"/>
  <c r="BA127" i="5"/>
  <c r="BB127" i="5"/>
  <c r="AW128" i="5"/>
  <c r="AX128" i="5"/>
  <c r="AY128" i="5"/>
  <c r="AZ128" i="5"/>
  <c r="BA128" i="5"/>
  <c r="BB128" i="5"/>
  <c r="AW129" i="5"/>
  <c r="AX129" i="5"/>
  <c r="AY129" i="5"/>
  <c r="J67" i="22" s="1"/>
  <c r="AZ129" i="5"/>
  <c r="BA129" i="5"/>
  <c r="BB129" i="5"/>
  <c r="AW130" i="5"/>
  <c r="AX130" i="5"/>
  <c r="AY130" i="5"/>
  <c r="AZ130" i="5"/>
  <c r="BA130" i="5"/>
  <c r="BB130" i="5"/>
  <c r="AW131" i="5"/>
  <c r="AX131" i="5"/>
  <c r="AY131" i="5"/>
  <c r="AZ131" i="5"/>
  <c r="BA131" i="5"/>
  <c r="BB131" i="5"/>
  <c r="AW132" i="5"/>
  <c r="AX132" i="5"/>
  <c r="AY132" i="5"/>
  <c r="AZ132" i="5"/>
  <c r="BA132" i="5"/>
  <c r="BB132" i="5"/>
  <c r="AW133" i="5"/>
  <c r="AX133" i="5"/>
  <c r="AY133" i="5"/>
  <c r="J69" i="22" s="1"/>
  <c r="AZ133" i="5"/>
  <c r="BA133" i="5"/>
  <c r="BB133" i="5"/>
  <c r="AW134" i="5"/>
  <c r="AX134" i="5"/>
  <c r="AY134" i="5"/>
  <c r="AZ134" i="5"/>
  <c r="BA134" i="5"/>
  <c r="BB134" i="5"/>
  <c r="AW135" i="5"/>
  <c r="AX135" i="5"/>
  <c r="AY135" i="5"/>
  <c r="AZ135" i="5"/>
  <c r="BA135" i="5"/>
  <c r="BB135" i="5"/>
  <c r="AW136" i="5"/>
  <c r="AX136" i="5"/>
  <c r="AY136" i="5"/>
  <c r="AZ136" i="5"/>
  <c r="BA136" i="5"/>
  <c r="BB136" i="5"/>
  <c r="AW137" i="5"/>
  <c r="AX137" i="5"/>
  <c r="AY137" i="5"/>
  <c r="J71" i="22" s="1"/>
  <c r="AZ137" i="5"/>
  <c r="BA137" i="5"/>
  <c r="BB137" i="5"/>
  <c r="AW138" i="5"/>
  <c r="AX138" i="5"/>
  <c r="AY138" i="5"/>
  <c r="AZ138" i="5"/>
  <c r="BA138" i="5"/>
  <c r="BB138" i="5"/>
  <c r="AW139" i="5"/>
  <c r="AX139" i="5"/>
  <c r="AY139" i="5"/>
  <c r="AZ139" i="5"/>
  <c r="BA139" i="5"/>
  <c r="BB139" i="5"/>
  <c r="AW140" i="5"/>
  <c r="AX140" i="5"/>
  <c r="AY140" i="5"/>
  <c r="AZ140" i="5"/>
  <c r="BA140" i="5"/>
  <c r="BB140" i="5"/>
  <c r="AW141" i="5"/>
  <c r="AX141" i="5"/>
  <c r="AY141" i="5"/>
  <c r="J73" i="22" s="1"/>
  <c r="AZ141" i="5"/>
  <c r="BA141" i="5"/>
  <c r="BB141" i="5"/>
  <c r="AW142" i="5"/>
  <c r="AX142" i="5"/>
  <c r="AY142" i="5"/>
  <c r="AZ142" i="5"/>
  <c r="BA142" i="5"/>
  <c r="BB142" i="5"/>
  <c r="AW143" i="5"/>
  <c r="AX143" i="5"/>
  <c r="AY143" i="5"/>
  <c r="AZ143" i="5"/>
  <c r="BA143" i="5"/>
  <c r="BB143" i="5"/>
  <c r="AW144" i="5"/>
  <c r="AX144" i="5"/>
  <c r="AY144" i="5"/>
  <c r="AZ144" i="5"/>
  <c r="BA144" i="5"/>
  <c r="BB144" i="5"/>
  <c r="AW145" i="5"/>
  <c r="AX145" i="5"/>
  <c r="AY145" i="5"/>
  <c r="AZ145" i="5"/>
  <c r="BA145" i="5"/>
  <c r="BB145" i="5"/>
  <c r="AW146" i="5"/>
  <c r="AX146" i="5"/>
  <c r="AY146" i="5"/>
  <c r="AZ146" i="5"/>
  <c r="BA146" i="5"/>
  <c r="BB146" i="5"/>
  <c r="J76" i="25" s="1"/>
  <c r="AW147" i="5"/>
  <c r="AX147" i="5"/>
  <c r="AY147" i="5"/>
  <c r="AZ147" i="5"/>
  <c r="BA147" i="5"/>
  <c r="BB147" i="5"/>
  <c r="AW148" i="5"/>
  <c r="AX148" i="5"/>
  <c r="AY148" i="5"/>
  <c r="AZ148" i="5"/>
  <c r="BA148" i="5"/>
  <c r="BB148" i="5"/>
  <c r="AW149" i="5"/>
  <c r="AX149" i="5"/>
  <c r="AY149" i="5"/>
  <c r="AZ149" i="5"/>
  <c r="BA149" i="5"/>
  <c r="BB149" i="5"/>
  <c r="AW150" i="5"/>
  <c r="AX150" i="5"/>
  <c r="AY150" i="5"/>
  <c r="AZ150" i="5"/>
  <c r="BA150" i="5"/>
  <c r="BB150" i="5"/>
  <c r="J78" i="25" s="1"/>
  <c r="AW151" i="5"/>
  <c r="AX151" i="5"/>
  <c r="AY151" i="5"/>
  <c r="AZ151" i="5"/>
  <c r="BA151" i="5"/>
  <c r="BB151" i="5"/>
  <c r="AW152" i="5"/>
  <c r="AX152" i="5"/>
  <c r="AY152" i="5"/>
  <c r="AZ152" i="5"/>
  <c r="BA152" i="5"/>
  <c r="BB152" i="5"/>
  <c r="AW153" i="5"/>
  <c r="AX153" i="5"/>
  <c r="AY153" i="5"/>
  <c r="AZ153" i="5"/>
  <c r="BA153" i="5"/>
  <c r="BB153" i="5"/>
  <c r="AW154" i="5"/>
  <c r="AX154" i="5"/>
  <c r="AY154" i="5"/>
  <c r="AZ154" i="5"/>
  <c r="BA154" i="5"/>
  <c r="BB154" i="5"/>
  <c r="J80" i="25" s="1"/>
  <c r="AW155" i="5"/>
  <c r="AX155" i="5"/>
  <c r="AY155" i="5"/>
  <c r="AZ155" i="5"/>
  <c r="BA155" i="5"/>
  <c r="BB155" i="5"/>
  <c r="AW156" i="5"/>
  <c r="AX156" i="5"/>
  <c r="AY156" i="5"/>
  <c r="AZ156" i="5"/>
  <c r="BA156" i="5"/>
  <c r="BB156" i="5"/>
  <c r="AW157" i="5"/>
  <c r="AX157" i="5"/>
  <c r="AY157" i="5"/>
  <c r="AZ157" i="5"/>
  <c r="BA157" i="5"/>
  <c r="BB157" i="5"/>
  <c r="AW158" i="5"/>
  <c r="AX158" i="5"/>
  <c r="AY158" i="5"/>
  <c r="AZ158" i="5"/>
  <c r="BA158" i="5"/>
  <c r="BB158" i="5"/>
  <c r="J82" i="25" s="1"/>
  <c r="AW159" i="5"/>
  <c r="AX159" i="5"/>
  <c r="AY159" i="5"/>
  <c r="AZ159" i="5"/>
  <c r="BA159" i="5"/>
  <c r="BB159" i="5"/>
  <c r="AW160" i="5"/>
  <c r="AX160" i="5"/>
  <c r="AY160" i="5"/>
  <c r="AZ160" i="5"/>
  <c r="BA160" i="5"/>
  <c r="BB160" i="5"/>
  <c r="AW161" i="5"/>
  <c r="AX161" i="5"/>
  <c r="AY161" i="5"/>
  <c r="AZ161" i="5"/>
  <c r="BA161" i="5"/>
  <c r="BB161" i="5"/>
  <c r="AW162" i="5"/>
  <c r="AX162" i="5"/>
  <c r="AY162" i="5"/>
  <c r="AZ162" i="5"/>
  <c r="BA162" i="5"/>
  <c r="BB162" i="5"/>
  <c r="J84" i="25" s="1"/>
  <c r="AW163" i="5"/>
  <c r="AX163" i="5"/>
  <c r="AY163" i="5"/>
  <c r="AZ163" i="5"/>
  <c r="BA163" i="5"/>
  <c r="BB163" i="5"/>
  <c r="AW164" i="5"/>
  <c r="AX164" i="5"/>
  <c r="AY164" i="5"/>
  <c r="AZ164" i="5"/>
  <c r="BA164" i="5"/>
  <c r="BB164" i="5"/>
  <c r="AW165" i="5"/>
  <c r="AX165" i="5"/>
  <c r="AY165" i="5"/>
  <c r="AZ165" i="5"/>
  <c r="BA165" i="5"/>
  <c r="BB165" i="5"/>
  <c r="AW166" i="5"/>
  <c r="AX166" i="5"/>
  <c r="AY166" i="5"/>
  <c r="AZ166" i="5"/>
  <c r="BA166" i="5"/>
  <c r="BB166" i="5"/>
  <c r="J86" i="25" s="1"/>
  <c r="AW167" i="5"/>
  <c r="AX167" i="5"/>
  <c r="AY167" i="5"/>
  <c r="AZ167" i="5"/>
  <c r="BA167" i="5"/>
  <c r="BB167" i="5"/>
  <c r="AW168" i="5"/>
  <c r="AX168" i="5"/>
  <c r="AY168" i="5"/>
  <c r="AZ168" i="5"/>
  <c r="BA168" i="5"/>
  <c r="BB168" i="5"/>
  <c r="AW169" i="5"/>
  <c r="AX169" i="5"/>
  <c r="AY169" i="5"/>
  <c r="AZ169" i="5"/>
  <c r="BA169" i="5"/>
  <c r="BB169" i="5"/>
  <c r="AW170" i="5"/>
  <c r="AX170" i="5"/>
  <c r="AY170" i="5"/>
  <c r="AZ170" i="5"/>
  <c r="BA170" i="5"/>
  <c r="BB170" i="5"/>
  <c r="J88" i="25" s="1"/>
  <c r="AW171" i="5"/>
  <c r="AX171" i="5"/>
  <c r="AY171" i="5"/>
  <c r="AZ171" i="5"/>
  <c r="BA171" i="5"/>
  <c r="BB171" i="5"/>
  <c r="AW172" i="5"/>
  <c r="AX172" i="5"/>
  <c r="AY172" i="5"/>
  <c r="AZ172" i="5"/>
  <c r="BA172" i="5"/>
  <c r="BB172" i="5"/>
  <c r="AW173" i="5"/>
  <c r="AX173" i="5"/>
  <c r="AY173" i="5"/>
  <c r="AZ173" i="5"/>
  <c r="BA173" i="5"/>
  <c r="BB173" i="5"/>
  <c r="AW174" i="5"/>
  <c r="AX174" i="5"/>
  <c r="AY174" i="5"/>
  <c r="AZ174" i="5"/>
  <c r="BA174" i="5"/>
  <c r="BB174" i="5"/>
  <c r="J90" i="25" s="1"/>
  <c r="AW175" i="5"/>
  <c r="AX175" i="5"/>
  <c r="AY175" i="5"/>
  <c r="AZ175" i="5"/>
  <c r="BA175" i="5"/>
  <c r="BB175" i="5"/>
  <c r="AW176" i="5"/>
  <c r="AX176" i="5"/>
  <c r="AY176" i="5"/>
  <c r="AZ176" i="5"/>
  <c r="BA176" i="5"/>
  <c r="BB176" i="5"/>
  <c r="AW177" i="5"/>
  <c r="AX177" i="5"/>
  <c r="AY177" i="5"/>
  <c r="AZ177" i="5"/>
  <c r="BA177" i="5"/>
  <c r="BB177" i="5"/>
  <c r="AW178" i="5"/>
  <c r="AX178" i="5"/>
  <c r="AY178" i="5"/>
  <c r="AZ178" i="5"/>
  <c r="BA178" i="5"/>
  <c r="BB178" i="5"/>
  <c r="J92" i="25" s="1"/>
  <c r="AW179" i="5"/>
  <c r="AX179" i="5"/>
  <c r="AY179" i="5"/>
  <c r="AZ179" i="5"/>
  <c r="BA179" i="5"/>
  <c r="BB179" i="5"/>
  <c r="AW180" i="5"/>
  <c r="AX180" i="5"/>
  <c r="AY180" i="5"/>
  <c r="AZ180" i="5"/>
  <c r="BA180" i="5"/>
  <c r="BB180" i="5"/>
  <c r="AW181" i="5"/>
  <c r="AX181" i="5"/>
  <c r="AY181" i="5"/>
  <c r="AZ181" i="5"/>
  <c r="BA181" i="5"/>
  <c r="BB181" i="5"/>
  <c r="AW182" i="5"/>
  <c r="AX182" i="5"/>
  <c r="AY182" i="5"/>
  <c r="AZ182" i="5"/>
  <c r="BA182" i="5"/>
  <c r="BB182" i="5"/>
  <c r="J94" i="25" s="1"/>
  <c r="AW183" i="5"/>
  <c r="AX183" i="5"/>
  <c r="AY183" i="5"/>
  <c r="AZ183" i="5"/>
  <c r="BA183" i="5"/>
  <c r="BB183" i="5"/>
  <c r="AW184" i="5"/>
  <c r="AX184" i="5"/>
  <c r="AY184" i="5"/>
  <c r="AZ184" i="5"/>
  <c r="BA184" i="5"/>
  <c r="BB184" i="5"/>
  <c r="AW185" i="5"/>
  <c r="AX185" i="5"/>
  <c r="AY185" i="5"/>
  <c r="AZ185" i="5"/>
  <c r="BA185" i="5"/>
  <c r="BB185" i="5"/>
  <c r="AW186" i="5"/>
  <c r="AX186" i="5"/>
  <c r="AY186" i="5"/>
  <c r="AZ186" i="5"/>
  <c r="BA186" i="5"/>
  <c r="BB186" i="5"/>
  <c r="J96" i="25" s="1"/>
  <c r="AW187" i="5"/>
  <c r="AX187" i="5"/>
  <c r="AY187" i="5"/>
  <c r="AZ187" i="5"/>
  <c r="BA187" i="5"/>
  <c r="BB187" i="5"/>
  <c r="AW188" i="5"/>
  <c r="AX188" i="5"/>
  <c r="AY188" i="5"/>
  <c r="AZ188" i="5"/>
  <c r="BA188" i="5"/>
  <c r="BB188" i="5"/>
  <c r="AW189" i="5"/>
  <c r="AX189" i="5"/>
  <c r="AY189" i="5"/>
  <c r="AZ189" i="5"/>
  <c r="BA189" i="5"/>
  <c r="BB189" i="5"/>
  <c r="AW190" i="5"/>
  <c r="AX190" i="5"/>
  <c r="AY190" i="5"/>
  <c r="AZ190" i="5"/>
  <c r="BA190" i="5"/>
  <c r="BB190" i="5"/>
  <c r="J98" i="25" s="1"/>
  <c r="AW191" i="5"/>
  <c r="AX191" i="5"/>
  <c r="AY191" i="5"/>
  <c r="AZ191" i="5"/>
  <c r="BA191" i="5"/>
  <c r="BB191" i="5"/>
  <c r="AW192" i="5"/>
  <c r="AX192" i="5"/>
  <c r="AY192" i="5"/>
  <c r="AZ192" i="5"/>
  <c r="BA192" i="5"/>
  <c r="BB192" i="5"/>
  <c r="AW193" i="5"/>
  <c r="AX193" i="5"/>
  <c r="AY193" i="5"/>
  <c r="AZ193" i="5"/>
  <c r="BA193" i="5"/>
  <c r="BB193" i="5"/>
  <c r="AW194" i="5"/>
  <c r="AX194" i="5"/>
  <c r="AY194" i="5"/>
  <c r="AZ194" i="5"/>
  <c r="BA194" i="5"/>
  <c r="BB194" i="5"/>
  <c r="J100" i="25" s="1"/>
  <c r="AW195" i="5"/>
  <c r="AX195" i="5"/>
  <c r="AY195" i="5"/>
  <c r="AZ195" i="5"/>
  <c r="BA195" i="5"/>
  <c r="BB195" i="5"/>
  <c r="AW196" i="5"/>
  <c r="AX196" i="5"/>
  <c r="AY196" i="5"/>
  <c r="AZ196" i="5"/>
  <c r="BA196" i="5"/>
  <c r="BB196" i="5"/>
  <c r="AW197" i="5"/>
  <c r="AX197" i="5"/>
  <c r="AY197" i="5"/>
  <c r="AZ197" i="5"/>
  <c r="BA197" i="5"/>
  <c r="BB197" i="5"/>
  <c r="AW198" i="5"/>
  <c r="AX198" i="5"/>
  <c r="AY198" i="5"/>
  <c r="AZ198" i="5"/>
  <c r="BA198" i="5"/>
  <c r="BB198" i="5"/>
  <c r="J102" i="25" s="1"/>
  <c r="AW199" i="5"/>
  <c r="AX199" i="5"/>
  <c r="AY199" i="5"/>
  <c r="AZ199" i="5"/>
  <c r="BA199" i="5"/>
  <c r="BB199" i="5"/>
  <c r="AW200" i="5"/>
  <c r="AX200" i="5"/>
  <c r="AY200" i="5"/>
  <c r="AZ200" i="5"/>
  <c r="BA200" i="5"/>
  <c r="BB200" i="5"/>
  <c r="AW201" i="5"/>
  <c r="AX201" i="5"/>
  <c r="AY201" i="5"/>
  <c r="AZ201" i="5"/>
  <c r="BA201" i="5"/>
  <c r="BB201" i="5"/>
  <c r="AW202" i="5"/>
  <c r="AX202" i="5"/>
  <c r="AY202" i="5"/>
  <c r="AZ202" i="5"/>
  <c r="BA202" i="5"/>
  <c r="BB202" i="5"/>
  <c r="J104" i="25" s="1"/>
  <c r="AW203" i="5"/>
  <c r="AX203" i="5"/>
  <c r="AY203" i="5"/>
  <c r="AZ203" i="5"/>
  <c r="BA203" i="5"/>
  <c r="BB203" i="5"/>
  <c r="AW204" i="5"/>
  <c r="AX204" i="5"/>
  <c r="AY204" i="5"/>
  <c r="AZ204" i="5"/>
  <c r="BA204" i="5"/>
  <c r="BB204" i="5"/>
  <c r="AW205" i="5"/>
  <c r="AX205" i="5"/>
  <c r="AY205" i="5"/>
  <c r="AZ205" i="5"/>
  <c r="BA205" i="5"/>
  <c r="BB205" i="5"/>
  <c r="AW206" i="5"/>
  <c r="AX206" i="5"/>
  <c r="AY206" i="5"/>
  <c r="AZ206" i="5"/>
  <c r="BA206" i="5"/>
  <c r="BB206" i="5"/>
  <c r="J106" i="25" s="1"/>
  <c r="AW207" i="5"/>
  <c r="AX207" i="5"/>
  <c r="AY207" i="5"/>
  <c r="AZ207" i="5"/>
  <c r="BA207" i="5"/>
  <c r="BB207" i="5"/>
  <c r="AW208" i="5"/>
  <c r="AX208" i="5"/>
  <c r="AY208" i="5"/>
  <c r="AZ208" i="5"/>
  <c r="BA208" i="5"/>
  <c r="BB208" i="5"/>
  <c r="AW209" i="5"/>
  <c r="AX209" i="5"/>
  <c r="AY209" i="5"/>
  <c r="AZ209" i="5"/>
  <c r="BA209" i="5"/>
  <c r="BB209" i="5"/>
  <c r="AW210" i="5"/>
  <c r="AX210" i="5"/>
  <c r="AY210" i="5"/>
  <c r="AZ210" i="5"/>
  <c r="BA210" i="5"/>
  <c r="BB210" i="5"/>
  <c r="J108" i="25" s="1"/>
  <c r="AW211" i="5"/>
  <c r="AX211" i="5"/>
  <c r="AY211" i="5"/>
  <c r="AZ211" i="5"/>
  <c r="BA211" i="5"/>
  <c r="BB211" i="5"/>
  <c r="AW212" i="5"/>
  <c r="AX212" i="5"/>
  <c r="AY212" i="5"/>
  <c r="AZ212" i="5"/>
  <c r="BA212" i="5"/>
  <c r="BB212" i="5"/>
  <c r="AW213" i="5"/>
  <c r="AX213" i="5"/>
  <c r="AY213" i="5"/>
  <c r="AZ213" i="5"/>
  <c r="BA213" i="5"/>
  <c r="BB213" i="5"/>
  <c r="AW214" i="5"/>
  <c r="AX214" i="5"/>
  <c r="AY214" i="5"/>
  <c r="AZ214" i="5"/>
  <c r="BA214" i="5"/>
  <c r="BB214" i="5"/>
  <c r="J110" i="25" s="1"/>
  <c r="AW215" i="5"/>
  <c r="AX215" i="5"/>
  <c r="AY215" i="5"/>
  <c r="AZ215" i="5"/>
  <c r="BA215" i="5"/>
  <c r="BB215" i="5"/>
  <c r="AW216" i="5"/>
  <c r="AX216" i="5"/>
  <c r="AY216" i="5"/>
  <c r="AZ216" i="5"/>
  <c r="BA216" i="5"/>
  <c r="BB216" i="5"/>
  <c r="AW217" i="5"/>
  <c r="AX217" i="5"/>
  <c r="AY217" i="5"/>
  <c r="AZ217" i="5"/>
  <c r="BA217" i="5"/>
  <c r="BB217" i="5"/>
  <c r="AW218" i="5"/>
  <c r="AX218" i="5"/>
  <c r="AY218" i="5"/>
  <c r="AZ218" i="5"/>
  <c r="BA218" i="5"/>
  <c r="BB218" i="5"/>
  <c r="J112" i="25" s="1"/>
  <c r="AW219" i="5"/>
  <c r="AX219" i="5"/>
  <c r="AY219" i="5"/>
  <c r="AZ219" i="5"/>
  <c r="BA219" i="5"/>
  <c r="BB219" i="5"/>
  <c r="AW220" i="5"/>
  <c r="AX220" i="5"/>
  <c r="AY220" i="5"/>
  <c r="AZ220" i="5"/>
  <c r="BA220" i="5"/>
  <c r="BB220" i="5"/>
  <c r="AW221" i="5"/>
  <c r="AX221" i="5"/>
  <c r="AY221" i="5"/>
  <c r="AZ221" i="5"/>
  <c r="BA221" i="5"/>
  <c r="BB221" i="5"/>
  <c r="AW222" i="5"/>
  <c r="AX222" i="5"/>
  <c r="AY222" i="5"/>
  <c r="AZ222" i="5"/>
  <c r="BA222" i="5"/>
  <c r="BB222" i="5"/>
  <c r="J114" i="25" s="1"/>
  <c r="AW223" i="5"/>
  <c r="AX223" i="5"/>
  <c r="AY223" i="5"/>
  <c r="AZ223" i="5"/>
  <c r="BA223" i="5"/>
  <c r="BB223" i="5"/>
  <c r="AW224" i="5"/>
  <c r="AX224" i="5"/>
  <c r="AY224" i="5"/>
  <c r="AZ224" i="5"/>
  <c r="BA224" i="5"/>
  <c r="BB224" i="5"/>
  <c r="AW225" i="5"/>
  <c r="AX225" i="5"/>
  <c r="AY225" i="5"/>
  <c r="AZ225" i="5"/>
  <c r="BA225" i="5"/>
  <c r="BB225" i="5"/>
  <c r="AW226" i="5"/>
  <c r="AX226" i="5"/>
  <c r="AY226" i="5"/>
  <c r="AZ226" i="5"/>
  <c r="BA226" i="5"/>
  <c r="BB226" i="5"/>
  <c r="J116" i="25" s="1"/>
  <c r="AW227" i="5"/>
  <c r="AX227" i="5"/>
  <c r="AY227" i="5"/>
  <c r="AZ227" i="5"/>
  <c r="BA227" i="5"/>
  <c r="BB227" i="5"/>
  <c r="AW228" i="5"/>
  <c r="AX228" i="5"/>
  <c r="AY228" i="5"/>
  <c r="AZ228" i="5"/>
  <c r="BA228" i="5"/>
  <c r="BB228" i="5"/>
  <c r="AW229" i="5"/>
  <c r="AX229" i="5"/>
  <c r="AY229" i="5"/>
  <c r="AZ229" i="5"/>
  <c r="BA229" i="5"/>
  <c r="BB229" i="5"/>
  <c r="AW230" i="5"/>
  <c r="AX230" i="5"/>
  <c r="AY230" i="5"/>
  <c r="AZ230" i="5"/>
  <c r="BA230" i="5"/>
  <c r="BB230" i="5"/>
  <c r="J118" i="25" s="1"/>
  <c r="AW231" i="5"/>
  <c r="AX231" i="5"/>
  <c r="AY231" i="5"/>
  <c r="AZ231" i="5"/>
  <c r="BA231" i="5"/>
  <c r="BB231" i="5"/>
  <c r="AW232" i="5"/>
  <c r="AX232" i="5"/>
  <c r="AY232" i="5"/>
  <c r="AZ232" i="5"/>
  <c r="BA232" i="5"/>
  <c r="BB232" i="5"/>
  <c r="AW233" i="5"/>
  <c r="AX233" i="5"/>
  <c r="AY233" i="5"/>
  <c r="AZ233" i="5"/>
  <c r="BA233" i="5"/>
  <c r="BB233" i="5"/>
  <c r="AW234" i="5"/>
  <c r="AX234" i="5"/>
  <c r="AY234" i="5"/>
  <c r="AZ234" i="5"/>
  <c r="BA234" i="5"/>
  <c r="BB234" i="5"/>
  <c r="J120" i="25" s="1"/>
  <c r="AW235" i="5"/>
  <c r="AX235" i="5"/>
  <c r="AY235" i="5"/>
  <c r="AZ235" i="5"/>
  <c r="BA235" i="5"/>
  <c r="BB235" i="5"/>
  <c r="AW236" i="5"/>
  <c r="AX236" i="5"/>
  <c r="AY236" i="5"/>
  <c r="AZ236" i="5"/>
  <c r="BA236" i="5"/>
  <c r="BB236" i="5"/>
  <c r="AW237" i="5"/>
  <c r="AX237" i="5"/>
  <c r="AY237" i="5"/>
  <c r="AZ237" i="5"/>
  <c r="BA237" i="5"/>
  <c r="BB237" i="5"/>
  <c r="AW238" i="5"/>
  <c r="AX238" i="5"/>
  <c r="AY238" i="5"/>
  <c r="AZ238" i="5"/>
  <c r="BA238" i="5"/>
  <c r="BB238" i="5"/>
  <c r="J122" i="25" s="1"/>
  <c r="AW239" i="5"/>
  <c r="AX239" i="5"/>
  <c r="AY239" i="5"/>
  <c r="AZ239" i="5"/>
  <c r="BA239" i="5"/>
  <c r="BB239" i="5"/>
  <c r="AW240" i="5"/>
  <c r="AX240" i="5"/>
  <c r="AY240" i="5"/>
  <c r="AZ240" i="5"/>
  <c r="BA240" i="5"/>
  <c r="BB240" i="5"/>
  <c r="AW241" i="5"/>
  <c r="AX241" i="5"/>
  <c r="AY241" i="5"/>
  <c r="AZ241" i="5"/>
  <c r="BA241" i="5"/>
  <c r="BB241" i="5"/>
  <c r="AW242" i="5"/>
  <c r="AX242" i="5"/>
  <c r="AY242" i="5"/>
  <c r="AZ242" i="5"/>
  <c r="BA242" i="5"/>
  <c r="BB242" i="5"/>
  <c r="J124" i="25" s="1"/>
  <c r="AW243" i="5"/>
  <c r="AX243" i="5"/>
  <c r="AY243" i="5"/>
  <c r="AZ243" i="5"/>
  <c r="BA243" i="5"/>
  <c r="BB243" i="5"/>
  <c r="AW244" i="5"/>
  <c r="AX244" i="5"/>
  <c r="AY244" i="5"/>
  <c r="AZ244" i="5"/>
  <c r="BA244" i="5"/>
  <c r="BB244" i="5"/>
  <c r="AW245" i="5"/>
  <c r="AX245" i="5"/>
  <c r="AY245" i="5"/>
  <c r="AZ245" i="5"/>
  <c r="BA245" i="5"/>
  <c r="BB245" i="5"/>
  <c r="AW246" i="5"/>
  <c r="AX246" i="5"/>
  <c r="AY246" i="5"/>
  <c r="AZ246" i="5"/>
  <c r="BA246" i="5"/>
  <c r="BB246" i="5"/>
  <c r="J126" i="25" s="1"/>
  <c r="AW247" i="5"/>
  <c r="AX247" i="5"/>
  <c r="AY247" i="5"/>
  <c r="AZ247" i="5"/>
  <c r="BA247" i="5"/>
  <c r="BB247" i="5"/>
  <c r="AW248" i="5"/>
  <c r="AX248" i="5"/>
  <c r="AY248" i="5"/>
  <c r="AZ248" i="5"/>
  <c r="BA248" i="5"/>
  <c r="BB248" i="5"/>
  <c r="AW249" i="5"/>
  <c r="AX249" i="5"/>
  <c r="AY249" i="5"/>
  <c r="J128" i="22" s="1"/>
  <c r="AZ249" i="5"/>
  <c r="BA249" i="5"/>
  <c r="BB249" i="5"/>
  <c r="AW250" i="5"/>
  <c r="AX250" i="5"/>
  <c r="AY250" i="5"/>
  <c r="AZ250" i="5"/>
  <c r="BA250" i="5"/>
  <c r="BB250" i="5"/>
  <c r="AW251" i="5"/>
  <c r="AX251" i="5"/>
  <c r="AY251" i="5"/>
  <c r="AZ251" i="5"/>
  <c r="BA251" i="5"/>
  <c r="BB251" i="5"/>
  <c r="AW252" i="5"/>
  <c r="AX252" i="5"/>
  <c r="AY252" i="5"/>
  <c r="AZ252" i="5"/>
  <c r="BA252" i="5"/>
  <c r="BB252" i="5"/>
  <c r="AW253" i="5"/>
  <c r="AX253" i="5"/>
  <c r="AY253" i="5"/>
  <c r="J130" i="22" s="1"/>
  <c r="AZ253" i="5"/>
  <c r="BA253" i="5"/>
  <c r="BB253" i="5"/>
  <c r="AW254" i="5"/>
  <c r="AX254" i="5"/>
  <c r="AY254" i="5"/>
  <c r="AZ254" i="5"/>
  <c r="BA254" i="5"/>
  <c r="BB254" i="5"/>
  <c r="AW255" i="5"/>
  <c r="AX255" i="5"/>
  <c r="AY255" i="5"/>
  <c r="AZ255" i="5"/>
  <c r="BA255" i="5"/>
  <c r="BB255" i="5"/>
  <c r="AW256" i="5"/>
  <c r="AX256" i="5"/>
  <c r="AY256" i="5"/>
  <c r="AZ256" i="5"/>
  <c r="BA256" i="5"/>
  <c r="BB256" i="5"/>
  <c r="AW257" i="5"/>
  <c r="AX257" i="5"/>
  <c r="AY257" i="5"/>
  <c r="J132" i="22" s="1"/>
  <c r="AZ257" i="5"/>
  <c r="BA257" i="5"/>
  <c r="BB257" i="5"/>
  <c r="AW258" i="5"/>
  <c r="AX258" i="5"/>
  <c r="AY258" i="5"/>
  <c r="AZ258" i="5"/>
  <c r="BA258" i="5"/>
  <c r="BB258" i="5"/>
  <c r="AW259" i="5"/>
  <c r="AX259" i="5"/>
  <c r="AY259" i="5"/>
  <c r="AZ259" i="5"/>
  <c r="BA259" i="5"/>
  <c r="BB259" i="5"/>
  <c r="AW260" i="5"/>
  <c r="AX260" i="5"/>
  <c r="AY260" i="5"/>
  <c r="AZ260" i="5"/>
  <c r="BA260" i="5"/>
  <c r="BB260" i="5"/>
  <c r="AW261" i="5"/>
  <c r="AX261" i="5"/>
  <c r="AY261" i="5"/>
  <c r="J134" i="22" s="1"/>
  <c r="AZ261" i="5"/>
  <c r="BA261" i="5"/>
  <c r="BB261" i="5"/>
  <c r="AW262" i="5"/>
  <c r="AX262" i="5"/>
  <c r="AY262" i="5"/>
  <c r="AZ262" i="5"/>
  <c r="BA262" i="5"/>
  <c r="BB262" i="5"/>
  <c r="AW263" i="5"/>
  <c r="AX263" i="5"/>
  <c r="AY263" i="5"/>
  <c r="AZ263" i="5"/>
  <c r="BA263" i="5"/>
  <c r="BB263" i="5"/>
  <c r="AW264" i="5"/>
  <c r="AX264" i="5"/>
  <c r="AY264" i="5"/>
  <c r="AZ264" i="5"/>
  <c r="BA264" i="5"/>
  <c r="BB264" i="5"/>
  <c r="AW265" i="5"/>
  <c r="AX265" i="5"/>
  <c r="AY265" i="5"/>
  <c r="J136" i="22" s="1"/>
  <c r="AZ265" i="5"/>
  <c r="BA265" i="5"/>
  <c r="BB265" i="5"/>
  <c r="AW266" i="5"/>
  <c r="AX266" i="5"/>
  <c r="AY266" i="5"/>
  <c r="AZ266" i="5"/>
  <c r="BA266" i="5"/>
  <c r="BB266" i="5"/>
  <c r="AW267" i="5"/>
  <c r="AX267" i="5"/>
  <c r="AY267" i="5"/>
  <c r="AZ267" i="5"/>
  <c r="BA267" i="5"/>
  <c r="BB267" i="5"/>
  <c r="AW268" i="5"/>
  <c r="AX268" i="5"/>
  <c r="AY268" i="5"/>
  <c r="AZ268" i="5"/>
  <c r="BA268" i="5"/>
  <c r="BB268" i="5"/>
  <c r="AW269" i="5"/>
  <c r="AX269" i="5"/>
  <c r="AY269" i="5"/>
  <c r="J138" i="22" s="1"/>
  <c r="AZ269" i="5"/>
  <c r="BA269" i="5"/>
  <c r="BB269" i="5"/>
  <c r="AW270" i="5"/>
  <c r="AX270" i="5"/>
  <c r="AY270" i="5"/>
  <c r="AZ270" i="5"/>
  <c r="BA270" i="5"/>
  <c r="BB270" i="5"/>
  <c r="AW271" i="5"/>
  <c r="AX271" i="5"/>
  <c r="AY271" i="5"/>
  <c r="AZ271" i="5"/>
  <c r="BA271" i="5"/>
  <c r="BB271" i="5"/>
  <c r="AW272" i="5"/>
  <c r="AX272" i="5"/>
  <c r="AY272" i="5"/>
  <c r="AZ272" i="5"/>
  <c r="BA272" i="5"/>
  <c r="BB272" i="5"/>
  <c r="AW273" i="5"/>
  <c r="AX273" i="5"/>
  <c r="AY273" i="5"/>
  <c r="J140" i="22" s="1"/>
  <c r="AZ273" i="5"/>
  <c r="BA273" i="5"/>
  <c r="BB273" i="5"/>
  <c r="AW274" i="5"/>
  <c r="AX274" i="5"/>
  <c r="AY274" i="5"/>
  <c r="AZ274" i="5"/>
  <c r="BA274" i="5"/>
  <c r="BB274" i="5"/>
  <c r="J141" i="25" s="1"/>
  <c r="AW275" i="5"/>
  <c r="AX275" i="5"/>
  <c r="AY275" i="5"/>
  <c r="AZ275" i="5"/>
  <c r="BA275" i="5"/>
  <c r="BB275" i="5"/>
  <c r="AW276" i="5"/>
  <c r="AX276" i="5"/>
  <c r="AY276" i="5"/>
  <c r="AZ276" i="5"/>
  <c r="BA276" i="5"/>
  <c r="BB276" i="5"/>
  <c r="AW277" i="5"/>
  <c r="AX277" i="5"/>
  <c r="AY277" i="5"/>
  <c r="AZ277" i="5"/>
  <c r="BA277" i="5"/>
  <c r="BB277" i="5"/>
  <c r="AW278" i="5"/>
  <c r="AX278" i="5"/>
  <c r="AY278" i="5"/>
  <c r="AZ278" i="5"/>
  <c r="BA278" i="5"/>
  <c r="BB278" i="5"/>
  <c r="J143" i="25" s="1"/>
  <c r="AW279" i="5"/>
  <c r="AX279" i="5"/>
  <c r="AY279" i="5"/>
  <c r="AZ279" i="5"/>
  <c r="BA279" i="5"/>
  <c r="BB279" i="5"/>
  <c r="AW280" i="5"/>
  <c r="AX280" i="5"/>
  <c r="AY280" i="5"/>
  <c r="AZ280" i="5"/>
  <c r="BA280" i="5"/>
  <c r="BB280" i="5"/>
  <c r="AW281" i="5"/>
  <c r="AX281" i="5"/>
  <c r="AY281" i="5"/>
  <c r="AZ281" i="5"/>
  <c r="BA281" i="5"/>
  <c r="BB281" i="5"/>
  <c r="AW282" i="5"/>
  <c r="AX282" i="5"/>
  <c r="AY282" i="5"/>
  <c r="AZ282" i="5"/>
  <c r="BA282" i="5"/>
  <c r="BB282" i="5"/>
  <c r="J145" i="25" s="1"/>
  <c r="AW283" i="5"/>
  <c r="AX283" i="5"/>
  <c r="AY283" i="5"/>
  <c r="AZ283" i="5"/>
  <c r="BA283" i="5"/>
  <c r="BB283" i="5"/>
  <c r="AW284" i="5"/>
  <c r="AX284" i="5"/>
  <c r="AY284" i="5"/>
  <c r="AZ284" i="5"/>
  <c r="BA284" i="5"/>
  <c r="BB284" i="5"/>
  <c r="AW285" i="5"/>
  <c r="AX285" i="5"/>
  <c r="AY285" i="5"/>
  <c r="AZ285" i="5"/>
  <c r="BA285" i="5"/>
  <c r="BB285" i="5"/>
  <c r="AW286" i="5"/>
  <c r="AX286" i="5"/>
  <c r="AY286" i="5"/>
  <c r="AZ286" i="5"/>
  <c r="BA286" i="5"/>
  <c r="BB286" i="5"/>
  <c r="J147" i="25" s="1"/>
  <c r="AW287" i="5"/>
  <c r="AX287" i="5"/>
  <c r="AY287" i="5"/>
  <c r="AZ287" i="5"/>
  <c r="BA287" i="5"/>
  <c r="BB287" i="5"/>
  <c r="AW288" i="5"/>
  <c r="AX288" i="5"/>
  <c r="AY288" i="5"/>
  <c r="AZ288" i="5"/>
  <c r="BA288" i="5"/>
  <c r="BB288" i="5"/>
  <c r="AW289" i="5"/>
  <c r="AX289" i="5"/>
  <c r="AY289" i="5"/>
  <c r="AZ289" i="5"/>
  <c r="BA289" i="5"/>
  <c r="BB289" i="5"/>
  <c r="AW290" i="5"/>
  <c r="AX290" i="5"/>
  <c r="AY290" i="5"/>
  <c r="AZ290" i="5"/>
  <c r="BA290" i="5"/>
  <c r="BB290" i="5"/>
  <c r="J149" i="25" s="1"/>
  <c r="AW291" i="5"/>
  <c r="AX291" i="5"/>
  <c r="AY291" i="5"/>
  <c r="AZ291" i="5"/>
  <c r="BA291" i="5"/>
  <c r="BB291" i="5"/>
  <c r="AW292" i="5"/>
  <c r="AX292" i="5"/>
  <c r="AY292" i="5"/>
  <c r="AZ292" i="5"/>
  <c r="BA292" i="5"/>
  <c r="BB292" i="5"/>
  <c r="AW293" i="5"/>
  <c r="AX293" i="5"/>
  <c r="AY293" i="5"/>
  <c r="AZ293" i="5"/>
  <c r="BA293" i="5"/>
  <c r="BB293" i="5"/>
  <c r="AW294" i="5"/>
  <c r="AX294" i="5"/>
  <c r="AY294" i="5"/>
  <c r="AZ294" i="5"/>
  <c r="BA294" i="5"/>
  <c r="BB294" i="5"/>
  <c r="J151" i="25" s="1"/>
  <c r="AW295" i="5"/>
  <c r="AX295" i="5"/>
  <c r="AY295" i="5"/>
  <c r="AZ295" i="5"/>
  <c r="BA295" i="5"/>
  <c r="BB295" i="5"/>
  <c r="AW296" i="5"/>
  <c r="AX296" i="5"/>
  <c r="AY296" i="5"/>
  <c r="AZ296" i="5"/>
  <c r="BA296" i="5"/>
  <c r="BB296" i="5"/>
  <c r="AW297" i="5"/>
  <c r="AX297" i="5"/>
  <c r="AY297" i="5"/>
  <c r="AZ297" i="5"/>
  <c r="BA297" i="5"/>
  <c r="BB297" i="5"/>
  <c r="AW298" i="5"/>
  <c r="AX298" i="5"/>
  <c r="AY298" i="5"/>
  <c r="AZ298" i="5"/>
  <c r="BA298" i="5"/>
  <c r="BB298" i="5"/>
  <c r="J153" i="25" s="1"/>
  <c r="AW299" i="5"/>
  <c r="AX299" i="5"/>
  <c r="AY299" i="5"/>
  <c r="AZ299" i="5"/>
  <c r="BA299" i="5"/>
  <c r="BB299" i="5"/>
  <c r="AW300" i="5"/>
  <c r="AX300" i="5"/>
  <c r="AY300" i="5"/>
  <c r="AZ300" i="5"/>
  <c r="BA300" i="5"/>
  <c r="BB300" i="5"/>
  <c r="AW301" i="5"/>
  <c r="AX301" i="5"/>
  <c r="AY301" i="5"/>
  <c r="J155" i="22" s="1"/>
  <c r="AZ301" i="5"/>
  <c r="BA301" i="5"/>
  <c r="BB301" i="5"/>
  <c r="AW302" i="5"/>
  <c r="AX302" i="5"/>
  <c r="AY302" i="5"/>
  <c r="AZ302" i="5"/>
  <c r="BA302" i="5"/>
  <c r="BB302" i="5"/>
  <c r="AW303" i="5"/>
  <c r="AX303" i="5"/>
  <c r="AY303" i="5"/>
  <c r="AZ303" i="5"/>
  <c r="BA303" i="5"/>
  <c r="BB303" i="5"/>
  <c r="AW304" i="5"/>
  <c r="AX304" i="5"/>
  <c r="AY304" i="5"/>
  <c r="AZ304" i="5"/>
  <c r="BA304" i="5"/>
  <c r="BB304" i="5"/>
  <c r="AW305" i="5"/>
  <c r="AX305" i="5"/>
  <c r="AY305" i="5"/>
  <c r="J157" i="22" s="1"/>
  <c r="AZ305" i="5"/>
  <c r="BA305" i="5"/>
  <c r="BB305" i="5"/>
  <c r="AW306" i="5"/>
  <c r="AX306" i="5"/>
  <c r="AY306" i="5"/>
  <c r="AZ306" i="5"/>
  <c r="BA306" i="5"/>
  <c r="BB306" i="5"/>
  <c r="AW307" i="5"/>
  <c r="AX307" i="5"/>
  <c r="AY307" i="5"/>
  <c r="AZ307" i="5"/>
  <c r="BA307" i="5"/>
  <c r="BB307" i="5"/>
  <c r="AW308" i="5"/>
  <c r="AX308" i="5"/>
  <c r="AY308" i="5"/>
  <c r="AZ308" i="5"/>
  <c r="BA308" i="5"/>
  <c r="BB308" i="5"/>
  <c r="AW309" i="5"/>
  <c r="AX309" i="5"/>
  <c r="AY309" i="5"/>
  <c r="J159" i="22" s="1"/>
  <c r="AZ309" i="5"/>
  <c r="BA309" i="5"/>
  <c r="BB309" i="5"/>
  <c r="AW310" i="5"/>
  <c r="AX310" i="5"/>
  <c r="AY310" i="5"/>
  <c r="AZ310" i="5"/>
  <c r="BA310" i="5"/>
  <c r="BB310" i="5"/>
  <c r="AW311" i="5"/>
  <c r="AX311" i="5"/>
  <c r="AY311" i="5"/>
  <c r="AZ311" i="5"/>
  <c r="BA311" i="5"/>
  <c r="BB311" i="5"/>
  <c r="AW312" i="5"/>
  <c r="AX312" i="5"/>
  <c r="AY312" i="5"/>
  <c r="AZ312" i="5"/>
  <c r="BA312" i="5"/>
  <c r="BB312" i="5"/>
  <c r="AW313" i="5"/>
  <c r="AX313" i="5"/>
  <c r="AY313" i="5"/>
  <c r="J161" i="22" s="1"/>
  <c r="AZ313" i="5"/>
  <c r="BA313" i="5"/>
  <c r="BB313" i="5"/>
  <c r="AW314" i="5"/>
  <c r="AX314" i="5"/>
  <c r="AY314" i="5"/>
  <c r="AZ314" i="5"/>
  <c r="BA314" i="5"/>
  <c r="BB314" i="5"/>
  <c r="AW315" i="5"/>
  <c r="AX315" i="5"/>
  <c r="AY315" i="5"/>
  <c r="AZ315" i="5"/>
  <c r="BA315" i="5"/>
  <c r="BB315" i="5"/>
  <c r="AW316" i="5"/>
  <c r="AX316" i="5"/>
  <c r="AY316" i="5"/>
  <c r="AZ316" i="5"/>
  <c r="BA316" i="5"/>
  <c r="BB316" i="5"/>
  <c r="AW317" i="5"/>
  <c r="AX317" i="5"/>
  <c r="AY317" i="5"/>
  <c r="J163" i="22" s="1"/>
  <c r="AZ317" i="5"/>
  <c r="BA317" i="5"/>
  <c r="BB317" i="5"/>
  <c r="AW318" i="5"/>
  <c r="AX318" i="5"/>
  <c r="AY318" i="5"/>
  <c r="AZ318" i="5"/>
  <c r="BA318" i="5"/>
  <c r="BB318" i="5"/>
  <c r="AW319" i="5"/>
  <c r="AX319" i="5"/>
  <c r="AY319" i="5"/>
  <c r="AZ319" i="5"/>
  <c r="BA319" i="5"/>
  <c r="BB319" i="5"/>
  <c r="AW320" i="5"/>
  <c r="AX320" i="5"/>
  <c r="AY320" i="5"/>
  <c r="AZ320" i="5"/>
  <c r="BA320" i="5"/>
  <c r="BB320" i="5"/>
  <c r="AW321" i="5"/>
  <c r="AX321" i="5"/>
  <c r="AY321" i="5"/>
  <c r="J165" i="22" s="1"/>
  <c r="AZ321" i="5"/>
  <c r="BA321" i="5"/>
  <c r="BB321" i="5"/>
  <c r="AW322" i="5"/>
  <c r="AX322" i="5"/>
  <c r="AY322" i="5"/>
  <c r="AZ322" i="5"/>
  <c r="BA322" i="5"/>
  <c r="BB322" i="5"/>
  <c r="AW323" i="5"/>
  <c r="AX323" i="5"/>
  <c r="AY323" i="5"/>
  <c r="AZ323" i="5"/>
  <c r="BA323" i="5"/>
  <c r="BB323" i="5"/>
  <c r="AW324" i="5"/>
  <c r="AX324" i="5"/>
  <c r="AY324" i="5"/>
  <c r="AZ324" i="5"/>
  <c r="BA324" i="5"/>
  <c r="BB324" i="5"/>
  <c r="AW325" i="5"/>
  <c r="AX325" i="5"/>
  <c r="AY325" i="5"/>
  <c r="AZ325" i="5"/>
  <c r="BA325" i="5"/>
  <c r="BB325" i="5"/>
  <c r="AW326" i="5"/>
  <c r="AX326" i="5"/>
  <c r="AY326" i="5"/>
  <c r="AZ326" i="5"/>
  <c r="BA326" i="5"/>
  <c r="BB326" i="5"/>
  <c r="J168" i="25" s="1"/>
  <c r="AW327" i="5"/>
  <c r="AX327" i="5"/>
  <c r="AY327" i="5"/>
  <c r="AZ327" i="5"/>
  <c r="BA327" i="5"/>
  <c r="BB327" i="5"/>
  <c r="AW328" i="5"/>
  <c r="AX328" i="5"/>
  <c r="AY328" i="5"/>
  <c r="AZ328" i="5"/>
  <c r="BA328" i="5"/>
  <c r="BB328" i="5"/>
  <c r="AW329" i="5"/>
  <c r="AX329" i="5"/>
  <c r="AY329" i="5"/>
  <c r="AZ329" i="5"/>
  <c r="BA329" i="5"/>
  <c r="BB329" i="5"/>
  <c r="AW330" i="5"/>
  <c r="AX330" i="5"/>
  <c r="AY330" i="5"/>
  <c r="AZ330" i="5"/>
  <c r="BA330" i="5"/>
  <c r="J170" i="24" s="1"/>
  <c r="BB330" i="5"/>
  <c r="J170" i="25" s="1"/>
  <c r="AW331" i="5"/>
  <c r="AX331" i="5"/>
  <c r="AY331" i="5"/>
  <c r="AZ331" i="5"/>
  <c r="BA331" i="5"/>
  <c r="BB331" i="5"/>
  <c r="AW332" i="5"/>
  <c r="AX332" i="5"/>
  <c r="AY332" i="5"/>
  <c r="AZ332" i="5"/>
  <c r="BA332" i="5"/>
  <c r="BB332" i="5"/>
  <c r="AW333" i="5"/>
  <c r="AX333" i="5"/>
  <c r="AY333" i="5"/>
  <c r="AZ333" i="5"/>
  <c r="BA333" i="5"/>
  <c r="BB333" i="5"/>
  <c r="AW334" i="5"/>
  <c r="AX334" i="5"/>
  <c r="AY334" i="5"/>
  <c r="AZ334" i="5"/>
  <c r="BA334" i="5"/>
  <c r="J172" i="24" s="1"/>
  <c r="BB334" i="5"/>
  <c r="J172" i="25" s="1"/>
  <c r="AW335" i="5"/>
  <c r="AX335" i="5"/>
  <c r="AY335" i="5"/>
  <c r="AZ335" i="5"/>
  <c r="BA335" i="5"/>
  <c r="BB335" i="5"/>
  <c r="AW336" i="5"/>
  <c r="AX336" i="5"/>
  <c r="AY336" i="5"/>
  <c r="AZ336" i="5"/>
  <c r="BA336" i="5"/>
  <c r="BB336" i="5"/>
  <c r="AW337" i="5"/>
  <c r="AX337" i="5"/>
  <c r="AY337" i="5"/>
  <c r="AZ337" i="5"/>
  <c r="BA337" i="5"/>
  <c r="BB337" i="5"/>
  <c r="AW338" i="5"/>
  <c r="AX338" i="5"/>
  <c r="AY338" i="5"/>
  <c r="AZ338" i="5"/>
  <c r="BA338" i="5"/>
  <c r="J174" i="24" s="1"/>
  <c r="BB338" i="5"/>
  <c r="J174" i="25" s="1"/>
  <c r="AW339" i="5"/>
  <c r="AX339" i="5"/>
  <c r="AY339" i="5"/>
  <c r="AZ339" i="5"/>
  <c r="BA339" i="5"/>
  <c r="BB339" i="5"/>
  <c r="AW340" i="5"/>
  <c r="AX340" i="5"/>
  <c r="AY340" i="5"/>
  <c r="AZ340" i="5"/>
  <c r="BA340" i="5"/>
  <c r="BB340" i="5"/>
  <c r="AW341" i="5"/>
  <c r="AX341" i="5"/>
  <c r="AY341" i="5"/>
  <c r="AZ341" i="5"/>
  <c r="BA341" i="5"/>
  <c r="BB341" i="5"/>
  <c r="AW342" i="5"/>
  <c r="AX342" i="5"/>
  <c r="AY342" i="5"/>
  <c r="AZ342" i="5"/>
  <c r="BA342" i="5"/>
  <c r="J176" i="24" s="1"/>
  <c r="BB342" i="5"/>
  <c r="J176" i="25" s="1"/>
  <c r="AW343" i="5"/>
  <c r="AX343" i="5"/>
  <c r="AY343" i="5"/>
  <c r="AZ343" i="5"/>
  <c r="BA343" i="5"/>
  <c r="BB343" i="5"/>
  <c r="AW344" i="5"/>
  <c r="AX344" i="5"/>
  <c r="AY344" i="5"/>
  <c r="AZ344" i="5"/>
  <c r="BA344" i="5"/>
  <c r="BB344" i="5"/>
  <c r="AW345" i="5"/>
  <c r="AX345" i="5"/>
  <c r="AY345" i="5"/>
  <c r="J178" i="22" s="1"/>
  <c r="AZ345" i="5"/>
  <c r="BA345" i="5"/>
  <c r="BB345" i="5"/>
  <c r="J178" i="25" s="1"/>
  <c r="AW346" i="5"/>
  <c r="AX346" i="5"/>
  <c r="AY346" i="5"/>
  <c r="AZ346" i="5"/>
  <c r="BA346" i="5"/>
  <c r="BB346" i="5"/>
  <c r="AW347" i="5"/>
  <c r="AX347" i="5"/>
  <c r="AY347" i="5"/>
  <c r="AZ347" i="5"/>
  <c r="BA347" i="5"/>
  <c r="J179" i="24" s="1"/>
  <c r="BB347" i="5"/>
  <c r="AW348" i="5"/>
  <c r="AX348" i="5"/>
  <c r="AY348" i="5"/>
  <c r="AZ348" i="5"/>
  <c r="BA348" i="5"/>
  <c r="BB348" i="5"/>
  <c r="AW349" i="5"/>
  <c r="AX349" i="5"/>
  <c r="AY349" i="5"/>
  <c r="J180" i="22" s="1"/>
  <c r="AZ349" i="5"/>
  <c r="BA349" i="5"/>
  <c r="BB349" i="5"/>
  <c r="J180" i="25" s="1"/>
  <c r="AW350" i="5"/>
  <c r="AX350" i="5"/>
  <c r="AY350" i="5"/>
  <c r="AZ350" i="5"/>
  <c r="BA350" i="5"/>
  <c r="BB350" i="5"/>
  <c r="AW351" i="5"/>
  <c r="AX351" i="5"/>
  <c r="AY351" i="5"/>
  <c r="AZ351" i="5"/>
  <c r="BA351" i="5"/>
  <c r="J181" i="24" s="1"/>
  <c r="BB351" i="5"/>
  <c r="AW352" i="5"/>
  <c r="AX352" i="5"/>
  <c r="AY352" i="5"/>
  <c r="AZ352" i="5"/>
  <c r="BA352" i="5"/>
  <c r="BB352" i="5"/>
  <c r="AW353" i="5"/>
  <c r="AX353" i="5"/>
  <c r="AY353" i="5"/>
  <c r="J182" i="22" s="1"/>
  <c r="AZ353" i="5"/>
  <c r="BA353" i="5"/>
  <c r="BB353" i="5"/>
  <c r="J182" i="25" s="1"/>
  <c r="AW354" i="5"/>
  <c r="AX354" i="5"/>
  <c r="AY354" i="5"/>
  <c r="AZ354" i="5"/>
  <c r="BA354" i="5"/>
  <c r="BB354" i="5"/>
  <c r="AW355" i="5"/>
  <c r="AX355" i="5"/>
  <c r="AY355" i="5"/>
  <c r="AZ355" i="5"/>
  <c r="BA355" i="5"/>
  <c r="J183" i="24" s="1"/>
  <c r="BB355" i="5"/>
  <c r="AW356" i="5"/>
  <c r="AX356" i="5"/>
  <c r="AY356" i="5"/>
  <c r="AZ356" i="5"/>
  <c r="BA356" i="5"/>
  <c r="BB356" i="5"/>
  <c r="AW357" i="5"/>
  <c r="AX357" i="5"/>
  <c r="AY357" i="5"/>
  <c r="J184" i="22" s="1"/>
  <c r="AZ357" i="5"/>
  <c r="BA357" i="5"/>
  <c r="BB357" i="5"/>
  <c r="J184" i="25" s="1"/>
  <c r="AW358" i="5"/>
  <c r="AX358" i="5"/>
  <c r="AY358" i="5"/>
  <c r="AZ358" i="5"/>
  <c r="BA358" i="5"/>
  <c r="BB358" i="5"/>
  <c r="AW359" i="5"/>
  <c r="AX359" i="5"/>
  <c r="AY359" i="5"/>
  <c r="AZ359" i="5"/>
  <c r="BA359" i="5"/>
  <c r="J185" i="24" s="1"/>
  <c r="BB359" i="5"/>
  <c r="AW360" i="5"/>
  <c r="AX360" i="5"/>
  <c r="AY360" i="5"/>
  <c r="AZ360" i="5"/>
  <c r="BA360" i="5"/>
  <c r="BB360" i="5"/>
  <c r="AW361" i="5"/>
  <c r="AX361" i="5"/>
  <c r="AY361" i="5"/>
  <c r="AZ361" i="5"/>
  <c r="BA361" i="5"/>
  <c r="BB361" i="5"/>
  <c r="AW362" i="5"/>
  <c r="AX362" i="5"/>
  <c r="AY362" i="5"/>
  <c r="AZ362" i="5"/>
  <c r="BA362" i="5"/>
  <c r="J187" i="24" s="1"/>
  <c r="BB362" i="5"/>
  <c r="J187" i="25" s="1"/>
  <c r="AW363" i="5"/>
  <c r="AX363" i="5"/>
  <c r="AY363" i="5"/>
  <c r="AZ363" i="5"/>
  <c r="BA363" i="5"/>
  <c r="BB363" i="5"/>
  <c r="AW364" i="5"/>
  <c r="AX364" i="5"/>
  <c r="AY364" i="5"/>
  <c r="AZ364" i="5"/>
  <c r="BA364" i="5"/>
  <c r="BB364" i="5"/>
  <c r="AW365" i="5"/>
  <c r="AX365" i="5"/>
  <c r="AY365" i="5"/>
  <c r="AZ365" i="5"/>
  <c r="BA365" i="5"/>
  <c r="BB365" i="5"/>
  <c r="AW366" i="5"/>
  <c r="AX366" i="5"/>
  <c r="AY366" i="5"/>
  <c r="AZ366" i="5"/>
  <c r="BA366" i="5"/>
  <c r="J189" i="24" s="1"/>
  <c r="BB366" i="5"/>
  <c r="J189" i="25" s="1"/>
  <c r="AW367" i="5"/>
  <c r="AX367" i="5"/>
  <c r="AY367" i="5"/>
  <c r="AZ367" i="5"/>
  <c r="BA367" i="5"/>
  <c r="BB367" i="5"/>
  <c r="AW368" i="5"/>
  <c r="AX368" i="5"/>
  <c r="AY368" i="5"/>
  <c r="AZ368" i="5"/>
  <c r="BA368" i="5"/>
  <c r="BB368" i="5"/>
  <c r="AW369" i="5"/>
  <c r="AX369" i="5"/>
  <c r="AY369" i="5"/>
  <c r="AZ369" i="5"/>
  <c r="BA369" i="5"/>
  <c r="BB369" i="5"/>
  <c r="AW370" i="5"/>
  <c r="AX370" i="5"/>
  <c r="AY370" i="5"/>
  <c r="AZ370" i="5"/>
  <c r="BA370" i="5"/>
  <c r="J191" i="24" s="1"/>
  <c r="BB370" i="5"/>
  <c r="J191" i="25" s="1"/>
  <c r="AW371" i="5"/>
  <c r="AX371" i="5"/>
  <c r="AY371" i="5"/>
  <c r="AZ371" i="5"/>
  <c r="BA371" i="5"/>
  <c r="BB371" i="5"/>
  <c r="AW372" i="5"/>
  <c r="AX372" i="5"/>
  <c r="AY372" i="5"/>
  <c r="AZ372" i="5"/>
  <c r="BA372" i="5"/>
  <c r="BB372" i="5"/>
  <c r="AW373" i="5"/>
  <c r="AX373" i="5"/>
  <c r="AY373" i="5"/>
  <c r="J193" i="22" s="1"/>
  <c r="AZ373" i="5"/>
  <c r="BA373" i="5"/>
  <c r="BB373" i="5"/>
  <c r="J193" i="25" s="1"/>
  <c r="AW374" i="5"/>
  <c r="AX374" i="5"/>
  <c r="AY374" i="5"/>
  <c r="AZ374" i="5"/>
  <c r="BA374" i="5"/>
  <c r="BB374" i="5"/>
  <c r="AW375" i="5"/>
  <c r="AX375" i="5"/>
  <c r="AY375" i="5"/>
  <c r="AZ375" i="5"/>
  <c r="BA375" i="5"/>
  <c r="J194" i="24" s="1"/>
  <c r="BB375" i="5"/>
  <c r="AW376" i="5"/>
  <c r="AX376" i="5"/>
  <c r="AY376" i="5"/>
  <c r="AZ376" i="5"/>
  <c r="BA376" i="5"/>
  <c r="BB376" i="5"/>
  <c r="AW377" i="5"/>
  <c r="AX377" i="5"/>
  <c r="AY377" i="5"/>
  <c r="J195" i="22" s="1"/>
  <c r="AZ377" i="5"/>
  <c r="BA377" i="5"/>
  <c r="BB377" i="5"/>
  <c r="J195" i="25" s="1"/>
  <c r="AW378" i="5"/>
  <c r="AX378" i="5"/>
  <c r="AY378" i="5"/>
  <c r="AZ378" i="5"/>
  <c r="BA378" i="5"/>
  <c r="BB378" i="5"/>
  <c r="AW379" i="5"/>
  <c r="AX379" i="5"/>
  <c r="AY379" i="5"/>
  <c r="AZ379" i="5"/>
  <c r="BA379" i="5"/>
  <c r="J196" i="24" s="1"/>
  <c r="BB379" i="5"/>
  <c r="AW380" i="5"/>
  <c r="AX380" i="5"/>
  <c r="AY380" i="5"/>
  <c r="AZ380" i="5"/>
  <c r="BA380" i="5"/>
  <c r="BB380" i="5"/>
  <c r="AW381" i="5"/>
  <c r="AX381" i="5"/>
  <c r="AY381" i="5"/>
  <c r="AZ381" i="5"/>
  <c r="BA381" i="5"/>
  <c r="BB381" i="5"/>
  <c r="BB2" i="5"/>
  <c r="BA2" i="5"/>
  <c r="AZ2" i="5"/>
  <c r="AY2" i="5"/>
  <c r="AX2" i="5"/>
  <c r="AW2" i="5"/>
  <c r="BV3" i="5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87" i="5"/>
  <c r="BV88" i="5"/>
  <c r="BV89" i="5"/>
  <c r="BV90" i="5"/>
  <c r="BV91" i="5"/>
  <c r="BV92" i="5"/>
  <c r="BV93" i="5"/>
  <c r="BV94" i="5"/>
  <c r="BV95" i="5"/>
  <c r="BV96" i="5"/>
  <c r="BV97" i="5"/>
  <c r="BV98" i="5"/>
  <c r="BV99" i="5"/>
  <c r="BV100" i="5"/>
  <c r="BV101" i="5"/>
  <c r="BV102" i="5"/>
  <c r="BV103" i="5"/>
  <c r="BV104" i="5"/>
  <c r="BV105" i="5"/>
  <c r="BV106" i="5"/>
  <c r="BV107" i="5"/>
  <c r="BV108" i="5"/>
  <c r="BV109" i="5"/>
  <c r="BV110" i="5"/>
  <c r="BV111" i="5"/>
  <c r="BV112" i="5"/>
  <c r="BV113" i="5"/>
  <c r="BV114" i="5"/>
  <c r="BV115" i="5"/>
  <c r="BV116" i="5"/>
  <c r="BV117" i="5"/>
  <c r="BV118" i="5"/>
  <c r="BV119" i="5"/>
  <c r="BV120" i="5"/>
  <c r="BV121" i="5"/>
  <c r="BV122" i="5"/>
  <c r="BV123" i="5"/>
  <c r="BV124" i="5"/>
  <c r="BV125" i="5"/>
  <c r="BV126" i="5"/>
  <c r="BV127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140" i="5"/>
  <c r="BV141" i="5"/>
  <c r="BV142" i="5"/>
  <c r="BV143" i="5"/>
  <c r="BV144" i="5"/>
  <c r="BV145" i="5"/>
  <c r="BV146" i="5"/>
  <c r="BV147" i="5"/>
  <c r="BV148" i="5"/>
  <c r="BV149" i="5"/>
  <c r="BV150" i="5"/>
  <c r="BV151" i="5"/>
  <c r="BV152" i="5"/>
  <c r="BV153" i="5"/>
  <c r="BV154" i="5"/>
  <c r="BV155" i="5"/>
  <c r="BV156" i="5"/>
  <c r="BV157" i="5"/>
  <c r="BV158" i="5"/>
  <c r="BV159" i="5"/>
  <c r="BV160" i="5"/>
  <c r="BV161" i="5"/>
  <c r="BV162" i="5"/>
  <c r="BV163" i="5"/>
  <c r="BV164" i="5"/>
  <c r="BV165" i="5"/>
  <c r="BV166" i="5"/>
  <c r="BV167" i="5"/>
  <c r="BV168" i="5"/>
  <c r="BV169" i="5"/>
  <c r="BV170" i="5"/>
  <c r="BV171" i="5"/>
  <c r="BV172" i="5"/>
  <c r="BV173" i="5"/>
  <c r="BV174" i="5"/>
  <c r="BV175" i="5"/>
  <c r="BV176" i="5"/>
  <c r="BV177" i="5"/>
  <c r="BV178" i="5"/>
  <c r="BV179" i="5"/>
  <c r="BV180" i="5"/>
  <c r="BV181" i="5"/>
  <c r="BV182" i="5"/>
  <c r="BV183" i="5"/>
  <c r="BV184" i="5"/>
  <c r="BV185" i="5"/>
  <c r="BV186" i="5"/>
  <c r="BV187" i="5"/>
  <c r="BV188" i="5"/>
  <c r="BV189" i="5"/>
  <c r="BV190" i="5"/>
  <c r="BV191" i="5"/>
  <c r="BV192" i="5"/>
  <c r="BV193" i="5"/>
  <c r="BV194" i="5"/>
  <c r="BV195" i="5"/>
  <c r="BV196" i="5"/>
  <c r="BV197" i="5"/>
  <c r="BV198" i="5"/>
  <c r="BV199" i="5"/>
  <c r="BV200" i="5"/>
  <c r="BV201" i="5"/>
  <c r="BV202" i="5"/>
  <c r="BV203" i="5"/>
  <c r="BV204" i="5"/>
  <c r="BV205" i="5"/>
  <c r="BV206" i="5"/>
  <c r="BV207" i="5"/>
  <c r="BV208" i="5"/>
  <c r="BV209" i="5"/>
  <c r="BV210" i="5"/>
  <c r="BV211" i="5"/>
  <c r="BV212" i="5"/>
  <c r="BV213" i="5"/>
  <c r="BV214" i="5"/>
  <c r="BV215" i="5"/>
  <c r="BV216" i="5"/>
  <c r="BV217" i="5"/>
  <c r="BV218" i="5"/>
  <c r="BV219" i="5"/>
  <c r="BV220" i="5"/>
  <c r="BV221" i="5"/>
  <c r="BV222" i="5"/>
  <c r="BV223" i="5"/>
  <c r="BV224" i="5"/>
  <c r="BV225" i="5"/>
  <c r="BV226" i="5"/>
  <c r="BV227" i="5"/>
  <c r="BV228" i="5"/>
  <c r="BV229" i="5"/>
  <c r="BV230" i="5"/>
  <c r="BV231" i="5"/>
  <c r="BV232" i="5"/>
  <c r="BV233" i="5"/>
  <c r="BV234" i="5"/>
  <c r="BV235" i="5"/>
  <c r="BV236" i="5"/>
  <c r="BV237" i="5"/>
  <c r="BV238" i="5"/>
  <c r="BV239" i="5"/>
  <c r="BV240" i="5"/>
  <c r="BV241" i="5"/>
  <c r="BV242" i="5"/>
  <c r="BV243" i="5"/>
  <c r="BV244" i="5"/>
  <c r="BV245" i="5"/>
  <c r="BV246" i="5"/>
  <c r="BV247" i="5"/>
  <c r="BV248" i="5"/>
  <c r="BV249" i="5"/>
  <c r="BV250" i="5"/>
  <c r="BV251" i="5"/>
  <c r="BV252" i="5"/>
  <c r="BV253" i="5"/>
  <c r="BV254" i="5"/>
  <c r="BV255" i="5"/>
  <c r="BV256" i="5"/>
  <c r="BV257" i="5"/>
  <c r="BV258" i="5"/>
  <c r="BV259" i="5"/>
  <c r="BV260" i="5"/>
  <c r="BV261" i="5"/>
  <c r="BV262" i="5"/>
  <c r="BV263" i="5"/>
  <c r="BV264" i="5"/>
  <c r="BV265" i="5"/>
  <c r="BV266" i="5"/>
  <c r="BV267" i="5"/>
  <c r="BV268" i="5"/>
  <c r="BV269" i="5"/>
  <c r="BV270" i="5"/>
  <c r="BV271" i="5"/>
  <c r="BV272" i="5"/>
  <c r="BV273" i="5"/>
  <c r="BV274" i="5"/>
  <c r="BV275" i="5"/>
  <c r="BV276" i="5"/>
  <c r="BV277" i="5"/>
  <c r="BV278" i="5"/>
  <c r="BV279" i="5"/>
  <c r="BV280" i="5"/>
  <c r="BV281" i="5"/>
  <c r="BV282" i="5"/>
  <c r="BV283" i="5"/>
  <c r="BV284" i="5"/>
  <c r="BV285" i="5"/>
  <c r="BV286" i="5"/>
  <c r="BV287" i="5"/>
  <c r="BV288" i="5"/>
  <c r="BV289" i="5"/>
  <c r="BV290" i="5"/>
  <c r="BV291" i="5"/>
  <c r="BV292" i="5"/>
  <c r="BV293" i="5"/>
  <c r="BV294" i="5"/>
  <c r="BV295" i="5"/>
  <c r="BV296" i="5"/>
  <c r="BV297" i="5"/>
  <c r="BV298" i="5"/>
  <c r="BV299" i="5"/>
  <c r="BV300" i="5"/>
  <c r="BV301" i="5"/>
  <c r="BV302" i="5"/>
  <c r="BV303" i="5"/>
  <c r="BV304" i="5"/>
  <c r="BV305" i="5"/>
  <c r="BV306" i="5"/>
  <c r="BV307" i="5"/>
  <c r="BV308" i="5"/>
  <c r="BV309" i="5"/>
  <c r="BV310" i="5"/>
  <c r="BV311" i="5"/>
  <c r="BV312" i="5"/>
  <c r="BV313" i="5"/>
  <c r="BV314" i="5"/>
  <c r="BV315" i="5"/>
  <c r="BV316" i="5"/>
  <c r="BV317" i="5"/>
  <c r="BV318" i="5"/>
  <c r="BV319" i="5"/>
  <c r="BV320" i="5"/>
  <c r="BV321" i="5"/>
  <c r="BV322" i="5"/>
  <c r="BV323" i="5"/>
  <c r="BV324" i="5"/>
  <c r="BV325" i="5"/>
  <c r="BV326" i="5"/>
  <c r="BV327" i="5"/>
  <c r="BV328" i="5"/>
  <c r="BV329" i="5"/>
  <c r="BV330" i="5"/>
  <c r="BV331" i="5"/>
  <c r="BV332" i="5"/>
  <c r="BV333" i="5"/>
  <c r="BV334" i="5"/>
  <c r="BV335" i="5"/>
  <c r="BV336" i="5"/>
  <c r="BV337" i="5"/>
  <c r="BV338" i="5"/>
  <c r="BV339" i="5"/>
  <c r="BV340" i="5"/>
  <c r="BV341" i="5"/>
  <c r="BV342" i="5"/>
  <c r="BV343" i="5"/>
  <c r="BV344" i="5"/>
  <c r="BV345" i="5"/>
  <c r="BV346" i="5"/>
  <c r="BV347" i="5"/>
  <c r="BV348" i="5"/>
  <c r="BV349" i="5"/>
  <c r="BV350" i="5"/>
  <c r="BV351" i="5"/>
  <c r="BV352" i="5"/>
  <c r="BV353" i="5"/>
  <c r="BV354" i="5"/>
  <c r="BV355" i="5"/>
  <c r="BV356" i="5"/>
  <c r="BV357" i="5"/>
  <c r="BV358" i="5"/>
  <c r="BV359" i="5"/>
  <c r="BV360" i="5"/>
  <c r="BV361" i="5"/>
  <c r="BV362" i="5"/>
  <c r="BV363" i="5"/>
  <c r="BV364" i="5"/>
  <c r="BV365" i="5"/>
  <c r="BV366" i="5"/>
  <c r="BV367" i="5"/>
  <c r="BV368" i="5"/>
  <c r="BV369" i="5"/>
  <c r="BV370" i="5"/>
  <c r="BV371" i="5"/>
  <c r="BV372" i="5"/>
  <c r="BV373" i="5"/>
  <c r="BV374" i="5"/>
  <c r="BV375" i="5"/>
  <c r="BV376" i="5"/>
  <c r="BV377" i="5"/>
  <c r="BV378" i="5"/>
  <c r="BV379" i="5"/>
  <c r="BV380" i="5"/>
  <c r="BV381" i="5"/>
  <c r="BV2" i="5"/>
  <c r="BO382" i="5"/>
  <c r="BP382" i="5"/>
  <c r="BQ382" i="5"/>
  <c r="BR382" i="5"/>
  <c r="BS382" i="5"/>
  <c r="BT382" i="5"/>
  <c r="J196" i="25"/>
  <c r="I196" i="25"/>
  <c r="H196" i="25"/>
  <c r="G196" i="25"/>
  <c r="F196" i="25"/>
  <c r="E196" i="25"/>
  <c r="A196" i="25"/>
  <c r="I195" i="25"/>
  <c r="H195" i="25"/>
  <c r="G195" i="25"/>
  <c r="F195" i="25"/>
  <c r="E195" i="25"/>
  <c r="A195" i="25"/>
  <c r="J194" i="25"/>
  <c r="I194" i="25"/>
  <c r="H194" i="25"/>
  <c r="G194" i="25"/>
  <c r="F194" i="25"/>
  <c r="E194" i="25"/>
  <c r="A194" i="25"/>
  <c r="I193" i="25"/>
  <c r="H193" i="25"/>
  <c r="G193" i="25"/>
  <c r="F193" i="25"/>
  <c r="E193" i="25"/>
  <c r="A193" i="25"/>
  <c r="J192" i="25"/>
  <c r="I192" i="25"/>
  <c r="H192" i="25"/>
  <c r="G192" i="25"/>
  <c r="F192" i="25"/>
  <c r="E192" i="25"/>
  <c r="A192" i="25"/>
  <c r="I191" i="25"/>
  <c r="H191" i="25"/>
  <c r="G191" i="25"/>
  <c r="F191" i="25"/>
  <c r="E191" i="25"/>
  <c r="A191" i="25"/>
  <c r="J190" i="25"/>
  <c r="I190" i="25"/>
  <c r="H190" i="25"/>
  <c r="G190" i="25"/>
  <c r="F190" i="25"/>
  <c r="E190" i="25"/>
  <c r="A190" i="25"/>
  <c r="I189" i="25"/>
  <c r="H189" i="25"/>
  <c r="G189" i="25"/>
  <c r="F189" i="25"/>
  <c r="E189" i="25"/>
  <c r="A189" i="25"/>
  <c r="J188" i="25"/>
  <c r="I188" i="25"/>
  <c r="H188" i="25"/>
  <c r="G188" i="25"/>
  <c r="F188" i="25"/>
  <c r="E188" i="25"/>
  <c r="A188" i="25"/>
  <c r="I187" i="25"/>
  <c r="H187" i="25"/>
  <c r="G187" i="25"/>
  <c r="F187" i="25"/>
  <c r="E187" i="25"/>
  <c r="A187" i="25"/>
  <c r="J186" i="25"/>
  <c r="I186" i="25"/>
  <c r="H186" i="25"/>
  <c r="G186" i="25"/>
  <c r="F186" i="25"/>
  <c r="E186" i="25"/>
  <c r="A186" i="25"/>
  <c r="J185" i="25"/>
  <c r="I185" i="25"/>
  <c r="H185" i="25"/>
  <c r="G185" i="25"/>
  <c r="F185" i="25"/>
  <c r="E185" i="25"/>
  <c r="A185" i="25"/>
  <c r="I184" i="25"/>
  <c r="H184" i="25"/>
  <c r="G184" i="25"/>
  <c r="F184" i="25"/>
  <c r="E184" i="25"/>
  <c r="A184" i="25"/>
  <c r="J183" i="25"/>
  <c r="I183" i="25"/>
  <c r="H183" i="25"/>
  <c r="G183" i="25"/>
  <c r="F183" i="25"/>
  <c r="E183" i="25"/>
  <c r="A183" i="25"/>
  <c r="I182" i="25"/>
  <c r="H182" i="25"/>
  <c r="G182" i="25"/>
  <c r="F182" i="25"/>
  <c r="E182" i="25"/>
  <c r="A182" i="25"/>
  <c r="J181" i="25"/>
  <c r="I181" i="25"/>
  <c r="H181" i="25"/>
  <c r="G181" i="25"/>
  <c r="F181" i="25"/>
  <c r="E181" i="25"/>
  <c r="A181" i="25"/>
  <c r="I180" i="25"/>
  <c r="H180" i="25"/>
  <c r="G180" i="25"/>
  <c r="F180" i="25"/>
  <c r="E180" i="25"/>
  <c r="A180" i="25"/>
  <c r="J179" i="25"/>
  <c r="I179" i="25"/>
  <c r="H179" i="25"/>
  <c r="G179" i="25"/>
  <c r="F179" i="25"/>
  <c r="E179" i="25"/>
  <c r="A179" i="25"/>
  <c r="I178" i="25"/>
  <c r="H178" i="25"/>
  <c r="G178" i="25"/>
  <c r="F178" i="25"/>
  <c r="E178" i="25"/>
  <c r="A178" i="25"/>
  <c r="J177" i="25"/>
  <c r="I177" i="25"/>
  <c r="H177" i="25"/>
  <c r="G177" i="25"/>
  <c r="F177" i="25"/>
  <c r="E177" i="25"/>
  <c r="A177" i="25"/>
  <c r="I176" i="25"/>
  <c r="H176" i="25"/>
  <c r="G176" i="25"/>
  <c r="F176" i="25"/>
  <c r="E176" i="25"/>
  <c r="A176" i="25"/>
  <c r="J175" i="25"/>
  <c r="I175" i="25"/>
  <c r="H175" i="25"/>
  <c r="G175" i="25"/>
  <c r="F175" i="25"/>
  <c r="E175" i="25"/>
  <c r="A175" i="25"/>
  <c r="I174" i="25"/>
  <c r="H174" i="25"/>
  <c r="G174" i="25"/>
  <c r="F174" i="25"/>
  <c r="E174" i="25"/>
  <c r="A174" i="25"/>
  <c r="J173" i="25"/>
  <c r="I173" i="25"/>
  <c r="H173" i="25"/>
  <c r="G173" i="25"/>
  <c r="F173" i="25"/>
  <c r="E173" i="25"/>
  <c r="A173" i="25"/>
  <c r="I172" i="25"/>
  <c r="H172" i="25"/>
  <c r="G172" i="25"/>
  <c r="F172" i="25"/>
  <c r="E172" i="25"/>
  <c r="A172" i="25"/>
  <c r="J171" i="25"/>
  <c r="I171" i="25"/>
  <c r="H171" i="25"/>
  <c r="G171" i="25"/>
  <c r="F171" i="25"/>
  <c r="E171" i="25"/>
  <c r="A171" i="25"/>
  <c r="I170" i="25"/>
  <c r="H170" i="25"/>
  <c r="G170" i="25"/>
  <c r="F170" i="25"/>
  <c r="E170" i="25"/>
  <c r="A170" i="25"/>
  <c r="J169" i="25"/>
  <c r="I169" i="25"/>
  <c r="H169" i="25"/>
  <c r="G169" i="25"/>
  <c r="F169" i="25"/>
  <c r="E169" i="25"/>
  <c r="A169" i="25"/>
  <c r="I168" i="25"/>
  <c r="H168" i="25"/>
  <c r="G168" i="25"/>
  <c r="F168" i="25"/>
  <c r="E168" i="25"/>
  <c r="A168" i="25"/>
  <c r="J167" i="25"/>
  <c r="I167" i="25"/>
  <c r="H167" i="25"/>
  <c r="G167" i="25"/>
  <c r="F167" i="25"/>
  <c r="E167" i="25"/>
  <c r="A167" i="25"/>
  <c r="J166" i="25"/>
  <c r="I166" i="25"/>
  <c r="H166" i="25"/>
  <c r="G166" i="25"/>
  <c r="F166" i="25"/>
  <c r="E166" i="25"/>
  <c r="A166" i="25"/>
  <c r="J165" i="25"/>
  <c r="I165" i="25"/>
  <c r="H165" i="25"/>
  <c r="G165" i="25"/>
  <c r="F165" i="25"/>
  <c r="E165" i="25"/>
  <c r="A165" i="25"/>
  <c r="J164" i="25"/>
  <c r="I164" i="25"/>
  <c r="H164" i="25"/>
  <c r="G164" i="25"/>
  <c r="F164" i="25"/>
  <c r="E164" i="25"/>
  <c r="A164" i="25"/>
  <c r="J163" i="25"/>
  <c r="I163" i="25"/>
  <c r="H163" i="25"/>
  <c r="G163" i="25"/>
  <c r="F163" i="25"/>
  <c r="E163" i="25"/>
  <c r="A163" i="25"/>
  <c r="J162" i="25"/>
  <c r="I162" i="25"/>
  <c r="H162" i="25"/>
  <c r="G162" i="25"/>
  <c r="F162" i="25"/>
  <c r="E162" i="25"/>
  <c r="A162" i="25"/>
  <c r="J161" i="25"/>
  <c r="I161" i="25"/>
  <c r="H161" i="25"/>
  <c r="G161" i="25"/>
  <c r="F161" i="25"/>
  <c r="E161" i="25"/>
  <c r="A161" i="25"/>
  <c r="J160" i="25"/>
  <c r="I160" i="25"/>
  <c r="H160" i="25"/>
  <c r="G160" i="25"/>
  <c r="F160" i="25"/>
  <c r="E160" i="25"/>
  <c r="A160" i="25"/>
  <c r="J159" i="25"/>
  <c r="I159" i="25"/>
  <c r="H159" i="25"/>
  <c r="G159" i="25"/>
  <c r="F159" i="25"/>
  <c r="E159" i="25"/>
  <c r="A159" i="25"/>
  <c r="J158" i="25"/>
  <c r="I158" i="25"/>
  <c r="H158" i="25"/>
  <c r="G158" i="25"/>
  <c r="F158" i="25"/>
  <c r="E158" i="25"/>
  <c r="A158" i="25"/>
  <c r="J157" i="25"/>
  <c r="I157" i="25"/>
  <c r="H157" i="25"/>
  <c r="G157" i="25"/>
  <c r="F157" i="25"/>
  <c r="E157" i="25"/>
  <c r="A157" i="25"/>
  <c r="J156" i="25"/>
  <c r="I156" i="25"/>
  <c r="H156" i="25"/>
  <c r="G156" i="25"/>
  <c r="F156" i="25"/>
  <c r="E156" i="25"/>
  <c r="A156" i="25"/>
  <c r="J155" i="25"/>
  <c r="I155" i="25"/>
  <c r="H155" i="25"/>
  <c r="G155" i="25"/>
  <c r="F155" i="25"/>
  <c r="E155" i="25"/>
  <c r="A155" i="25"/>
  <c r="J154" i="25"/>
  <c r="I154" i="25"/>
  <c r="H154" i="25"/>
  <c r="G154" i="25"/>
  <c r="F154" i="25"/>
  <c r="E154" i="25"/>
  <c r="A154" i="25"/>
  <c r="I153" i="25"/>
  <c r="H153" i="25"/>
  <c r="G153" i="25"/>
  <c r="F153" i="25"/>
  <c r="E153" i="25"/>
  <c r="A153" i="25"/>
  <c r="J152" i="25"/>
  <c r="I152" i="25"/>
  <c r="H152" i="25"/>
  <c r="G152" i="25"/>
  <c r="F152" i="25"/>
  <c r="E152" i="25"/>
  <c r="A152" i="25"/>
  <c r="I151" i="25"/>
  <c r="H151" i="25"/>
  <c r="G151" i="25"/>
  <c r="F151" i="25"/>
  <c r="E151" i="25"/>
  <c r="A151" i="25"/>
  <c r="J150" i="25"/>
  <c r="I150" i="25"/>
  <c r="H150" i="25"/>
  <c r="G150" i="25"/>
  <c r="F150" i="25"/>
  <c r="E150" i="25"/>
  <c r="A150" i="25"/>
  <c r="I149" i="25"/>
  <c r="H149" i="25"/>
  <c r="G149" i="25"/>
  <c r="F149" i="25"/>
  <c r="E149" i="25"/>
  <c r="A149" i="25"/>
  <c r="J148" i="25"/>
  <c r="I148" i="25"/>
  <c r="H148" i="25"/>
  <c r="G148" i="25"/>
  <c r="F148" i="25"/>
  <c r="E148" i="25"/>
  <c r="A148" i="25"/>
  <c r="I147" i="25"/>
  <c r="H147" i="25"/>
  <c r="G147" i="25"/>
  <c r="F147" i="25"/>
  <c r="E147" i="25"/>
  <c r="A147" i="25"/>
  <c r="J146" i="25"/>
  <c r="I146" i="25"/>
  <c r="H146" i="25"/>
  <c r="G146" i="25"/>
  <c r="F146" i="25"/>
  <c r="E146" i="25"/>
  <c r="A146" i="25"/>
  <c r="I145" i="25"/>
  <c r="H145" i="25"/>
  <c r="G145" i="25"/>
  <c r="F145" i="25"/>
  <c r="E145" i="25"/>
  <c r="A145" i="25"/>
  <c r="J144" i="25"/>
  <c r="I144" i="25"/>
  <c r="H144" i="25"/>
  <c r="G144" i="25"/>
  <c r="F144" i="25"/>
  <c r="E144" i="25"/>
  <c r="A144" i="25"/>
  <c r="I143" i="25"/>
  <c r="H143" i="25"/>
  <c r="G143" i="25"/>
  <c r="F143" i="25"/>
  <c r="E143" i="25"/>
  <c r="A143" i="25"/>
  <c r="J142" i="25"/>
  <c r="I142" i="25"/>
  <c r="H142" i="25"/>
  <c r="G142" i="25"/>
  <c r="F142" i="25"/>
  <c r="E142" i="25"/>
  <c r="A142" i="25"/>
  <c r="I141" i="25"/>
  <c r="H141" i="25"/>
  <c r="G141" i="25"/>
  <c r="F141" i="25"/>
  <c r="E141" i="25"/>
  <c r="A141" i="25"/>
  <c r="J140" i="25"/>
  <c r="I140" i="25"/>
  <c r="H140" i="25"/>
  <c r="G140" i="25"/>
  <c r="F140" i="25"/>
  <c r="E140" i="25"/>
  <c r="A140" i="25"/>
  <c r="J139" i="25"/>
  <c r="I139" i="25"/>
  <c r="H139" i="25"/>
  <c r="G139" i="25"/>
  <c r="F139" i="25"/>
  <c r="E139" i="25"/>
  <c r="A139" i="25"/>
  <c r="J138" i="25"/>
  <c r="I138" i="25"/>
  <c r="H138" i="25"/>
  <c r="G138" i="25"/>
  <c r="F138" i="25"/>
  <c r="E138" i="25"/>
  <c r="A138" i="25"/>
  <c r="J137" i="25"/>
  <c r="I137" i="25"/>
  <c r="H137" i="25"/>
  <c r="G137" i="25"/>
  <c r="F137" i="25"/>
  <c r="E137" i="25"/>
  <c r="A137" i="25"/>
  <c r="J136" i="25"/>
  <c r="I136" i="25"/>
  <c r="H136" i="25"/>
  <c r="G136" i="25"/>
  <c r="F136" i="25"/>
  <c r="E136" i="25"/>
  <c r="A136" i="25"/>
  <c r="J135" i="25"/>
  <c r="I135" i="25"/>
  <c r="H135" i="25"/>
  <c r="G135" i="25"/>
  <c r="F135" i="25"/>
  <c r="E135" i="25"/>
  <c r="A135" i="25"/>
  <c r="J134" i="25"/>
  <c r="I134" i="25"/>
  <c r="H134" i="25"/>
  <c r="G134" i="25"/>
  <c r="F134" i="25"/>
  <c r="E134" i="25"/>
  <c r="A134" i="25"/>
  <c r="J133" i="25"/>
  <c r="I133" i="25"/>
  <c r="H133" i="25"/>
  <c r="G133" i="25"/>
  <c r="F133" i="25"/>
  <c r="E133" i="25"/>
  <c r="A133" i="25"/>
  <c r="J132" i="25"/>
  <c r="I132" i="25"/>
  <c r="H132" i="25"/>
  <c r="G132" i="25"/>
  <c r="F132" i="25"/>
  <c r="E132" i="25"/>
  <c r="A132" i="25"/>
  <c r="J131" i="25"/>
  <c r="I131" i="25"/>
  <c r="H131" i="25"/>
  <c r="G131" i="25"/>
  <c r="F131" i="25"/>
  <c r="E131" i="25"/>
  <c r="A131" i="25"/>
  <c r="J130" i="25"/>
  <c r="I130" i="25"/>
  <c r="H130" i="25"/>
  <c r="G130" i="25"/>
  <c r="F130" i="25"/>
  <c r="E130" i="25"/>
  <c r="A130" i="25"/>
  <c r="J129" i="25"/>
  <c r="I129" i="25"/>
  <c r="H129" i="25"/>
  <c r="G129" i="25"/>
  <c r="F129" i="25"/>
  <c r="E129" i="25"/>
  <c r="A129" i="25"/>
  <c r="J128" i="25"/>
  <c r="I128" i="25"/>
  <c r="H128" i="25"/>
  <c r="G128" i="25"/>
  <c r="F128" i="25"/>
  <c r="E128" i="25"/>
  <c r="A128" i="25"/>
  <c r="J127" i="25"/>
  <c r="I127" i="25"/>
  <c r="H127" i="25"/>
  <c r="G127" i="25"/>
  <c r="F127" i="25"/>
  <c r="E127" i="25"/>
  <c r="A127" i="25"/>
  <c r="I126" i="25"/>
  <c r="H126" i="25"/>
  <c r="G126" i="25"/>
  <c r="F126" i="25"/>
  <c r="E126" i="25"/>
  <c r="A126" i="25"/>
  <c r="J125" i="25"/>
  <c r="I125" i="25"/>
  <c r="H125" i="25"/>
  <c r="G125" i="25"/>
  <c r="F125" i="25"/>
  <c r="E125" i="25"/>
  <c r="A125" i="25"/>
  <c r="I124" i="25"/>
  <c r="H124" i="25"/>
  <c r="G124" i="25"/>
  <c r="F124" i="25"/>
  <c r="E124" i="25"/>
  <c r="A124" i="25"/>
  <c r="J123" i="25"/>
  <c r="I123" i="25"/>
  <c r="H123" i="25"/>
  <c r="G123" i="25"/>
  <c r="F123" i="25"/>
  <c r="E123" i="25"/>
  <c r="A123" i="25"/>
  <c r="I122" i="25"/>
  <c r="H122" i="25"/>
  <c r="G122" i="25"/>
  <c r="F122" i="25"/>
  <c r="E122" i="25"/>
  <c r="A122" i="25"/>
  <c r="J121" i="25"/>
  <c r="I121" i="25"/>
  <c r="H121" i="25"/>
  <c r="G121" i="25"/>
  <c r="F121" i="25"/>
  <c r="E121" i="25"/>
  <c r="A121" i="25"/>
  <c r="I120" i="25"/>
  <c r="H120" i="25"/>
  <c r="G120" i="25"/>
  <c r="F120" i="25"/>
  <c r="E120" i="25"/>
  <c r="A120" i="25"/>
  <c r="J119" i="25"/>
  <c r="I119" i="25"/>
  <c r="H119" i="25"/>
  <c r="G119" i="25"/>
  <c r="F119" i="25"/>
  <c r="E119" i="25"/>
  <c r="A119" i="25"/>
  <c r="I118" i="25"/>
  <c r="H118" i="25"/>
  <c r="G118" i="25"/>
  <c r="F118" i="25"/>
  <c r="E118" i="25"/>
  <c r="A118" i="25"/>
  <c r="J117" i="25"/>
  <c r="I117" i="25"/>
  <c r="H117" i="25"/>
  <c r="G117" i="25"/>
  <c r="F117" i="25"/>
  <c r="E117" i="25"/>
  <c r="A117" i="25"/>
  <c r="I116" i="25"/>
  <c r="H116" i="25"/>
  <c r="G116" i="25"/>
  <c r="F116" i="25"/>
  <c r="E116" i="25"/>
  <c r="A116" i="25"/>
  <c r="J115" i="25"/>
  <c r="I115" i="25"/>
  <c r="H115" i="25"/>
  <c r="G115" i="25"/>
  <c r="F115" i="25"/>
  <c r="E115" i="25"/>
  <c r="A115" i="25"/>
  <c r="I114" i="25"/>
  <c r="H114" i="25"/>
  <c r="G114" i="25"/>
  <c r="F114" i="25"/>
  <c r="E114" i="25"/>
  <c r="A114" i="25"/>
  <c r="J113" i="25"/>
  <c r="I113" i="25"/>
  <c r="H113" i="25"/>
  <c r="G113" i="25"/>
  <c r="F113" i="25"/>
  <c r="E113" i="25"/>
  <c r="A113" i="25"/>
  <c r="I112" i="25"/>
  <c r="H112" i="25"/>
  <c r="G112" i="25"/>
  <c r="F112" i="25"/>
  <c r="E112" i="25"/>
  <c r="A112" i="25"/>
  <c r="J111" i="25"/>
  <c r="I111" i="25"/>
  <c r="H111" i="25"/>
  <c r="G111" i="25"/>
  <c r="F111" i="25"/>
  <c r="E111" i="25"/>
  <c r="A111" i="25"/>
  <c r="I110" i="25"/>
  <c r="H110" i="25"/>
  <c r="G110" i="25"/>
  <c r="F110" i="25"/>
  <c r="E110" i="25"/>
  <c r="A110" i="25"/>
  <c r="J109" i="25"/>
  <c r="I109" i="25"/>
  <c r="H109" i="25"/>
  <c r="G109" i="25"/>
  <c r="F109" i="25"/>
  <c r="E109" i="25"/>
  <c r="A109" i="25"/>
  <c r="I108" i="25"/>
  <c r="H108" i="25"/>
  <c r="G108" i="25"/>
  <c r="F108" i="25"/>
  <c r="E108" i="25"/>
  <c r="A108" i="25"/>
  <c r="J107" i="25"/>
  <c r="I107" i="25"/>
  <c r="H107" i="25"/>
  <c r="G107" i="25"/>
  <c r="F107" i="25"/>
  <c r="E107" i="25"/>
  <c r="A107" i="25"/>
  <c r="I106" i="25"/>
  <c r="H106" i="25"/>
  <c r="G106" i="25"/>
  <c r="F106" i="25"/>
  <c r="E106" i="25"/>
  <c r="A106" i="25"/>
  <c r="J105" i="25"/>
  <c r="I105" i="25"/>
  <c r="H105" i="25"/>
  <c r="G105" i="25"/>
  <c r="F105" i="25"/>
  <c r="E105" i="25"/>
  <c r="A105" i="25"/>
  <c r="I104" i="25"/>
  <c r="H104" i="25"/>
  <c r="G104" i="25"/>
  <c r="F104" i="25"/>
  <c r="E104" i="25"/>
  <c r="A104" i="25"/>
  <c r="J103" i="25"/>
  <c r="I103" i="25"/>
  <c r="H103" i="25"/>
  <c r="G103" i="25"/>
  <c r="F103" i="25"/>
  <c r="E103" i="25"/>
  <c r="A103" i="25"/>
  <c r="I102" i="25"/>
  <c r="H102" i="25"/>
  <c r="G102" i="25"/>
  <c r="F102" i="25"/>
  <c r="E102" i="25"/>
  <c r="A102" i="25"/>
  <c r="J101" i="25"/>
  <c r="I101" i="25"/>
  <c r="H101" i="25"/>
  <c r="G101" i="25"/>
  <c r="F101" i="25"/>
  <c r="E101" i="25"/>
  <c r="A101" i="25"/>
  <c r="I100" i="25"/>
  <c r="H100" i="25"/>
  <c r="G100" i="25"/>
  <c r="F100" i="25"/>
  <c r="E100" i="25"/>
  <c r="A100" i="25"/>
  <c r="J99" i="25"/>
  <c r="I99" i="25"/>
  <c r="H99" i="25"/>
  <c r="G99" i="25"/>
  <c r="F99" i="25"/>
  <c r="E99" i="25"/>
  <c r="A99" i="25"/>
  <c r="I98" i="25"/>
  <c r="H98" i="25"/>
  <c r="G98" i="25"/>
  <c r="F98" i="25"/>
  <c r="E98" i="25"/>
  <c r="A98" i="25"/>
  <c r="J97" i="25"/>
  <c r="I97" i="25"/>
  <c r="H97" i="25"/>
  <c r="G97" i="25"/>
  <c r="F97" i="25"/>
  <c r="E97" i="25"/>
  <c r="A97" i="25"/>
  <c r="I96" i="25"/>
  <c r="H96" i="25"/>
  <c r="G96" i="25"/>
  <c r="F96" i="25"/>
  <c r="E96" i="25"/>
  <c r="A96" i="25"/>
  <c r="J95" i="25"/>
  <c r="I95" i="25"/>
  <c r="H95" i="25"/>
  <c r="G95" i="25"/>
  <c r="F95" i="25"/>
  <c r="E95" i="25"/>
  <c r="A95" i="25"/>
  <c r="I94" i="25"/>
  <c r="H94" i="25"/>
  <c r="G94" i="25"/>
  <c r="F94" i="25"/>
  <c r="E94" i="25"/>
  <c r="A94" i="25"/>
  <c r="J93" i="25"/>
  <c r="I93" i="25"/>
  <c r="H93" i="25"/>
  <c r="G93" i="25"/>
  <c r="F93" i="25"/>
  <c r="E93" i="25"/>
  <c r="A93" i="25"/>
  <c r="I92" i="25"/>
  <c r="H92" i="25"/>
  <c r="G92" i="25"/>
  <c r="F92" i="25"/>
  <c r="E92" i="25"/>
  <c r="A92" i="25"/>
  <c r="J91" i="25"/>
  <c r="I91" i="25"/>
  <c r="H91" i="25"/>
  <c r="G91" i="25"/>
  <c r="F91" i="25"/>
  <c r="E91" i="25"/>
  <c r="A91" i="25"/>
  <c r="I90" i="25"/>
  <c r="H90" i="25"/>
  <c r="G90" i="25"/>
  <c r="F90" i="25"/>
  <c r="E90" i="25"/>
  <c r="A90" i="25"/>
  <c r="J89" i="25"/>
  <c r="I89" i="25"/>
  <c r="H89" i="25"/>
  <c r="G89" i="25"/>
  <c r="F89" i="25"/>
  <c r="E89" i="25"/>
  <c r="A89" i="25"/>
  <c r="I88" i="25"/>
  <c r="H88" i="25"/>
  <c r="G88" i="25"/>
  <c r="F88" i="25"/>
  <c r="E88" i="25"/>
  <c r="A88" i="25"/>
  <c r="J87" i="25"/>
  <c r="I87" i="25"/>
  <c r="H87" i="25"/>
  <c r="G87" i="25"/>
  <c r="F87" i="25"/>
  <c r="E87" i="25"/>
  <c r="A87" i="25"/>
  <c r="I86" i="25"/>
  <c r="H86" i="25"/>
  <c r="G86" i="25"/>
  <c r="F86" i="25"/>
  <c r="E86" i="25"/>
  <c r="A86" i="25"/>
  <c r="J85" i="25"/>
  <c r="I85" i="25"/>
  <c r="H85" i="25"/>
  <c r="G85" i="25"/>
  <c r="F85" i="25"/>
  <c r="E85" i="25"/>
  <c r="A85" i="25"/>
  <c r="I84" i="25"/>
  <c r="H84" i="25"/>
  <c r="G84" i="25"/>
  <c r="F84" i="25"/>
  <c r="E84" i="25"/>
  <c r="A84" i="25"/>
  <c r="J83" i="25"/>
  <c r="I83" i="25"/>
  <c r="H83" i="25"/>
  <c r="G83" i="25"/>
  <c r="F83" i="25"/>
  <c r="E83" i="25"/>
  <c r="A83" i="25"/>
  <c r="I82" i="25"/>
  <c r="H82" i="25"/>
  <c r="G82" i="25"/>
  <c r="F82" i="25"/>
  <c r="E82" i="25"/>
  <c r="A82" i="25"/>
  <c r="J81" i="25"/>
  <c r="I81" i="25"/>
  <c r="H81" i="25"/>
  <c r="G81" i="25"/>
  <c r="F81" i="25"/>
  <c r="E81" i="25"/>
  <c r="A81" i="25"/>
  <c r="I80" i="25"/>
  <c r="H80" i="25"/>
  <c r="G80" i="25"/>
  <c r="F80" i="25"/>
  <c r="E80" i="25"/>
  <c r="A80" i="25"/>
  <c r="J79" i="25"/>
  <c r="I79" i="25"/>
  <c r="H79" i="25"/>
  <c r="G79" i="25"/>
  <c r="F79" i="25"/>
  <c r="E79" i="25"/>
  <c r="A79" i="25"/>
  <c r="I78" i="25"/>
  <c r="H78" i="25"/>
  <c r="G78" i="25"/>
  <c r="F78" i="25"/>
  <c r="E78" i="25"/>
  <c r="A78" i="25"/>
  <c r="J77" i="25"/>
  <c r="I77" i="25"/>
  <c r="H77" i="25"/>
  <c r="G77" i="25"/>
  <c r="F77" i="25"/>
  <c r="E77" i="25"/>
  <c r="A77" i="25"/>
  <c r="I76" i="25"/>
  <c r="H76" i="25"/>
  <c r="G76" i="25"/>
  <c r="F76" i="25"/>
  <c r="E76" i="25"/>
  <c r="A76" i="25"/>
  <c r="J75" i="25"/>
  <c r="I75" i="25"/>
  <c r="H75" i="25"/>
  <c r="G75" i="25"/>
  <c r="F75" i="25"/>
  <c r="E75" i="25"/>
  <c r="A75" i="25"/>
  <c r="J74" i="25"/>
  <c r="I74" i="25"/>
  <c r="H74" i="25"/>
  <c r="G74" i="25"/>
  <c r="F74" i="25"/>
  <c r="E74" i="25"/>
  <c r="A74" i="25"/>
  <c r="J73" i="25"/>
  <c r="I73" i="25"/>
  <c r="H73" i="25"/>
  <c r="G73" i="25"/>
  <c r="F73" i="25"/>
  <c r="E73" i="25"/>
  <c r="A73" i="25"/>
  <c r="J72" i="25"/>
  <c r="I72" i="25"/>
  <c r="H72" i="25"/>
  <c r="G72" i="25"/>
  <c r="F72" i="25"/>
  <c r="E72" i="25"/>
  <c r="A72" i="25"/>
  <c r="J71" i="25"/>
  <c r="I71" i="25"/>
  <c r="H71" i="25"/>
  <c r="G71" i="25"/>
  <c r="F71" i="25"/>
  <c r="E71" i="25"/>
  <c r="A71" i="25"/>
  <c r="J70" i="25"/>
  <c r="I70" i="25"/>
  <c r="H70" i="25"/>
  <c r="G70" i="25"/>
  <c r="F70" i="25"/>
  <c r="E70" i="25"/>
  <c r="A70" i="25"/>
  <c r="J69" i="25"/>
  <c r="I69" i="25"/>
  <c r="H69" i="25"/>
  <c r="G69" i="25"/>
  <c r="F69" i="25"/>
  <c r="E69" i="25"/>
  <c r="A69" i="25"/>
  <c r="J68" i="25"/>
  <c r="I68" i="25"/>
  <c r="H68" i="25"/>
  <c r="G68" i="25"/>
  <c r="F68" i="25"/>
  <c r="E68" i="25"/>
  <c r="A68" i="25"/>
  <c r="J67" i="25"/>
  <c r="I67" i="25"/>
  <c r="H67" i="25"/>
  <c r="G67" i="25"/>
  <c r="F67" i="25"/>
  <c r="E67" i="25"/>
  <c r="A67" i="25"/>
  <c r="J66" i="25"/>
  <c r="I66" i="25"/>
  <c r="H66" i="25"/>
  <c r="G66" i="25"/>
  <c r="F66" i="25"/>
  <c r="E66" i="25"/>
  <c r="A66" i="25"/>
  <c r="J65" i="25"/>
  <c r="I65" i="25"/>
  <c r="H65" i="25"/>
  <c r="G65" i="25"/>
  <c r="F65" i="25"/>
  <c r="E65" i="25"/>
  <c r="A65" i="25"/>
  <c r="J64" i="25"/>
  <c r="I64" i="25"/>
  <c r="H64" i="25"/>
  <c r="G64" i="25"/>
  <c r="F64" i="25"/>
  <c r="E64" i="25"/>
  <c r="A64" i="25"/>
  <c r="J63" i="25"/>
  <c r="I63" i="25"/>
  <c r="H63" i="25"/>
  <c r="G63" i="25"/>
  <c r="F63" i="25"/>
  <c r="E63" i="25"/>
  <c r="A63" i="25"/>
  <c r="J62" i="25"/>
  <c r="I62" i="25"/>
  <c r="H62" i="25"/>
  <c r="G62" i="25"/>
  <c r="F62" i="25"/>
  <c r="E62" i="25"/>
  <c r="A62" i="25"/>
  <c r="J61" i="25"/>
  <c r="I61" i="25"/>
  <c r="H61" i="25"/>
  <c r="G61" i="25"/>
  <c r="F61" i="25"/>
  <c r="E61" i="25"/>
  <c r="A61" i="25"/>
  <c r="J60" i="25"/>
  <c r="I60" i="25"/>
  <c r="H60" i="25"/>
  <c r="G60" i="25"/>
  <c r="F60" i="25"/>
  <c r="E60" i="25"/>
  <c r="A60" i="25"/>
  <c r="J59" i="25"/>
  <c r="I59" i="25"/>
  <c r="H59" i="25"/>
  <c r="G59" i="25"/>
  <c r="F59" i="25"/>
  <c r="E59" i="25"/>
  <c r="A59" i="25"/>
  <c r="J58" i="25"/>
  <c r="I58" i="25"/>
  <c r="H58" i="25"/>
  <c r="G58" i="25"/>
  <c r="F58" i="25"/>
  <c r="E58" i="25"/>
  <c r="A58" i="25"/>
  <c r="J57" i="25"/>
  <c r="I57" i="25"/>
  <c r="H57" i="25"/>
  <c r="G57" i="25"/>
  <c r="F57" i="25"/>
  <c r="E57" i="25"/>
  <c r="A57" i="25"/>
  <c r="J56" i="25"/>
  <c r="I56" i="25"/>
  <c r="H56" i="25"/>
  <c r="G56" i="25"/>
  <c r="F56" i="25"/>
  <c r="E56" i="25"/>
  <c r="A56" i="25"/>
  <c r="J55" i="25"/>
  <c r="I55" i="25"/>
  <c r="H55" i="25"/>
  <c r="G55" i="25"/>
  <c r="F55" i="25"/>
  <c r="E55" i="25"/>
  <c r="A55" i="25"/>
  <c r="J54" i="25"/>
  <c r="I54" i="25"/>
  <c r="H54" i="25"/>
  <c r="G54" i="25"/>
  <c r="F54" i="25"/>
  <c r="E54" i="25"/>
  <c r="A54" i="25"/>
  <c r="J53" i="25"/>
  <c r="I53" i="25"/>
  <c r="H53" i="25"/>
  <c r="G53" i="25"/>
  <c r="F53" i="25"/>
  <c r="E53" i="25"/>
  <c r="A53" i="25"/>
  <c r="J52" i="25"/>
  <c r="I52" i="25"/>
  <c r="H52" i="25"/>
  <c r="G52" i="25"/>
  <c r="F52" i="25"/>
  <c r="E52" i="25"/>
  <c r="A52" i="25"/>
  <c r="J51" i="25"/>
  <c r="I51" i="25"/>
  <c r="H51" i="25"/>
  <c r="G51" i="25"/>
  <c r="F51" i="25"/>
  <c r="E51" i="25"/>
  <c r="A51" i="25"/>
  <c r="J50" i="25"/>
  <c r="I50" i="25"/>
  <c r="H50" i="25"/>
  <c r="G50" i="25"/>
  <c r="F50" i="25"/>
  <c r="E50" i="25"/>
  <c r="A50" i="25"/>
  <c r="J49" i="25"/>
  <c r="I49" i="25"/>
  <c r="H49" i="25"/>
  <c r="G49" i="25"/>
  <c r="F49" i="25"/>
  <c r="E49" i="25"/>
  <c r="A49" i="25"/>
  <c r="J48" i="25"/>
  <c r="I48" i="25"/>
  <c r="H48" i="25"/>
  <c r="G48" i="25"/>
  <c r="F48" i="25"/>
  <c r="E48" i="25"/>
  <c r="A48" i="25"/>
  <c r="I47" i="25"/>
  <c r="H47" i="25"/>
  <c r="G47" i="25"/>
  <c r="F47" i="25"/>
  <c r="E47" i="25"/>
  <c r="A47" i="25"/>
  <c r="J46" i="25"/>
  <c r="I46" i="25"/>
  <c r="H46" i="25"/>
  <c r="G46" i="25"/>
  <c r="F46" i="25"/>
  <c r="E46" i="25"/>
  <c r="A46" i="25"/>
  <c r="I45" i="25"/>
  <c r="H45" i="25"/>
  <c r="G45" i="25"/>
  <c r="F45" i="25"/>
  <c r="E45" i="25"/>
  <c r="A45" i="25"/>
  <c r="J44" i="25"/>
  <c r="I44" i="25"/>
  <c r="H44" i="25"/>
  <c r="G44" i="25"/>
  <c r="F44" i="25"/>
  <c r="E44" i="25"/>
  <c r="A44" i="25"/>
  <c r="I43" i="25"/>
  <c r="H43" i="25"/>
  <c r="G43" i="25"/>
  <c r="F43" i="25"/>
  <c r="E43" i="25"/>
  <c r="A43" i="25"/>
  <c r="J42" i="25"/>
  <c r="I42" i="25"/>
  <c r="H42" i="25"/>
  <c r="G42" i="25"/>
  <c r="F42" i="25"/>
  <c r="E42" i="25"/>
  <c r="A42" i="25"/>
  <c r="I41" i="25"/>
  <c r="H41" i="25"/>
  <c r="G41" i="25"/>
  <c r="F41" i="25"/>
  <c r="E41" i="25"/>
  <c r="A41" i="25"/>
  <c r="J40" i="25"/>
  <c r="I40" i="25"/>
  <c r="H40" i="25"/>
  <c r="G40" i="25"/>
  <c r="F40" i="25"/>
  <c r="E40" i="25"/>
  <c r="A40" i="25"/>
  <c r="I39" i="25"/>
  <c r="H39" i="25"/>
  <c r="G39" i="25"/>
  <c r="F39" i="25"/>
  <c r="E39" i="25"/>
  <c r="A39" i="25"/>
  <c r="J38" i="25"/>
  <c r="I38" i="25"/>
  <c r="H38" i="25"/>
  <c r="G38" i="25"/>
  <c r="F38" i="25"/>
  <c r="E38" i="25"/>
  <c r="A38" i="25"/>
  <c r="I37" i="25"/>
  <c r="H37" i="25"/>
  <c r="G37" i="25"/>
  <c r="F37" i="25"/>
  <c r="E37" i="25"/>
  <c r="A37" i="25"/>
  <c r="J36" i="25"/>
  <c r="I36" i="25"/>
  <c r="H36" i="25"/>
  <c r="G36" i="25"/>
  <c r="F36" i="25"/>
  <c r="E36" i="25"/>
  <c r="A36" i="25"/>
  <c r="I35" i="25"/>
  <c r="H35" i="25"/>
  <c r="G35" i="25"/>
  <c r="F35" i="25"/>
  <c r="E35" i="25"/>
  <c r="A35" i="25"/>
  <c r="J34" i="25"/>
  <c r="I34" i="25"/>
  <c r="H34" i="25"/>
  <c r="G34" i="25"/>
  <c r="F34" i="25"/>
  <c r="E34" i="25"/>
  <c r="A34" i="25"/>
  <c r="I33" i="25"/>
  <c r="H33" i="25"/>
  <c r="G33" i="25"/>
  <c r="F33" i="25"/>
  <c r="E33" i="25"/>
  <c r="A33" i="25"/>
  <c r="J32" i="25"/>
  <c r="I32" i="25"/>
  <c r="H32" i="25"/>
  <c r="G32" i="25"/>
  <c r="F32" i="25"/>
  <c r="E32" i="25"/>
  <c r="A32" i="25"/>
  <c r="I31" i="25"/>
  <c r="H31" i="25"/>
  <c r="G31" i="25"/>
  <c r="F31" i="25"/>
  <c r="E31" i="25"/>
  <c r="A31" i="25"/>
  <c r="J30" i="25"/>
  <c r="I30" i="25"/>
  <c r="H30" i="25"/>
  <c r="G30" i="25"/>
  <c r="F30" i="25"/>
  <c r="E30" i="25"/>
  <c r="A30" i="25"/>
  <c r="I29" i="25"/>
  <c r="H29" i="25"/>
  <c r="G29" i="25"/>
  <c r="F29" i="25"/>
  <c r="E29" i="25"/>
  <c r="A29" i="25"/>
  <c r="J28" i="25"/>
  <c r="I28" i="25"/>
  <c r="H28" i="25"/>
  <c r="G28" i="25"/>
  <c r="F28" i="25"/>
  <c r="E28" i="25"/>
  <c r="A28" i="25"/>
  <c r="I27" i="25"/>
  <c r="H27" i="25"/>
  <c r="G27" i="25"/>
  <c r="F27" i="25"/>
  <c r="E27" i="25"/>
  <c r="A27" i="25"/>
  <c r="J26" i="25"/>
  <c r="I26" i="25"/>
  <c r="H26" i="25"/>
  <c r="G26" i="25"/>
  <c r="F26" i="25"/>
  <c r="E26" i="25"/>
  <c r="A26" i="25"/>
  <c r="I25" i="25"/>
  <c r="H25" i="25"/>
  <c r="G25" i="25"/>
  <c r="F25" i="25"/>
  <c r="E25" i="25"/>
  <c r="A25" i="25"/>
  <c r="J24" i="25"/>
  <c r="I24" i="25"/>
  <c r="H24" i="25"/>
  <c r="G24" i="25"/>
  <c r="F24" i="25"/>
  <c r="E24" i="25"/>
  <c r="A24" i="25"/>
  <c r="I23" i="25"/>
  <c r="H23" i="25"/>
  <c r="G23" i="25"/>
  <c r="F23" i="25"/>
  <c r="E23" i="25"/>
  <c r="A23" i="25"/>
  <c r="J22" i="25"/>
  <c r="I22" i="25"/>
  <c r="H22" i="25"/>
  <c r="G22" i="25"/>
  <c r="F22" i="25"/>
  <c r="E22" i="25"/>
  <c r="A22" i="25"/>
  <c r="J21" i="25"/>
  <c r="I21" i="25"/>
  <c r="H21" i="25"/>
  <c r="G21" i="25"/>
  <c r="F21" i="25"/>
  <c r="E21" i="25"/>
  <c r="A21" i="25"/>
  <c r="J20" i="25"/>
  <c r="I20" i="25"/>
  <c r="H20" i="25"/>
  <c r="G20" i="25"/>
  <c r="F20" i="25"/>
  <c r="E20" i="25"/>
  <c r="A20" i="25"/>
  <c r="J19" i="25"/>
  <c r="I19" i="25"/>
  <c r="H19" i="25"/>
  <c r="G19" i="25"/>
  <c r="F19" i="25"/>
  <c r="E19" i="25"/>
  <c r="A19" i="25"/>
  <c r="J18" i="25"/>
  <c r="I18" i="25"/>
  <c r="H18" i="25"/>
  <c r="G18" i="25"/>
  <c r="F18" i="25"/>
  <c r="E18" i="25"/>
  <c r="A18" i="25"/>
  <c r="J17" i="25"/>
  <c r="I17" i="25"/>
  <c r="H17" i="25"/>
  <c r="G17" i="25"/>
  <c r="F17" i="25"/>
  <c r="E17" i="25"/>
  <c r="A17" i="25"/>
  <c r="J16" i="25"/>
  <c r="I16" i="25"/>
  <c r="H16" i="25"/>
  <c r="G16" i="25"/>
  <c r="F16" i="25"/>
  <c r="E16" i="25"/>
  <c r="A16" i="25"/>
  <c r="J15" i="25"/>
  <c r="I15" i="25"/>
  <c r="H15" i="25"/>
  <c r="G15" i="25"/>
  <c r="F15" i="25"/>
  <c r="E15" i="25"/>
  <c r="A15" i="25"/>
  <c r="J14" i="25"/>
  <c r="I14" i="25"/>
  <c r="H14" i="25"/>
  <c r="G14" i="25"/>
  <c r="F14" i="25"/>
  <c r="E14" i="25"/>
  <c r="A14" i="25"/>
  <c r="J13" i="25"/>
  <c r="I13" i="25"/>
  <c r="H13" i="25"/>
  <c r="G13" i="25"/>
  <c r="F13" i="25"/>
  <c r="E13" i="25"/>
  <c r="A13" i="25"/>
  <c r="J12" i="25"/>
  <c r="I12" i="25"/>
  <c r="H12" i="25"/>
  <c r="G12" i="25"/>
  <c r="F12" i="25"/>
  <c r="E12" i="25"/>
  <c r="A12" i="25"/>
  <c r="J11" i="25"/>
  <c r="I11" i="25"/>
  <c r="H11" i="25"/>
  <c r="G11" i="25"/>
  <c r="F11" i="25"/>
  <c r="E11" i="25"/>
  <c r="A11" i="25"/>
  <c r="J10" i="25"/>
  <c r="I10" i="25"/>
  <c r="H10" i="25"/>
  <c r="G10" i="25"/>
  <c r="F10" i="25"/>
  <c r="E10" i="25"/>
  <c r="A10" i="25"/>
  <c r="J9" i="25"/>
  <c r="I9" i="25"/>
  <c r="H9" i="25"/>
  <c r="G9" i="25"/>
  <c r="F9" i="25"/>
  <c r="E9" i="25"/>
  <c r="A9" i="25"/>
  <c r="J8" i="25"/>
  <c r="I8" i="25"/>
  <c r="H8" i="25"/>
  <c r="G8" i="25"/>
  <c r="F8" i="25"/>
  <c r="E8" i="25"/>
  <c r="A8" i="25"/>
  <c r="J7" i="25"/>
  <c r="I7" i="25"/>
  <c r="H7" i="25"/>
  <c r="G7" i="25"/>
  <c r="F7" i="25"/>
  <c r="E7" i="25"/>
  <c r="A7" i="25"/>
  <c r="I6" i="25"/>
  <c r="H6" i="25"/>
  <c r="G6" i="25"/>
  <c r="F6" i="25"/>
  <c r="E6" i="25"/>
  <c r="A6" i="25"/>
  <c r="J5" i="25"/>
  <c r="I5" i="25"/>
  <c r="H5" i="25"/>
  <c r="G5" i="25"/>
  <c r="F5" i="25"/>
  <c r="E5" i="25"/>
  <c r="A5" i="25"/>
  <c r="J4" i="25"/>
  <c r="I4" i="25"/>
  <c r="H4" i="25"/>
  <c r="G4" i="25"/>
  <c r="F4" i="25"/>
  <c r="E4" i="25"/>
  <c r="A4" i="25"/>
  <c r="J3" i="25"/>
  <c r="I3" i="25"/>
  <c r="H3" i="25"/>
  <c r="G3" i="25"/>
  <c r="F3" i="25"/>
  <c r="E3" i="25"/>
  <c r="A3" i="25"/>
  <c r="J2" i="25"/>
  <c r="I2" i="25"/>
  <c r="H2" i="25"/>
  <c r="G2" i="25"/>
  <c r="F2" i="25"/>
  <c r="E2" i="25"/>
  <c r="A2" i="25"/>
  <c r="I196" i="24"/>
  <c r="H196" i="24"/>
  <c r="G196" i="24"/>
  <c r="F196" i="24"/>
  <c r="E196" i="24"/>
  <c r="A196" i="24"/>
  <c r="J195" i="24"/>
  <c r="I195" i="24"/>
  <c r="H195" i="24"/>
  <c r="G195" i="24"/>
  <c r="F195" i="24"/>
  <c r="E195" i="24"/>
  <c r="A195" i="24"/>
  <c r="I194" i="24"/>
  <c r="H194" i="24"/>
  <c r="G194" i="24"/>
  <c r="F194" i="24"/>
  <c r="E194" i="24"/>
  <c r="A194" i="24"/>
  <c r="J193" i="24"/>
  <c r="I193" i="24"/>
  <c r="H193" i="24"/>
  <c r="G193" i="24"/>
  <c r="F193" i="24"/>
  <c r="E193" i="24"/>
  <c r="A193" i="24"/>
  <c r="J192" i="24"/>
  <c r="I192" i="24"/>
  <c r="H192" i="24"/>
  <c r="G192" i="24"/>
  <c r="F192" i="24"/>
  <c r="E192" i="24"/>
  <c r="A192" i="24"/>
  <c r="I191" i="24"/>
  <c r="H191" i="24"/>
  <c r="G191" i="24"/>
  <c r="F191" i="24"/>
  <c r="E191" i="24"/>
  <c r="A191" i="24"/>
  <c r="J190" i="24"/>
  <c r="I190" i="24"/>
  <c r="H190" i="24"/>
  <c r="G190" i="24"/>
  <c r="F190" i="24"/>
  <c r="E190" i="24"/>
  <c r="A190" i="24"/>
  <c r="I189" i="24"/>
  <c r="H189" i="24"/>
  <c r="G189" i="24"/>
  <c r="F189" i="24"/>
  <c r="E189" i="24"/>
  <c r="A189" i="24"/>
  <c r="J188" i="24"/>
  <c r="I188" i="24"/>
  <c r="H188" i="24"/>
  <c r="G188" i="24"/>
  <c r="F188" i="24"/>
  <c r="E188" i="24"/>
  <c r="A188" i="24"/>
  <c r="I187" i="24"/>
  <c r="H187" i="24"/>
  <c r="G187" i="24"/>
  <c r="F187" i="24"/>
  <c r="E187" i="24"/>
  <c r="A187" i="24"/>
  <c r="J186" i="24"/>
  <c r="I186" i="24"/>
  <c r="H186" i="24"/>
  <c r="G186" i="24"/>
  <c r="F186" i="24"/>
  <c r="E186" i="24"/>
  <c r="A186" i="24"/>
  <c r="I185" i="24"/>
  <c r="H185" i="24"/>
  <c r="G185" i="24"/>
  <c r="F185" i="24"/>
  <c r="E185" i="24"/>
  <c r="A185" i="24"/>
  <c r="J184" i="24"/>
  <c r="I184" i="24"/>
  <c r="H184" i="24"/>
  <c r="G184" i="24"/>
  <c r="F184" i="24"/>
  <c r="E184" i="24"/>
  <c r="A184" i="24"/>
  <c r="I183" i="24"/>
  <c r="H183" i="24"/>
  <c r="G183" i="24"/>
  <c r="F183" i="24"/>
  <c r="E183" i="24"/>
  <c r="A183" i="24"/>
  <c r="J182" i="24"/>
  <c r="I182" i="24"/>
  <c r="H182" i="24"/>
  <c r="G182" i="24"/>
  <c r="F182" i="24"/>
  <c r="E182" i="24"/>
  <c r="A182" i="24"/>
  <c r="I181" i="24"/>
  <c r="H181" i="24"/>
  <c r="G181" i="24"/>
  <c r="F181" i="24"/>
  <c r="E181" i="24"/>
  <c r="A181" i="24"/>
  <c r="J180" i="24"/>
  <c r="I180" i="24"/>
  <c r="H180" i="24"/>
  <c r="G180" i="24"/>
  <c r="F180" i="24"/>
  <c r="E180" i="24"/>
  <c r="A180" i="24"/>
  <c r="I179" i="24"/>
  <c r="H179" i="24"/>
  <c r="G179" i="24"/>
  <c r="F179" i="24"/>
  <c r="E179" i="24"/>
  <c r="A179" i="24"/>
  <c r="J178" i="24"/>
  <c r="I178" i="24"/>
  <c r="H178" i="24"/>
  <c r="G178" i="24"/>
  <c r="F178" i="24"/>
  <c r="E178" i="24"/>
  <c r="A178" i="24"/>
  <c r="J177" i="24"/>
  <c r="I177" i="24"/>
  <c r="H177" i="24"/>
  <c r="G177" i="24"/>
  <c r="F177" i="24"/>
  <c r="E177" i="24"/>
  <c r="A177" i="24"/>
  <c r="I176" i="24"/>
  <c r="H176" i="24"/>
  <c r="G176" i="24"/>
  <c r="F176" i="24"/>
  <c r="E176" i="24"/>
  <c r="A176" i="24"/>
  <c r="J175" i="24"/>
  <c r="I175" i="24"/>
  <c r="H175" i="24"/>
  <c r="G175" i="24"/>
  <c r="F175" i="24"/>
  <c r="E175" i="24"/>
  <c r="A175" i="24"/>
  <c r="I174" i="24"/>
  <c r="H174" i="24"/>
  <c r="G174" i="24"/>
  <c r="F174" i="24"/>
  <c r="E174" i="24"/>
  <c r="A174" i="24"/>
  <c r="J173" i="24"/>
  <c r="I173" i="24"/>
  <c r="H173" i="24"/>
  <c r="G173" i="24"/>
  <c r="F173" i="24"/>
  <c r="E173" i="24"/>
  <c r="A173" i="24"/>
  <c r="I172" i="24"/>
  <c r="H172" i="24"/>
  <c r="G172" i="24"/>
  <c r="F172" i="24"/>
  <c r="E172" i="24"/>
  <c r="A172" i="24"/>
  <c r="J171" i="24"/>
  <c r="I171" i="24"/>
  <c r="H171" i="24"/>
  <c r="G171" i="24"/>
  <c r="F171" i="24"/>
  <c r="E171" i="24"/>
  <c r="A171" i="24"/>
  <c r="I170" i="24"/>
  <c r="H170" i="24"/>
  <c r="G170" i="24"/>
  <c r="F170" i="24"/>
  <c r="E170" i="24"/>
  <c r="A170" i="24"/>
  <c r="J169" i="24"/>
  <c r="I169" i="24"/>
  <c r="H169" i="24"/>
  <c r="G169" i="24"/>
  <c r="F169" i="24"/>
  <c r="E169" i="24"/>
  <c r="A169" i="24"/>
  <c r="J168" i="24"/>
  <c r="I168" i="24"/>
  <c r="H168" i="24"/>
  <c r="G168" i="24"/>
  <c r="F168" i="24"/>
  <c r="E168" i="24"/>
  <c r="A168" i="24"/>
  <c r="J167" i="24"/>
  <c r="I167" i="24"/>
  <c r="H167" i="24"/>
  <c r="G167" i="24"/>
  <c r="F167" i="24"/>
  <c r="E167" i="24"/>
  <c r="A167" i="24"/>
  <c r="J166" i="24"/>
  <c r="I166" i="24"/>
  <c r="H166" i="24"/>
  <c r="G166" i="24"/>
  <c r="F166" i="24"/>
  <c r="E166" i="24"/>
  <c r="A166" i="24"/>
  <c r="J165" i="24"/>
  <c r="I165" i="24"/>
  <c r="H165" i="24"/>
  <c r="G165" i="24"/>
  <c r="F165" i="24"/>
  <c r="E165" i="24"/>
  <c r="A165" i="24"/>
  <c r="J164" i="24"/>
  <c r="I164" i="24"/>
  <c r="H164" i="24"/>
  <c r="G164" i="24"/>
  <c r="F164" i="24"/>
  <c r="E164" i="24"/>
  <c r="A164" i="24"/>
  <c r="J163" i="24"/>
  <c r="I163" i="24"/>
  <c r="H163" i="24"/>
  <c r="G163" i="24"/>
  <c r="F163" i="24"/>
  <c r="E163" i="24"/>
  <c r="A163" i="24"/>
  <c r="J162" i="24"/>
  <c r="I162" i="24"/>
  <c r="H162" i="24"/>
  <c r="G162" i="24"/>
  <c r="F162" i="24"/>
  <c r="E162" i="24"/>
  <c r="A162" i="24"/>
  <c r="J161" i="24"/>
  <c r="I161" i="24"/>
  <c r="H161" i="24"/>
  <c r="G161" i="24"/>
  <c r="F161" i="24"/>
  <c r="E161" i="24"/>
  <c r="A161" i="24"/>
  <c r="J160" i="24"/>
  <c r="I160" i="24"/>
  <c r="H160" i="24"/>
  <c r="G160" i="24"/>
  <c r="F160" i="24"/>
  <c r="E160" i="24"/>
  <c r="A160" i="24"/>
  <c r="J159" i="24"/>
  <c r="I159" i="24"/>
  <c r="H159" i="24"/>
  <c r="G159" i="24"/>
  <c r="F159" i="24"/>
  <c r="E159" i="24"/>
  <c r="A159" i="24"/>
  <c r="J158" i="24"/>
  <c r="I158" i="24"/>
  <c r="H158" i="24"/>
  <c r="G158" i="24"/>
  <c r="F158" i="24"/>
  <c r="E158" i="24"/>
  <c r="A158" i="24"/>
  <c r="J157" i="24"/>
  <c r="I157" i="24"/>
  <c r="H157" i="24"/>
  <c r="G157" i="24"/>
  <c r="F157" i="24"/>
  <c r="E157" i="24"/>
  <c r="A157" i="24"/>
  <c r="J156" i="24"/>
  <c r="I156" i="24"/>
  <c r="H156" i="24"/>
  <c r="G156" i="24"/>
  <c r="F156" i="24"/>
  <c r="E156" i="24"/>
  <c r="A156" i="24"/>
  <c r="J155" i="24"/>
  <c r="I155" i="24"/>
  <c r="H155" i="24"/>
  <c r="G155" i="24"/>
  <c r="F155" i="24"/>
  <c r="E155" i="24"/>
  <c r="A155" i="24"/>
  <c r="J154" i="24"/>
  <c r="I154" i="24"/>
  <c r="H154" i="24"/>
  <c r="G154" i="24"/>
  <c r="F154" i="24"/>
  <c r="E154" i="24"/>
  <c r="A154" i="24"/>
  <c r="J153" i="24"/>
  <c r="I153" i="24"/>
  <c r="H153" i="24"/>
  <c r="G153" i="24"/>
  <c r="F153" i="24"/>
  <c r="E153" i="24"/>
  <c r="A153" i="24"/>
  <c r="J152" i="24"/>
  <c r="I152" i="24"/>
  <c r="H152" i="24"/>
  <c r="G152" i="24"/>
  <c r="F152" i="24"/>
  <c r="E152" i="24"/>
  <c r="A152" i="24"/>
  <c r="J151" i="24"/>
  <c r="I151" i="24"/>
  <c r="H151" i="24"/>
  <c r="G151" i="24"/>
  <c r="F151" i="24"/>
  <c r="E151" i="24"/>
  <c r="A151" i="24"/>
  <c r="J150" i="24"/>
  <c r="I150" i="24"/>
  <c r="H150" i="24"/>
  <c r="G150" i="24"/>
  <c r="F150" i="24"/>
  <c r="E150" i="24"/>
  <c r="A150" i="24"/>
  <c r="J149" i="24"/>
  <c r="I149" i="24"/>
  <c r="H149" i="24"/>
  <c r="G149" i="24"/>
  <c r="F149" i="24"/>
  <c r="E149" i="24"/>
  <c r="A149" i="24"/>
  <c r="J148" i="24"/>
  <c r="I148" i="24"/>
  <c r="H148" i="24"/>
  <c r="G148" i="24"/>
  <c r="F148" i="24"/>
  <c r="E148" i="24"/>
  <c r="A148" i="24"/>
  <c r="J147" i="24"/>
  <c r="I147" i="24"/>
  <c r="H147" i="24"/>
  <c r="G147" i="24"/>
  <c r="F147" i="24"/>
  <c r="E147" i="24"/>
  <c r="A147" i="24"/>
  <c r="J146" i="24"/>
  <c r="I146" i="24"/>
  <c r="H146" i="24"/>
  <c r="G146" i="24"/>
  <c r="F146" i="24"/>
  <c r="E146" i="24"/>
  <c r="A146" i="24"/>
  <c r="J145" i="24"/>
  <c r="I145" i="24"/>
  <c r="H145" i="24"/>
  <c r="G145" i="24"/>
  <c r="F145" i="24"/>
  <c r="E145" i="24"/>
  <c r="A145" i="24"/>
  <c r="J144" i="24"/>
  <c r="I144" i="24"/>
  <c r="H144" i="24"/>
  <c r="G144" i="24"/>
  <c r="F144" i="24"/>
  <c r="E144" i="24"/>
  <c r="A144" i="24"/>
  <c r="J143" i="24"/>
  <c r="I143" i="24"/>
  <c r="H143" i="24"/>
  <c r="G143" i="24"/>
  <c r="F143" i="24"/>
  <c r="E143" i="24"/>
  <c r="A143" i="24"/>
  <c r="J142" i="24"/>
  <c r="I142" i="24"/>
  <c r="H142" i="24"/>
  <c r="G142" i="24"/>
  <c r="F142" i="24"/>
  <c r="E142" i="24"/>
  <c r="A142" i="24"/>
  <c r="J141" i="24"/>
  <c r="I141" i="24"/>
  <c r="H141" i="24"/>
  <c r="G141" i="24"/>
  <c r="F141" i="24"/>
  <c r="E141" i="24"/>
  <c r="A141" i="24"/>
  <c r="J140" i="24"/>
  <c r="I140" i="24"/>
  <c r="H140" i="24"/>
  <c r="G140" i="24"/>
  <c r="F140" i="24"/>
  <c r="E140" i="24"/>
  <c r="A140" i="24"/>
  <c r="J139" i="24"/>
  <c r="I139" i="24"/>
  <c r="H139" i="24"/>
  <c r="G139" i="24"/>
  <c r="F139" i="24"/>
  <c r="E139" i="24"/>
  <c r="A139" i="24"/>
  <c r="J138" i="24"/>
  <c r="I138" i="24"/>
  <c r="H138" i="24"/>
  <c r="G138" i="24"/>
  <c r="F138" i="24"/>
  <c r="E138" i="24"/>
  <c r="A138" i="24"/>
  <c r="J137" i="24"/>
  <c r="I137" i="24"/>
  <c r="H137" i="24"/>
  <c r="G137" i="24"/>
  <c r="F137" i="24"/>
  <c r="E137" i="24"/>
  <c r="A137" i="24"/>
  <c r="J136" i="24"/>
  <c r="I136" i="24"/>
  <c r="H136" i="24"/>
  <c r="G136" i="24"/>
  <c r="F136" i="24"/>
  <c r="E136" i="24"/>
  <c r="A136" i="24"/>
  <c r="J135" i="24"/>
  <c r="I135" i="24"/>
  <c r="H135" i="24"/>
  <c r="G135" i="24"/>
  <c r="F135" i="24"/>
  <c r="E135" i="24"/>
  <c r="A135" i="24"/>
  <c r="J134" i="24"/>
  <c r="I134" i="24"/>
  <c r="H134" i="24"/>
  <c r="G134" i="24"/>
  <c r="F134" i="24"/>
  <c r="E134" i="24"/>
  <c r="A134" i="24"/>
  <c r="J133" i="24"/>
  <c r="I133" i="24"/>
  <c r="H133" i="24"/>
  <c r="G133" i="24"/>
  <c r="F133" i="24"/>
  <c r="E133" i="24"/>
  <c r="A133" i="24"/>
  <c r="J132" i="24"/>
  <c r="I132" i="24"/>
  <c r="H132" i="24"/>
  <c r="G132" i="24"/>
  <c r="F132" i="24"/>
  <c r="E132" i="24"/>
  <c r="A132" i="24"/>
  <c r="J131" i="24"/>
  <c r="I131" i="24"/>
  <c r="H131" i="24"/>
  <c r="G131" i="24"/>
  <c r="F131" i="24"/>
  <c r="E131" i="24"/>
  <c r="A131" i="24"/>
  <c r="J130" i="24"/>
  <c r="I130" i="24"/>
  <c r="H130" i="24"/>
  <c r="G130" i="24"/>
  <c r="F130" i="24"/>
  <c r="E130" i="24"/>
  <c r="A130" i="24"/>
  <c r="J129" i="24"/>
  <c r="I129" i="24"/>
  <c r="H129" i="24"/>
  <c r="G129" i="24"/>
  <c r="F129" i="24"/>
  <c r="E129" i="24"/>
  <c r="A129" i="24"/>
  <c r="J128" i="24"/>
  <c r="I128" i="24"/>
  <c r="H128" i="24"/>
  <c r="G128" i="24"/>
  <c r="F128" i="24"/>
  <c r="E128" i="24"/>
  <c r="A128" i="24"/>
  <c r="J127" i="24"/>
  <c r="I127" i="24"/>
  <c r="H127" i="24"/>
  <c r="G127" i="24"/>
  <c r="F127" i="24"/>
  <c r="E127" i="24"/>
  <c r="A127" i="24"/>
  <c r="J126" i="24"/>
  <c r="I126" i="24"/>
  <c r="H126" i="24"/>
  <c r="G126" i="24"/>
  <c r="F126" i="24"/>
  <c r="E126" i="24"/>
  <c r="A126" i="24"/>
  <c r="J125" i="24"/>
  <c r="I125" i="24"/>
  <c r="H125" i="24"/>
  <c r="G125" i="24"/>
  <c r="F125" i="24"/>
  <c r="E125" i="24"/>
  <c r="A125" i="24"/>
  <c r="J124" i="24"/>
  <c r="I124" i="24"/>
  <c r="H124" i="24"/>
  <c r="G124" i="24"/>
  <c r="F124" i="24"/>
  <c r="E124" i="24"/>
  <c r="A124" i="24"/>
  <c r="J123" i="24"/>
  <c r="I123" i="24"/>
  <c r="H123" i="24"/>
  <c r="G123" i="24"/>
  <c r="F123" i="24"/>
  <c r="E123" i="24"/>
  <c r="A123" i="24"/>
  <c r="J122" i="24"/>
  <c r="I122" i="24"/>
  <c r="H122" i="24"/>
  <c r="G122" i="24"/>
  <c r="F122" i="24"/>
  <c r="E122" i="24"/>
  <c r="A122" i="24"/>
  <c r="J121" i="24"/>
  <c r="I121" i="24"/>
  <c r="H121" i="24"/>
  <c r="G121" i="24"/>
  <c r="F121" i="24"/>
  <c r="E121" i="24"/>
  <c r="A121" i="24"/>
  <c r="J120" i="24"/>
  <c r="I120" i="24"/>
  <c r="H120" i="24"/>
  <c r="G120" i="24"/>
  <c r="F120" i="24"/>
  <c r="E120" i="24"/>
  <c r="A120" i="24"/>
  <c r="J119" i="24"/>
  <c r="I119" i="24"/>
  <c r="H119" i="24"/>
  <c r="G119" i="24"/>
  <c r="F119" i="24"/>
  <c r="E119" i="24"/>
  <c r="A119" i="24"/>
  <c r="J118" i="24"/>
  <c r="I118" i="24"/>
  <c r="H118" i="24"/>
  <c r="G118" i="24"/>
  <c r="F118" i="24"/>
  <c r="E118" i="24"/>
  <c r="A118" i="24"/>
  <c r="J117" i="24"/>
  <c r="I117" i="24"/>
  <c r="H117" i="24"/>
  <c r="G117" i="24"/>
  <c r="F117" i="24"/>
  <c r="E117" i="24"/>
  <c r="A117" i="24"/>
  <c r="J116" i="24"/>
  <c r="I116" i="24"/>
  <c r="H116" i="24"/>
  <c r="G116" i="24"/>
  <c r="F116" i="24"/>
  <c r="E116" i="24"/>
  <c r="A116" i="24"/>
  <c r="J115" i="24"/>
  <c r="I115" i="24"/>
  <c r="H115" i="24"/>
  <c r="G115" i="24"/>
  <c r="F115" i="24"/>
  <c r="E115" i="24"/>
  <c r="A115" i="24"/>
  <c r="J114" i="24"/>
  <c r="I114" i="24"/>
  <c r="H114" i="24"/>
  <c r="G114" i="24"/>
  <c r="F114" i="24"/>
  <c r="E114" i="24"/>
  <c r="A114" i="24"/>
  <c r="J113" i="24"/>
  <c r="I113" i="24"/>
  <c r="H113" i="24"/>
  <c r="G113" i="24"/>
  <c r="F113" i="24"/>
  <c r="E113" i="24"/>
  <c r="A113" i="24"/>
  <c r="J112" i="24"/>
  <c r="I112" i="24"/>
  <c r="H112" i="24"/>
  <c r="G112" i="24"/>
  <c r="F112" i="24"/>
  <c r="E112" i="24"/>
  <c r="A112" i="24"/>
  <c r="J111" i="24"/>
  <c r="I111" i="24"/>
  <c r="H111" i="24"/>
  <c r="G111" i="24"/>
  <c r="F111" i="24"/>
  <c r="E111" i="24"/>
  <c r="A111" i="24"/>
  <c r="J110" i="24"/>
  <c r="I110" i="24"/>
  <c r="H110" i="24"/>
  <c r="G110" i="24"/>
  <c r="F110" i="24"/>
  <c r="E110" i="24"/>
  <c r="A110" i="24"/>
  <c r="J109" i="24"/>
  <c r="I109" i="24"/>
  <c r="H109" i="24"/>
  <c r="G109" i="24"/>
  <c r="F109" i="24"/>
  <c r="E109" i="24"/>
  <c r="A109" i="24"/>
  <c r="J108" i="24"/>
  <c r="I108" i="24"/>
  <c r="H108" i="24"/>
  <c r="G108" i="24"/>
  <c r="F108" i="24"/>
  <c r="E108" i="24"/>
  <c r="A108" i="24"/>
  <c r="J107" i="24"/>
  <c r="I107" i="24"/>
  <c r="H107" i="24"/>
  <c r="G107" i="24"/>
  <c r="F107" i="24"/>
  <c r="E107" i="24"/>
  <c r="A107" i="24"/>
  <c r="J106" i="24"/>
  <c r="I106" i="24"/>
  <c r="H106" i="24"/>
  <c r="G106" i="24"/>
  <c r="F106" i="24"/>
  <c r="E106" i="24"/>
  <c r="A106" i="24"/>
  <c r="J105" i="24"/>
  <c r="I105" i="24"/>
  <c r="H105" i="24"/>
  <c r="G105" i="24"/>
  <c r="F105" i="24"/>
  <c r="E105" i="24"/>
  <c r="A105" i="24"/>
  <c r="J104" i="24"/>
  <c r="I104" i="24"/>
  <c r="H104" i="24"/>
  <c r="G104" i="24"/>
  <c r="F104" i="24"/>
  <c r="E104" i="24"/>
  <c r="A104" i="24"/>
  <c r="J103" i="24"/>
  <c r="I103" i="24"/>
  <c r="H103" i="24"/>
  <c r="G103" i="24"/>
  <c r="F103" i="24"/>
  <c r="E103" i="24"/>
  <c r="A103" i="24"/>
  <c r="J102" i="24"/>
  <c r="I102" i="24"/>
  <c r="H102" i="24"/>
  <c r="G102" i="24"/>
  <c r="F102" i="24"/>
  <c r="E102" i="24"/>
  <c r="A102" i="24"/>
  <c r="J101" i="24"/>
  <c r="I101" i="24"/>
  <c r="H101" i="24"/>
  <c r="G101" i="24"/>
  <c r="F101" i="24"/>
  <c r="E101" i="24"/>
  <c r="A101" i="24"/>
  <c r="J100" i="24"/>
  <c r="I100" i="24"/>
  <c r="H100" i="24"/>
  <c r="G100" i="24"/>
  <c r="F100" i="24"/>
  <c r="E100" i="24"/>
  <c r="A100" i="24"/>
  <c r="J99" i="24"/>
  <c r="I99" i="24"/>
  <c r="H99" i="24"/>
  <c r="G99" i="24"/>
  <c r="F99" i="24"/>
  <c r="E99" i="24"/>
  <c r="A99" i="24"/>
  <c r="J98" i="24"/>
  <c r="I98" i="24"/>
  <c r="H98" i="24"/>
  <c r="G98" i="24"/>
  <c r="F98" i="24"/>
  <c r="E98" i="24"/>
  <c r="A98" i="24"/>
  <c r="J97" i="24"/>
  <c r="I97" i="24"/>
  <c r="H97" i="24"/>
  <c r="G97" i="24"/>
  <c r="F97" i="24"/>
  <c r="E97" i="24"/>
  <c r="A97" i="24"/>
  <c r="J96" i="24"/>
  <c r="I96" i="24"/>
  <c r="H96" i="24"/>
  <c r="G96" i="24"/>
  <c r="F96" i="24"/>
  <c r="E96" i="24"/>
  <c r="A96" i="24"/>
  <c r="J95" i="24"/>
  <c r="I95" i="24"/>
  <c r="H95" i="24"/>
  <c r="G95" i="24"/>
  <c r="F95" i="24"/>
  <c r="E95" i="24"/>
  <c r="A95" i="24"/>
  <c r="J94" i="24"/>
  <c r="I94" i="24"/>
  <c r="H94" i="24"/>
  <c r="G94" i="24"/>
  <c r="F94" i="24"/>
  <c r="E94" i="24"/>
  <c r="A94" i="24"/>
  <c r="J93" i="24"/>
  <c r="I93" i="24"/>
  <c r="H93" i="24"/>
  <c r="G93" i="24"/>
  <c r="F93" i="24"/>
  <c r="E93" i="24"/>
  <c r="A93" i="24"/>
  <c r="J92" i="24"/>
  <c r="I92" i="24"/>
  <c r="H92" i="24"/>
  <c r="G92" i="24"/>
  <c r="F92" i="24"/>
  <c r="E92" i="24"/>
  <c r="A92" i="24"/>
  <c r="J91" i="24"/>
  <c r="I91" i="24"/>
  <c r="H91" i="24"/>
  <c r="G91" i="24"/>
  <c r="F91" i="24"/>
  <c r="E91" i="24"/>
  <c r="A91" i="24"/>
  <c r="J90" i="24"/>
  <c r="I90" i="24"/>
  <c r="H90" i="24"/>
  <c r="G90" i="24"/>
  <c r="F90" i="24"/>
  <c r="E90" i="24"/>
  <c r="A90" i="24"/>
  <c r="J89" i="24"/>
  <c r="I89" i="24"/>
  <c r="H89" i="24"/>
  <c r="G89" i="24"/>
  <c r="F89" i="24"/>
  <c r="E89" i="24"/>
  <c r="A89" i="24"/>
  <c r="J88" i="24"/>
  <c r="I88" i="24"/>
  <c r="H88" i="24"/>
  <c r="G88" i="24"/>
  <c r="F88" i="24"/>
  <c r="E88" i="24"/>
  <c r="A88" i="24"/>
  <c r="J87" i="24"/>
  <c r="I87" i="24"/>
  <c r="H87" i="24"/>
  <c r="G87" i="24"/>
  <c r="F87" i="24"/>
  <c r="E87" i="24"/>
  <c r="A87" i="24"/>
  <c r="J86" i="24"/>
  <c r="I86" i="24"/>
  <c r="H86" i="24"/>
  <c r="G86" i="24"/>
  <c r="F86" i="24"/>
  <c r="E86" i="24"/>
  <c r="A86" i="24"/>
  <c r="J85" i="24"/>
  <c r="I85" i="24"/>
  <c r="H85" i="24"/>
  <c r="G85" i="24"/>
  <c r="F85" i="24"/>
  <c r="E85" i="24"/>
  <c r="A85" i="24"/>
  <c r="J84" i="24"/>
  <c r="I84" i="24"/>
  <c r="H84" i="24"/>
  <c r="G84" i="24"/>
  <c r="F84" i="24"/>
  <c r="E84" i="24"/>
  <c r="A84" i="24"/>
  <c r="J83" i="24"/>
  <c r="I83" i="24"/>
  <c r="H83" i="24"/>
  <c r="G83" i="24"/>
  <c r="F83" i="24"/>
  <c r="E83" i="24"/>
  <c r="A83" i="24"/>
  <c r="J82" i="24"/>
  <c r="I82" i="24"/>
  <c r="H82" i="24"/>
  <c r="G82" i="24"/>
  <c r="F82" i="24"/>
  <c r="E82" i="24"/>
  <c r="A82" i="24"/>
  <c r="J81" i="24"/>
  <c r="I81" i="24"/>
  <c r="H81" i="24"/>
  <c r="G81" i="24"/>
  <c r="F81" i="24"/>
  <c r="E81" i="24"/>
  <c r="A81" i="24"/>
  <c r="J80" i="24"/>
  <c r="I80" i="24"/>
  <c r="H80" i="24"/>
  <c r="G80" i="24"/>
  <c r="F80" i="24"/>
  <c r="E80" i="24"/>
  <c r="A80" i="24"/>
  <c r="J79" i="24"/>
  <c r="I79" i="24"/>
  <c r="H79" i="24"/>
  <c r="G79" i="24"/>
  <c r="F79" i="24"/>
  <c r="E79" i="24"/>
  <c r="A79" i="24"/>
  <c r="J78" i="24"/>
  <c r="I78" i="24"/>
  <c r="H78" i="24"/>
  <c r="G78" i="24"/>
  <c r="F78" i="24"/>
  <c r="E78" i="24"/>
  <c r="A78" i="24"/>
  <c r="J77" i="24"/>
  <c r="I77" i="24"/>
  <c r="H77" i="24"/>
  <c r="G77" i="24"/>
  <c r="F77" i="24"/>
  <c r="E77" i="24"/>
  <c r="A77" i="24"/>
  <c r="J76" i="24"/>
  <c r="I76" i="24"/>
  <c r="H76" i="24"/>
  <c r="G76" i="24"/>
  <c r="F76" i="24"/>
  <c r="E76" i="24"/>
  <c r="A76" i="24"/>
  <c r="J75" i="24"/>
  <c r="I75" i="24"/>
  <c r="H75" i="24"/>
  <c r="G75" i="24"/>
  <c r="F75" i="24"/>
  <c r="E75" i="24"/>
  <c r="A75" i="24"/>
  <c r="J74" i="24"/>
  <c r="I74" i="24"/>
  <c r="H74" i="24"/>
  <c r="G74" i="24"/>
  <c r="F74" i="24"/>
  <c r="E74" i="24"/>
  <c r="A74" i="24"/>
  <c r="J73" i="24"/>
  <c r="I73" i="24"/>
  <c r="H73" i="24"/>
  <c r="G73" i="24"/>
  <c r="F73" i="24"/>
  <c r="E73" i="24"/>
  <c r="A73" i="24"/>
  <c r="J72" i="24"/>
  <c r="I72" i="24"/>
  <c r="H72" i="24"/>
  <c r="G72" i="24"/>
  <c r="F72" i="24"/>
  <c r="E72" i="24"/>
  <c r="A72" i="24"/>
  <c r="J71" i="24"/>
  <c r="I71" i="24"/>
  <c r="H71" i="24"/>
  <c r="G71" i="24"/>
  <c r="F71" i="24"/>
  <c r="E71" i="24"/>
  <c r="A71" i="24"/>
  <c r="J70" i="24"/>
  <c r="I70" i="24"/>
  <c r="H70" i="24"/>
  <c r="G70" i="24"/>
  <c r="F70" i="24"/>
  <c r="E70" i="24"/>
  <c r="A70" i="24"/>
  <c r="J69" i="24"/>
  <c r="I69" i="24"/>
  <c r="H69" i="24"/>
  <c r="G69" i="24"/>
  <c r="F69" i="24"/>
  <c r="E69" i="24"/>
  <c r="A69" i="24"/>
  <c r="J68" i="24"/>
  <c r="I68" i="24"/>
  <c r="H68" i="24"/>
  <c r="G68" i="24"/>
  <c r="F68" i="24"/>
  <c r="E68" i="24"/>
  <c r="A68" i="24"/>
  <c r="J67" i="24"/>
  <c r="I67" i="24"/>
  <c r="H67" i="24"/>
  <c r="G67" i="24"/>
  <c r="F67" i="24"/>
  <c r="E67" i="24"/>
  <c r="A67" i="24"/>
  <c r="J66" i="24"/>
  <c r="I66" i="24"/>
  <c r="H66" i="24"/>
  <c r="G66" i="24"/>
  <c r="F66" i="24"/>
  <c r="E66" i="24"/>
  <c r="A66" i="24"/>
  <c r="J65" i="24"/>
  <c r="I65" i="24"/>
  <c r="H65" i="24"/>
  <c r="G65" i="24"/>
  <c r="F65" i="24"/>
  <c r="E65" i="24"/>
  <c r="A65" i="24"/>
  <c r="J64" i="24"/>
  <c r="I64" i="24"/>
  <c r="H64" i="24"/>
  <c r="G64" i="24"/>
  <c r="F64" i="24"/>
  <c r="E64" i="24"/>
  <c r="A64" i="24"/>
  <c r="J63" i="24"/>
  <c r="I63" i="24"/>
  <c r="H63" i="24"/>
  <c r="G63" i="24"/>
  <c r="F63" i="24"/>
  <c r="E63" i="24"/>
  <c r="A63" i="24"/>
  <c r="J62" i="24"/>
  <c r="I62" i="24"/>
  <c r="H62" i="24"/>
  <c r="G62" i="24"/>
  <c r="F62" i="24"/>
  <c r="E62" i="24"/>
  <c r="A62" i="24"/>
  <c r="J61" i="24"/>
  <c r="I61" i="24"/>
  <c r="H61" i="24"/>
  <c r="G61" i="24"/>
  <c r="F61" i="24"/>
  <c r="E61" i="24"/>
  <c r="A61" i="24"/>
  <c r="J60" i="24"/>
  <c r="I60" i="24"/>
  <c r="H60" i="24"/>
  <c r="G60" i="24"/>
  <c r="F60" i="24"/>
  <c r="E60" i="24"/>
  <c r="A60" i="24"/>
  <c r="J59" i="24"/>
  <c r="I59" i="24"/>
  <c r="H59" i="24"/>
  <c r="G59" i="24"/>
  <c r="F59" i="24"/>
  <c r="E59" i="24"/>
  <c r="A59" i="24"/>
  <c r="J58" i="24"/>
  <c r="I58" i="24"/>
  <c r="H58" i="24"/>
  <c r="G58" i="24"/>
  <c r="F58" i="24"/>
  <c r="E58" i="24"/>
  <c r="A58" i="24"/>
  <c r="J57" i="24"/>
  <c r="I57" i="24"/>
  <c r="H57" i="24"/>
  <c r="G57" i="24"/>
  <c r="F57" i="24"/>
  <c r="E57" i="24"/>
  <c r="A57" i="24"/>
  <c r="J56" i="24"/>
  <c r="I56" i="24"/>
  <c r="H56" i="24"/>
  <c r="G56" i="24"/>
  <c r="F56" i="24"/>
  <c r="E56" i="24"/>
  <c r="A56" i="24"/>
  <c r="J55" i="24"/>
  <c r="I55" i="24"/>
  <c r="H55" i="24"/>
  <c r="G55" i="24"/>
  <c r="F55" i="24"/>
  <c r="E55" i="24"/>
  <c r="A55" i="24"/>
  <c r="J54" i="24"/>
  <c r="I54" i="24"/>
  <c r="H54" i="24"/>
  <c r="G54" i="24"/>
  <c r="F54" i="24"/>
  <c r="E54" i="24"/>
  <c r="A54" i="24"/>
  <c r="J53" i="24"/>
  <c r="I53" i="24"/>
  <c r="H53" i="24"/>
  <c r="G53" i="24"/>
  <c r="F53" i="24"/>
  <c r="E53" i="24"/>
  <c r="A53" i="24"/>
  <c r="J52" i="24"/>
  <c r="I52" i="24"/>
  <c r="H52" i="24"/>
  <c r="G52" i="24"/>
  <c r="F52" i="24"/>
  <c r="E52" i="24"/>
  <c r="A52" i="24"/>
  <c r="J51" i="24"/>
  <c r="I51" i="24"/>
  <c r="H51" i="24"/>
  <c r="G51" i="24"/>
  <c r="F51" i="24"/>
  <c r="E51" i="24"/>
  <c r="A51" i="24"/>
  <c r="J50" i="24"/>
  <c r="I50" i="24"/>
  <c r="H50" i="24"/>
  <c r="G50" i="24"/>
  <c r="F50" i="24"/>
  <c r="E50" i="24"/>
  <c r="A50" i="24"/>
  <c r="J49" i="24"/>
  <c r="I49" i="24"/>
  <c r="H49" i="24"/>
  <c r="G49" i="24"/>
  <c r="F49" i="24"/>
  <c r="E49" i="24"/>
  <c r="A49" i="24"/>
  <c r="J48" i="24"/>
  <c r="I48" i="24"/>
  <c r="H48" i="24"/>
  <c r="G48" i="24"/>
  <c r="F48" i="24"/>
  <c r="E48" i="24"/>
  <c r="A48" i="24"/>
  <c r="J47" i="24"/>
  <c r="I47" i="24"/>
  <c r="H47" i="24"/>
  <c r="G47" i="24"/>
  <c r="F47" i="24"/>
  <c r="E47" i="24"/>
  <c r="A47" i="24"/>
  <c r="J46" i="24"/>
  <c r="I46" i="24"/>
  <c r="H46" i="24"/>
  <c r="G46" i="24"/>
  <c r="F46" i="24"/>
  <c r="E46" i="24"/>
  <c r="A46" i="24"/>
  <c r="J45" i="24"/>
  <c r="I45" i="24"/>
  <c r="H45" i="24"/>
  <c r="G45" i="24"/>
  <c r="F45" i="24"/>
  <c r="E45" i="24"/>
  <c r="A45" i="24"/>
  <c r="J44" i="24"/>
  <c r="I44" i="24"/>
  <c r="H44" i="24"/>
  <c r="G44" i="24"/>
  <c r="F44" i="24"/>
  <c r="E44" i="24"/>
  <c r="A44" i="24"/>
  <c r="J43" i="24"/>
  <c r="I43" i="24"/>
  <c r="H43" i="24"/>
  <c r="G43" i="24"/>
  <c r="F43" i="24"/>
  <c r="E43" i="24"/>
  <c r="A43" i="24"/>
  <c r="J42" i="24"/>
  <c r="I42" i="24"/>
  <c r="H42" i="24"/>
  <c r="G42" i="24"/>
  <c r="F42" i="24"/>
  <c r="E42" i="24"/>
  <c r="A42" i="24"/>
  <c r="J41" i="24"/>
  <c r="I41" i="24"/>
  <c r="H41" i="24"/>
  <c r="G41" i="24"/>
  <c r="F41" i="24"/>
  <c r="E41" i="24"/>
  <c r="A41" i="24"/>
  <c r="J40" i="24"/>
  <c r="I40" i="24"/>
  <c r="H40" i="24"/>
  <c r="G40" i="24"/>
  <c r="F40" i="24"/>
  <c r="E40" i="24"/>
  <c r="A40" i="24"/>
  <c r="J39" i="24"/>
  <c r="I39" i="24"/>
  <c r="H39" i="24"/>
  <c r="G39" i="24"/>
  <c r="F39" i="24"/>
  <c r="E39" i="24"/>
  <c r="A39" i="24"/>
  <c r="J38" i="24"/>
  <c r="I38" i="24"/>
  <c r="H38" i="24"/>
  <c r="G38" i="24"/>
  <c r="F38" i="24"/>
  <c r="E38" i="24"/>
  <c r="A38" i="24"/>
  <c r="J37" i="24"/>
  <c r="I37" i="24"/>
  <c r="H37" i="24"/>
  <c r="G37" i="24"/>
  <c r="F37" i="24"/>
  <c r="E37" i="24"/>
  <c r="A37" i="24"/>
  <c r="J36" i="24"/>
  <c r="I36" i="24"/>
  <c r="H36" i="24"/>
  <c r="G36" i="24"/>
  <c r="F36" i="24"/>
  <c r="E36" i="24"/>
  <c r="A36" i="24"/>
  <c r="J35" i="24"/>
  <c r="I35" i="24"/>
  <c r="H35" i="24"/>
  <c r="G35" i="24"/>
  <c r="F35" i="24"/>
  <c r="E35" i="24"/>
  <c r="A35" i="24"/>
  <c r="J34" i="24"/>
  <c r="I34" i="24"/>
  <c r="H34" i="24"/>
  <c r="G34" i="24"/>
  <c r="F34" i="24"/>
  <c r="E34" i="24"/>
  <c r="A34" i="24"/>
  <c r="J33" i="24"/>
  <c r="I33" i="24"/>
  <c r="H33" i="24"/>
  <c r="G33" i="24"/>
  <c r="F33" i="24"/>
  <c r="E33" i="24"/>
  <c r="A33" i="24"/>
  <c r="J32" i="24"/>
  <c r="I32" i="24"/>
  <c r="H32" i="24"/>
  <c r="G32" i="24"/>
  <c r="F32" i="24"/>
  <c r="E32" i="24"/>
  <c r="A32" i="24"/>
  <c r="J31" i="24"/>
  <c r="I31" i="24"/>
  <c r="H31" i="24"/>
  <c r="G31" i="24"/>
  <c r="F31" i="24"/>
  <c r="E31" i="24"/>
  <c r="A31" i="24"/>
  <c r="J30" i="24"/>
  <c r="I30" i="24"/>
  <c r="H30" i="24"/>
  <c r="G30" i="24"/>
  <c r="F30" i="24"/>
  <c r="E30" i="24"/>
  <c r="A30" i="24"/>
  <c r="J29" i="24"/>
  <c r="I29" i="24"/>
  <c r="H29" i="24"/>
  <c r="G29" i="24"/>
  <c r="F29" i="24"/>
  <c r="E29" i="24"/>
  <c r="A29" i="24"/>
  <c r="J28" i="24"/>
  <c r="I28" i="24"/>
  <c r="H28" i="24"/>
  <c r="G28" i="24"/>
  <c r="F28" i="24"/>
  <c r="E28" i="24"/>
  <c r="A28" i="24"/>
  <c r="J27" i="24"/>
  <c r="I27" i="24"/>
  <c r="H27" i="24"/>
  <c r="G27" i="24"/>
  <c r="F27" i="24"/>
  <c r="E27" i="24"/>
  <c r="A27" i="24"/>
  <c r="J26" i="24"/>
  <c r="I26" i="24"/>
  <c r="H26" i="24"/>
  <c r="G26" i="24"/>
  <c r="F26" i="24"/>
  <c r="E26" i="24"/>
  <c r="A26" i="24"/>
  <c r="J25" i="24"/>
  <c r="I25" i="24"/>
  <c r="H25" i="24"/>
  <c r="G25" i="24"/>
  <c r="F25" i="24"/>
  <c r="E25" i="24"/>
  <c r="A25" i="24"/>
  <c r="J24" i="24"/>
  <c r="I24" i="24"/>
  <c r="H24" i="24"/>
  <c r="G24" i="24"/>
  <c r="F24" i="24"/>
  <c r="E24" i="24"/>
  <c r="A24" i="24"/>
  <c r="J23" i="24"/>
  <c r="I23" i="24"/>
  <c r="H23" i="24"/>
  <c r="G23" i="24"/>
  <c r="F23" i="24"/>
  <c r="E23" i="24"/>
  <c r="A23" i="24"/>
  <c r="J22" i="24"/>
  <c r="I22" i="24"/>
  <c r="H22" i="24"/>
  <c r="G22" i="24"/>
  <c r="F22" i="24"/>
  <c r="E22" i="24"/>
  <c r="A22" i="24"/>
  <c r="J21" i="24"/>
  <c r="I21" i="24"/>
  <c r="H21" i="24"/>
  <c r="G21" i="24"/>
  <c r="F21" i="24"/>
  <c r="E21" i="24"/>
  <c r="A21" i="24"/>
  <c r="J20" i="24"/>
  <c r="I20" i="24"/>
  <c r="H20" i="24"/>
  <c r="G20" i="24"/>
  <c r="F20" i="24"/>
  <c r="E20" i="24"/>
  <c r="A20" i="24"/>
  <c r="J19" i="24"/>
  <c r="I19" i="24"/>
  <c r="H19" i="24"/>
  <c r="G19" i="24"/>
  <c r="F19" i="24"/>
  <c r="E19" i="24"/>
  <c r="A19" i="24"/>
  <c r="J18" i="24"/>
  <c r="I18" i="24"/>
  <c r="H18" i="24"/>
  <c r="G18" i="24"/>
  <c r="F18" i="24"/>
  <c r="E18" i="24"/>
  <c r="A18" i="24"/>
  <c r="J17" i="24"/>
  <c r="I17" i="24"/>
  <c r="H17" i="24"/>
  <c r="G17" i="24"/>
  <c r="F17" i="24"/>
  <c r="E17" i="24"/>
  <c r="A17" i="24"/>
  <c r="J16" i="24"/>
  <c r="I16" i="24"/>
  <c r="H16" i="24"/>
  <c r="G16" i="24"/>
  <c r="F16" i="24"/>
  <c r="E16" i="24"/>
  <c r="A16" i="24"/>
  <c r="J15" i="24"/>
  <c r="I15" i="24"/>
  <c r="H15" i="24"/>
  <c r="G15" i="24"/>
  <c r="F15" i="24"/>
  <c r="E15" i="24"/>
  <c r="A15" i="24"/>
  <c r="J14" i="24"/>
  <c r="I14" i="24"/>
  <c r="H14" i="24"/>
  <c r="G14" i="24"/>
  <c r="F14" i="24"/>
  <c r="E14" i="24"/>
  <c r="A14" i="24"/>
  <c r="J13" i="24"/>
  <c r="I13" i="24"/>
  <c r="H13" i="24"/>
  <c r="G13" i="24"/>
  <c r="F13" i="24"/>
  <c r="E13" i="24"/>
  <c r="A13" i="24"/>
  <c r="J12" i="24"/>
  <c r="I12" i="24"/>
  <c r="H12" i="24"/>
  <c r="G12" i="24"/>
  <c r="F12" i="24"/>
  <c r="E12" i="24"/>
  <c r="A12" i="24"/>
  <c r="J11" i="24"/>
  <c r="I11" i="24"/>
  <c r="H11" i="24"/>
  <c r="G11" i="24"/>
  <c r="F11" i="24"/>
  <c r="E11" i="24"/>
  <c r="A11" i="24"/>
  <c r="J10" i="24"/>
  <c r="I10" i="24"/>
  <c r="H10" i="24"/>
  <c r="G10" i="24"/>
  <c r="F10" i="24"/>
  <c r="E10" i="24"/>
  <c r="A10" i="24"/>
  <c r="J9" i="24"/>
  <c r="I9" i="24"/>
  <c r="H9" i="24"/>
  <c r="G9" i="24"/>
  <c r="F9" i="24"/>
  <c r="E9" i="24"/>
  <c r="A9" i="24"/>
  <c r="J8" i="24"/>
  <c r="I8" i="24"/>
  <c r="H8" i="24"/>
  <c r="G8" i="24"/>
  <c r="F8" i="24"/>
  <c r="E8" i="24"/>
  <c r="A8" i="24"/>
  <c r="J7" i="24"/>
  <c r="I7" i="24"/>
  <c r="H7" i="24"/>
  <c r="G7" i="24"/>
  <c r="F7" i="24"/>
  <c r="E7" i="24"/>
  <c r="A7" i="24"/>
  <c r="J6" i="24"/>
  <c r="I6" i="24"/>
  <c r="H6" i="24"/>
  <c r="G6" i="24"/>
  <c r="F6" i="24"/>
  <c r="E6" i="24"/>
  <c r="A6" i="24"/>
  <c r="J5" i="24"/>
  <c r="I5" i="24"/>
  <c r="H5" i="24"/>
  <c r="G5" i="24"/>
  <c r="F5" i="24"/>
  <c r="E5" i="24"/>
  <c r="A5" i="24"/>
  <c r="J4" i="24"/>
  <c r="I4" i="24"/>
  <c r="H4" i="24"/>
  <c r="G4" i="24"/>
  <c r="F4" i="24"/>
  <c r="E4" i="24"/>
  <c r="A4" i="24"/>
  <c r="J3" i="24"/>
  <c r="I3" i="24"/>
  <c r="H3" i="24"/>
  <c r="G3" i="24"/>
  <c r="F3" i="24"/>
  <c r="E3" i="24"/>
  <c r="A3" i="24"/>
  <c r="J2" i="24"/>
  <c r="I2" i="24"/>
  <c r="H2" i="24"/>
  <c r="G2" i="24"/>
  <c r="F2" i="24"/>
  <c r="E2" i="24"/>
  <c r="A2" i="24"/>
  <c r="J380" i="23"/>
  <c r="I380" i="23"/>
  <c r="H380" i="23"/>
  <c r="G380" i="23"/>
  <c r="F380" i="23"/>
  <c r="E380" i="23"/>
  <c r="A380" i="23"/>
  <c r="J379" i="23"/>
  <c r="I379" i="23"/>
  <c r="H379" i="23"/>
  <c r="G379" i="23"/>
  <c r="F379" i="23"/>
  <c r="E379" i="23"/>
  <c r="A379" i="23"/>
  <c r="J378" i="23"/>
  <c r="I378" i="23"/>
  <c r="H378" i="23"/>
  <c r="G378" i="23"/>
  <c r="F378" i="23"/>
  <c r="E378" i="23"/>
  <c r="A378" i="23"/>
  <c r="J377" i="23"/>
  <c r="I377" i="23"/>
  <c r="H377" i="23"/>
  <c r="G377" i="23"/>
  <c r="F377" i="23"/>
  <c r="E377" i="23"/>
  <c r="A377" i="23"/>
  <c r="J376" i="23"/>
  <c r="I376" i="23"/>
  <c r="H376" i="23"/>
  <c r="G376" i="23"/>
  <c r="F376" i="23"/>
  <c r="E376" i="23"/>
  <c r="A376" i="23"/>
  <c r="J375" i="23"/>
  <c r="I375" i="23"/>
  <c r="H375" i="23"/>
  <c r="G375" i="23"/>
  <c r="F375" i="23"/>
  <c r="E375" i="23"/>
  <c r="A375" i="23"/>
  <c r="J374" i="23"/>
  <c r="I374" i="23"/>
  <c r="H374" i="23"/>
  <c r="G374" i="23"/>
  <c r="F374" i="23"/>
  <c r="E374" i="23"/>
  <c r="A374" i="23"/>
  <c r="J373" i="23"/>
  <c r="I373" i="23"/>
  <c r="H373" i="23"/>
  <c r="G373" i="23"/>
  <c r="F373" i="23"/>
  <c r="E373" i="23"/>
  <c r="A373" i="23"/>
  <c r="J372" i="23"/>
  <c r="I372" i="23"/>
  <c r="H372" i="23"/>
  <c r="G372" i="23"/>
  <c r="F372" i="23"/>
  <c r="E372" i="23"/>
  <c r="A372" i="23"/>
  <c r="J371" i="23"/>
  <c r="I371" i="23"/>
  <c r="H371" i="23"/>
  <c r="G371" i="23"/>
  <c r="F371" i="23"/>
  <c r="E371" i="23"/>
  <c r="A371" i="23"/>
  <c r="J370" i="23"/>
  <c r="I370" i="23"/>
  <c r="H370" i="23"/>
  <c r="G370" i="23"/>
  <c r="F370" i="23"/>
  <c r="E370" i="23"/>
  <c r="A370" i="23"/>
  <c r="J369" i="23"/>
  <c r="I369" i="23"/>
  <c r="H369" i="23"/>
  <c r="G369" i="23"/>
  <c r="F369" i="23"/>
  <c r="E369" i="23"/>
  <c r="A369" i="23"/>
  <c r="J368" i="23"/>
  <c r="I368" i="23"/>
  <c r="H368" i="23"/>
  <c r="G368" i="23"/>
  <c r="F368" i="23"/>
  <c r="E368" i="23"/>
  <c r="A368" i="23"/>
  <c r="J367" i="23"/>
  <c r="I367" i="23"/>
  <c r="H367" i="23"/>
  <c r="G367" i="23"/>
  <c r="F367" i="23"/>
  <c r="E367" i="23"/>
  <c r="A367" i="23"/>
  <c r="J366" i="23"/>
  <c r="I366" i="23"/>
  <c r="H366" i="23"/>
  <c r="G366" i="23"/>
  <c r="F366" i="23"/>
  <c r="E366" i="23"/>
  <c r="A366" i="23"/>
  <c r="J365" i="23"/>
  <c r="I365" i="23"/>
  <c r="H365" i="23"/>
  <c r="G365" i="23"/>
  <c r="F365" i="23"/>
  <c r="E365" i="23"/>
  <c r="A365" i="23"/>
  <c r="J364" i="23"/>
  <c r="I364" i="23"/>
  <c r="H364" i="23"/>
  <c r="G364" i="23"/>
  <c r="F364" i="23"/>
  <c r="E364" i="23"/>
  <c r="A364" i="23"/>
  <c r="J363" i="23"/>
  <c r="I363" i="23"/>
  <c r="H363" i="23"/>
  <c r="G363" i="23"/>
  <c r="F363" i="23"/>
  <c r="E363" i="23"/>
  <c r="A363" i="23"/>
  <c r="J362" i="23"/>
  <c r="I362" i="23"/>
  <c r="H362" i="23"/>
  <c r="G362" i="23"/>
  <c r="F362" i="23"/>
  <c r="E362" i="23"/>
  <c r="A362" i="23"/>
  <c r="J361" i="23"/>
  <c r="I361" i="23"/>
  <c r="H361" i="23"/>
  <c r="G361" i="23"/>
  <c r="F361" i="23"/>
  <c r="E361" i="23"/>
  <c r="A361" i="23"/>
  <c r="J360" i="23"/>
  <c r="I360" i="23"/>
  <c r="H360" i="23"/>
  <c r="G360" i="23"/>
  <c r="F360" i="23"/>
  <c r="E360" i="23"/>
  <c r="A360" i="23"/>
  <c r="J359" i="23"/>
  <c r="I359" i="23"/>
  <c r="H359" i="23"/>
  <c r="G359" i="23"/>
  <c r="F359" i="23"/>
  <c r="E359" i="23"/>
  <c r="A359" i="23"/>
  <c r="J358" i="23"/>
  <c r="I358" i="23"/>
  <c r="H358" i="23"/>
  <c r="G358" i="23"/>
  <c r="F358" i="23"/>
  <c r="E358" i="23"/>
  <c r="A358" i="23"/>
  <c r="J357" i="23"/>
  <c r="I357" i="23"/>
  <c r="H357" i="23"/>
  <c r="G357" i="23"/>
  <c r="F357" i="23"/>
  <c r="E357" i="23"/>
  <c r="A357" i="23"/>
  <c r="J356" i="23"/>
  <c r="I356" i="23"/>
  <c r="H356" i="23"/>
  <c r="G356" i="23"/>
  <c r="F356" i="23"/>
  <c r="E356" i="23"/>
  <c r="A356" i="23"/>
  <c r="J355" i="23"/>
  <c r="I355" i="23"/>
  <c r="H355" i="23"/>
  <c r="G355" i="23"/>
  <c r="F355" i="23"/>
  <c r="E355" i="23"/>
  <c r="A355" i="23"/>
  <c r="J354" i="23"/>
  <c r="I354" i="23"/>
  <c r="H354" i="23"/>
  <c r="G354" i="23"/>
  <c r="F354" i="23"/>
  <c r="E354" i="23"/>
  <c r="A354" i="23"/>
  <c r="J353" i="23"/>
  <c r="I353" i="23"/>
  <c r="H353" i="23"/>
  <c r="G353" i="23"/>
  <c r="F353" i="23"/>
  <c r="E353" i="23"/>
  <c r="A353" i="23"/>
  <c r="J352" i="23"/>
  <c r="I352" i="23"/>
  <c r="H352" i="23"/>
  <c r="G352" i="23"/>
  <c r="F352" i="23"/>
  <c r="E352" i="23"/>
  <c r="A352" i="23"/>
  <c r="J351" i="23"/>
  <c r="I351" i="23"/>
  <c r="H351" i="23"/>
  <c r="G351" i="23"/>
  <c r="F351" i="23"/>
  <c r="E351" i="23"/>
  <c r="A351" i="23"/>
  <c r="J350" i="23"/>
  <c r="I350" i="23"/>
  <c r="H350" i="23"/>
  <c r="G350" i="23"/>
  <c r="F350" i="23"/>
  <c r="E350" i="23"/>
  <c r="A350" i="23"/>
  <c r="J349" i="23"/>
  <c r="I349" i="23"/>
  <c r="H349" i="23"/>
  <c r="G349" i="23"/>
  <c r="F349" i="23"/>
  <c r="E349" i="23"/>
  <c r="A349" i="23"/>
  <c r="J348" i="23"/>
  <c r="I348" i="23"/>
  <c r="H348" i="23"/>
  <c r="G348" i="23"/>
  <c r="F348" i="23"/>
  <c r="E348" i="23"/>
  <c r="A348" i="23"/>
  <c r="J347" i="23"/>
  <c r="I347" i="23"/>
  <c r="H347" i="23"/>
  <c r="G347" i="23"/>
  <c r="F347" i="23"/>
  <c r="E347" i="23"/>
  <c r="A347" i="23"/>
  <c r="J346" i="23"/>
  <c r="I346" i="23"/>
  <c r="H346" i="23"/>
  <c r="G346" i="23"/>
  <c r="F346" i="23"/>
  <c r="E346" i="23"/>
  <c r="A346" i="23"/>
  <c r="J345" i="23"/>
  <c r="I345" i="23"/>
  <c r="H345" i="23"/>
  <c r="G345" i="23"/>
  <c r="F345" i="23"/>
  <c r="E345" i="23"/>
  <c r="A345" i="23"/>
  <c r="J344" i="23"/>
  <c r="I344" i="23"/>
  <c r="H344" i="23"/>
  <c r="G344" i="23"/>
  <c r="F344" i="23"/>
  <c r="E344" i="23"/>
  <c r="A344" i="23"/>
  <c r="J343" i="23"/>
  <c r="I343" i="23"/>
  <c r="H343" i="23"/>
  <c r="G343" i="23"/>
  <c r="F343" i="23"/>
  <c r="E343" i="23"/>
  <c r="A343" i="23"/>
  <c r="J342" i="23"/>
  <c r="I342" i="23"/>
  <c r="H342" i="23"/>
  <c r="G342" i="23"/>
  <c r="F342" i="23"/>
  <c r="E342" i="23"/>
  <c r="A342" i="23"/>
  <c r="J341" i="23"/>
  <c r="I341" i="23"/>
  <c r="H341" i="23"/>
  <c r="G341" i="23"/>
  <c r="F341" i="23"/>
  <c r="E341" i="23"/>
  <c r="A341" i="23"/>
  <c r="J340" i="23"/>
  <c r="I340" i="23"/>
  <c r="H340" i="23"/>
  <c r="G340" i="23"/>
  <c r="F340" i="23"/>
  <c r="E340" i="23"/>
  <c r="A340" i="23"/>
  <c r="J339" i="23"/>
  <c r="I339" i="23"/>
  <c r="H339" i="23"/>
  <c r="G339" i="23"/>
  <c r="F339" i="23"/>
  <c r="E339" i="23"/>
  <c r="A339" i="23"/>
  <c r="J338" i="23"/>
  <c r="I338" i="23"/>
  <c r="H338" i="23"/>
  <c r="G338" i="23"/>
  <c r="F338" i="23"/>
  <c r="E338" i="23"/>
  <c r="A338" i="23"/>
  <c r="J337" i="23"/>
  <c r="I337" i="23"/>
  <c r="H337" i="23"/>
  <c r="G337" i="23"/>
  <c r="F337" i="23"/>
  <c r="E337" i="23"/>
  <c r="A337" i="23"/>
  <c r="J336" i="23"/>
  <c r="I336" i="23"/>
  <c r="H336" i="23"/>
  <c r="G336" i="23"/>
  <c r="F336" i="23"/>
  <c r="E336" i="23"/>
  <c r="A336" i="23"/>
  <c r="J335" i="23"/>
  <c r="I335" i="23"/>
  <c r="H335" i="23"/>
  <c r="G335" i="23"/>
  <c r="F335" i="23"/>
  <c r="E335" i="23"/>
  <c r="A335" i="23"/>
  <c r="J334" i="23"/>
  <c r="I334" i="23"/>
  <c r="H334" i="23"/>
  <c r="G334" i="23"/>
  <c r="F334" i="23"/>
  <c r="E334" i="23"/>
  <c r="A334" i="23"/>
  <c r="J333" i="23"/>
  <c r="I333" i="23"/>
  <c r="H333" i="23"/>
  <c r="G333" i="23"/>
  <c r="F333" i="23"/>
  <c r="E333" i="23"/>
  <c r="A333" i="23"/>
  <c r="J332" i="23"/>
  <c r="I332" i="23"/>
  <c r="H332" i="23"/>
  <c r="G332" i="23"/>
  <c r="F332" i="23"/>
  <c r="E332" i="23"/>
  <c r="A332" i="23"/>
  <c r="J331" i="23"/>
  <c r="I331" i="23"/>
  <c r="H331" i="23"/>
  <c r="G331" i="23"/>
  <c r="F331" i="23"/>
  <c r="E331" i="23"/>
  <c r="A331" i="23"/>
  <c r="J330" i="23"/>
  <c r="I330" i="23"/>
  <c r="H330" i="23"/>
  <c r="G330" i="23"/>
  <c r="F330" i="23"/>
  <c r="E330" i="23"/>
  <c r="A330" i="23"/>
  <c r="J329" i="23"/>
  <c r="I329" i="23"/>
  <c r="H329" i="23"/>
  <c r="G329" i="23"/>
  <c r="F329" i="23"/>
  <c r="E329" i="23"/>
  <c r="A329" i="23"/>
  <c r="J328" i="23"/>
  <c r="I328" i="23"/>
  <c r="H328" i="23"/>
  <c r="G328" i="23"/>
  <c r="F328" i="23"/>
  <c r="E328" i="23"/>
  <c r="A328" i="23"/>
  <c r="J327" i="23"/>
  <c r="I327" i="23"/>
  <c r="H327" i="23"/>
  <c r="G327" i="23"/>
  <c r="F327" i="23"/>
  <c r="E327" i="23"/>
  <c r="A327" i="23"/>
  <c r="J326" i="23"/>
  <c r="I326" i="23"/>
  <c r="H326" i="23"/>
  <c r="G326" i="23"/>
  <c r="F326" i="23"/>
  <c r="E326" i="23"/>
  <c r="A326" i="23"/>
  <c r="J325" i="23"/>
  <c r="I325" i="23"/>
  <c r="H325" i="23"/>
  <c r="G325" i="23"/>
  <c r="F325" i="23"/>
  <c r="E325" i="23"/>
  <c r="A325" i="23"/>
  <c r="J324" i="23"/>
  <c r="I324" i="23"/>
  <c r="H324" i="23"/>
  <c r="G324" i="23"/>
  <c r="F324" i="23"/>
  <c r="E324" i="23"/>
  <c r="A324" i="23"/>
  <c r="J323" i="23"/>
  <c r="I323" i="23"/>
  <c r="H323" i="23"/>
  <c r="G323" i="23"/>
  <c r="F323" i="23"/>
  <c r="E323" i="23"/>
  <c r="A323" i="23"/>
  <c r="J322" i="23"/>
  <c r="I322" i="23"/>
  <c r="H322" i="23"/>
  <c r="G322" i="23"/>
  <c r="F322" i="23"/>
  <c r="E322" i="23"/>
  <c r="A322" i="23"/>
  <c r="J321" i="23"/>
  <c r="I321" i="23"/>
  <c r="H321" i="23"/>
  <c r="G321" i="23"/>
  <c r="F321" i="23"/>
  <c r="E321" i="23"/>
  <c r="A321" i="23"/>
  <c r="J320" i="23"/>
  <c r="I320" i="23"/>
  <c r="H320" i="23"/>
  <c r="G320" i="23"/>
  <c r="F320" i="23"/>
  <c r="E320" i="23"/>
  <c r="A320" i="23"/>
  <c r="J319" i="23"/>
  <c r="I319" i="23"/>
  <c r="H319" i="23"/>
  <c r="G319" i="23"/>
  <c r="F319" i="23"/>
  <c r="E319" i="23"/>
  <c r="A319" i="23"/>
  <c r="J318" i="23"/>
  <c r="I318" i="23"/>
  <c r="H318" i="23"/>
  <c r="G318" i="23"/>
  <c r="F318" i="23"/>
  <c r="E318" i="23"/>
  <c r="A318" i="23"/>
  <c r="J317" i="23"/>
  <c r="I317" i="23"/>
  <c r="H317" i="23"/>
  <c r="G317" i="23"/>
  <c r="F317" i="23"/>
  <c r="E317" i="23"/>
  <c r="A317" i="23"/>
  <c r="J316" i="23"/>
  <c r="I316" i="23"/>
  <c r="H316" i="23"/>
  <c r="G316" i="23"/>
  <c r="F316" i="23"/>
  <c r="E316" i="23"/>
  <c r="A316" i="23"/>
  <c r="J315" i="23"/>
  <c r="I315" i="23"/>
  <c r="H315" i="23"/>
  <c r="G315" i="23"/>
  <c r="F315" i="23"/>
  <c r="E315" i="23"/>
  <c r="A315" i="23"/>
  <c r="J314" i="23"/>
  <c r="I314" i="23"/>
  <c r="H314" i="23"/>
  <c r="G314" i="23"/>
  <c r="F314" i="23"/>
  <c r="E314" i="23"/>
  <c r="A314" i="23"/>
  <c r="J313" i="23"/>
  <c r="I313" i="23"/>
  <c r="H313" i="23"/>
  <c r="G313" i="23"/>
  <c r="F313" i="23"/>
  <c r="E313" i="23"/>
  <c r="A313" i="23"/>
  <c r="J312" i="23"/>
  <c r="I312" i="23"/>
  <c r="H312" i="23"/>
  <c r="G312" i="23"/>
  <c r="F312" i="23"/>
  <c r="E312" i="23"/>
  <c r="A312" i="23"/>
  <c r="J311" i="23"/>
  <c r="I311" i="23"/>
  <c r="H311" i="23"/>
  <c r="G311" i="23"/>
  <c r="F311" i="23"/>
  <c r="E311" i="23"/>
  <c r="A311" i="23"/>
  <c r="J310" i="23"/>
  <c r="I310" i="23"/>
  <c r="H310" i="23"/>
  <c r="G310" i="23"/>
  <c r="F310" i="23"/>
  <c r="E310" i="23"/>
  <c r="A310" i="23"/>
  <c r="J309" i="23"/>
  <c r="I309" i="23"/>
  <c r="H309" i="23"/>
  <c r="G309" i="23"/>
  <c r="F309" i="23"/>
  <c r="E309" i="23"/>
  <c r="A309" i="23"/>
  <c r="J308" i="23"/>
  <c r="I308" i="23"/>
  <c r="H308" i="23"/>
  <c r="G308" i="23"/>
  <c r="F308" i="23"/>
  <c r="E308" i="23"/>
  <c r="A308" i="23"/>
  <c r="J307" i="23"/>
  <c r="I307" i="23"/>
  <c r="H307" i="23"/>
  <c r="G307" i="23"/>
  <c r="F307" i="23"/>
  <c r="E307" i="23"/>
  <c r="A307" i="23"/>
  <c r="J306" i="23"/>
  <c r="I306" i="23"/>
  <c r="H306" i="23"/>
  <c r="G306" i="23"/>
  <c r="F306" i="23"/>
  <c r="E306" i="23"/>
  <c r="A306" i="23"/>
  <c r="J305" i="23"/>
  <c r="I305" i="23"/>
  <c r="H305" i="23"/>
  <c r="G305" i="23"/>
  <c r="F305" i="23"/>
  <c r="E305" i="23"/>
  <c r="A305" i="23"/>
  <c r="J304" i="23"/>
  <c r="I304" i="23"/>
  <c r="H304" i="23"/>
  <c r="G304" i="23"/>
  <c r="F304" i="23"/>
  <c r="E304" i="23"/>
  <c r="A304" i="23"/>
  <c r="J303" i="23"/>
  <c r="I303" i="23"/>
  <c r="H303" i="23"/>
  <c r="G303" i="23"/>
  <c r="F303" i="23"/>
  <c r="E303" i="23"/>
  <c r="A303" i="23"/>
  <c r="J302" i="23"/>
  <c r="I302" i="23"/>
  <c r="H302" i="23"/>
  <c r="G302" i="23"/>
  <c r="F302" i="23"/>
  <c r="E302" i="23"/>
  <c r="A302" i="23"/>
  <c r="J301" i="23"/>
  <c r="I301" i="23"/>
  <c r="H301" i="23"/>
  <c r="G301" i="23"/>
  <c r="F301" i="23"/>
  <c r="E301" i="23"/>
  <c r="A301" i="23"/>
  <c r="J300" i="23"/>
  <c r="I300" i="23"/>
  <c r="H300" i="23"/>
  <c r="G300" i="23"/>
  <c r="F300" i="23"/>
  <c r="E300" i="23"/>
  <c r="A300" i="23"/>
  <c r="J299" i="23"/>
  <c r="I299" i="23"/>
  <c r="H299" i="23"/>
  <c r="G299" i="23"/>
  <c r="F299" i="23"/>
  <c r="E299" i="23"/>
  <c r="A299" i="23"/>
  <c r="J298" i="23"/>
  <c r="I298" i="23"/>
  <c r="H298" i="23"/>
  <c r="G298" i="23"/>
  <c r="F298" i="23"/>
  <c r="E298" i="23"/>
  <c r="A298" i="23"/>
  <c r="J297" i="23"/>
  <c r="I297" i="23"/>
  <c r="H297" i="23"/>
  <c r="G297" i="23"/>
  <c r="F297" i="23"/>
  <c r="E297" i="23"/>
  <c r="A297" i="23"/>
  <c r="J296" i="23"/>
  <c r="I296" i="23"/>
  <c r="H296" i="23"/>
  <c r="G296" i="23"/>
  <c r="F296" i="23"/>
  <c r="E296" i="23"/>
  <c r="A296" i="23"/>
  <c r="J295" i="23"/>
  <c r="I295" i="23"/>
  <c r="H295" i="23"/>
  <c r="G295" i="23"/>
  <c r="F295" i="23"/>
  <c r="E295" i="23"/>
  <c r="A295" i="23"/>
  <c r="J294" i="23"/>
  <c r="I294" i="23"/>
  <c r="H294" i="23"/>
  <c r="G294" i="23"/>
  <c r="F294" i="23"/>
  <c r="E294" i="23"/>
  <c r="A294" i="23"/>
  <c r="J293" i="23"/>
  <c r="I293" i="23"/>
  <c r="H293" i="23"/>
  <c r="G293" i="23"/>
  <c r="F293" i="23"/>
  <c r="E293" i="23"/>
  <c r="A293" i="23"/>
  <c r="J292" i="23"/>
  <c r="I292" i="23"/>
  <c r="H292" i="23"/>
  <c r="G292" i="23"/>
  <c r="F292" i="23"/>
  <c r="E292" i="23"/>
  <c r="A292" i="23"/>
  <c r="J291" i="23"/>
  <c r="I291" i="23"/>
  <c r="H291" i="23"/>
  <c r="G291" i="23"/>
  <c r="F291" i="23"/>
  <c r="E291" i="23"/>
  <c r="A291" i="23"/>
  <c r="J290" i="23"/>
  <c r="I290" i="23"/>
  <c r="H290" i="23"/>
  <c r="G290" i="23"/>
  <c r="F290" i="23"/>
  <c r="E290" i="23"/>
  <c r="A290" i="23"/>
  <c r="J289" i="23"/>
  <c r="I289" i="23"/>
  <c r="H289" i="23"/>
  <c r="G289" i="23"/>
  <c r="F289" i="23"/>
  <c r="E289" i="23"/>
  <c r="A289" i="23"/>
  <c r="J288" i="23"/>
  <c r="I288" i="23"/>
  <c r="H288" i="23"/>
  <c r="G288" i="23"/>
  <c r="F288" i="23"/>
  <c r="E288" i="23"/>
  <c r="A288" i="23"/>
  <c r="J287" i="23"/>
  <c r="I287" i="23"/>
  <c r="H287" i="23"/>
  <c r="G287" i="23"/>
  <c r="F287" i="23"/>
  <c r="E287" i="23"/>
  <c r="A287" i="23"/>
  <c r="J286" i="23"/>
  <c r="I286" i="23"/>
  <c r="H286" i="23"/>
  <c r="G286" i="23"/>
  <c r="F286" i="23"/>
  <c r="E286" i="23"/>
  <c r="A286" i="23"/>
  <c r="J285" i="23"/>
  <c r="I285" i="23"/>
  <c r="H285" i="23"/>
  <c r="G285" i="23"/>
  <c r="F285" i="23"/>
  <c r="E285" i="23"/>
  <c r="A285" i="23"/>
  <c r="J284" i="23"/>
  <c r="I284" i="23"/>
  <c r="H284" i="23"/>
  <c r="G284" i="23"/>
  <c r="F284" i="23"/>
  <c r="E284" i="23"/>
  <c r="A284" i="23"/>
  <c r="J283" i="23"/>
  <c r="I283" i="23"/>
  <c r="H283" i="23"/>
  <c r="G283" i="23"/>
  <c r="F283" i="23"/>
  <c r="E283" i="23"/>
  <c r="A283" i="23"/>
  <c r="J282" i="23"/>
  <c r="I282" i="23"/>
  <c r="H282" i="23"/>
  <c r="G282" i="23"/>
  <c r="F282" i="23"/>
  <c r="E282" i="23"/>
  <c r="A282" i="23"/>
  <c r="J281" i="23"/>
  <c r="I281" i="23"/>
  <c r="H281" i="23"/>
  <c r="G281" i="23"/>
  <c r="F281" i="23"/>
  <c r="E281" i="23"/>
  <c r="A281" i="23"/>
  <c r="J280" i="23"/>
  <c r="I280" i="23"/>
  <c r="H280" i="23"/>
  <c r="G280" i="23"/>
  <c r="F280" i="23"/>
  <c r="E280" i="23"/>
  <c r="A280" i="23"/>
  <c r="J279" i="23"/>
  <c r="I279" i="23"/>
  <c r="H279" i="23"/>
  <c r="G279" i="23"/>
  <c r="F279" i="23"/>
  <c r="E279" i="23"/>
  <c r="A279" i="23"/>
  <c r="J278" i="23"/>
  <c r="I278" i="23"/>
  <c r="H278" i="23"/>
  <c r="G278" i="23"/>
  <c r="F278" i="23"/>
  <c r="E278" i="23"/>
  <c r="A278" i="23"/>
  <c r="J277" i="23"/>
  <c r="I277" i="23"/>
  <c r="H277" i="23"/>
  <c r="G277" i="23"/>
  <c r="F277" i="23"/>
  <c r="E277" i="23"/>
  <c r="A277" i="23"/>
  <c r="J276" i="23"/>
  <c r="I276" i="23"/>
  <c r="H276" i="23"/>
  <c r="G276" i="23"/>
  <c r="F276" i="23"/>
  <c r="E276" i="23"/>
  <c r="A276" i="23"/>
  <c r="J275" i="23"/>
  <c r="I275" i="23"/>
  <c r="H275" i="23"/>
  <c r="G275" i="23"/>
  <c r="F275" i="23"/>
  <c r="E275" i="23"/>
  <c r="A275" i="23"/>
  <c r="J274" i="23"/>
  <c r="I274" i="23"/>
  <c r="H274" i="23"/>
  <c r="G274" i="23"/>
  <c r="F274" i="23"/>
  <c r="E274" i="23"/>
  <c r="A274" i="23"/>
  <c r="J273" i="23"/>
  <c r="I273" i="23"/>
  <c r="H273" i="23"/>
  <c r="G273" i="23"/>
  <c r="F273" i="23"/>
  <c r="E273" i="23"/>
  <c r="A273" i="23"/>
  <c r="J272" i="23"/>
  <c r="I272" i="23"/>
  <c r="H272" i="23"/>
  <c r="G272" i="23"/>
  <c r="F272" i="23"/>
  <c r="E272" i="23"/>
  <c r="A272" i="23"/>
  <c r="J271" i="23"/>
  <c r="I271" i="23"/>
  <c r="H271" i="23"/>
  <c r="G271" i="23"/>
  <c r="F271" i="23"/>
  <c r="E271" i="23"/>
  <c r="A271" i="23"/>
  <c r="J270" i="23"/>
  <c r="I270" i="23"/>
  <c r="H270" i="23"/>
  <c r="G270" i="23"/>
  <c r="F270" i="23"/>
  <c r="E270" i="23"/>
  <c r="A270" i="23"/>
  <c r="J269" i="23"/>
  <c r="I269" i="23"/>
  <c r="H269" i="23"/>
  <c r="G269" i="23"/>
  <c r="F269" i="23"/>
  <c r="E269" i="23"/>
  <c r="A269" i="23"/>
  <c r="J268" i="23"/>
  <c r="I268" i="23"/>
  <c r="H268" i="23"/>
  <c r="G268" i="23"/>
  <c r="F268" i="23"/>
  <c r="E268" i="23"/>
  <c r="A268" i="23"/>
  <c r="J267" i="23"/>
  <c r="I267" i="23"/>
  <c r="H267" i="23"/>
  <c r="G267" i="23"/>
  <c r="F267" i="23"/>
  <c r="E267" i="23"/>
  <c r="A267" i="23"/>
  <c r="J266" i="23"/>
  <c r="I266" i="23"/>
  <c r="H266" i="23"/>
  <c r="G266" i="23"/>
  <c r="F266" i="23"/>
  <c r="E266" i="23"/>
  <c r="A266" i="23"/>
  <c r="J265" i="23"/>
  <c r="I265" i="23"/>
  <c r="H265" i="23"/>
  <c r="G265" i="23"/>
  <c r="F265" i="23"/>
  <c r="E265" i="23"/>
  <c r="A265" i="23"/>
  <c r="J264" i="23"/>
  <c r="I264" i="23"/>
  <c r="H264" i="23"/>
  <c r="G264" i="23"/>
  <c r="F264" i="23"/>
  <c r="E264" i="23"/>
  <c r="A264" i="23"/>
  <c r="J263" i="23"/>
  <c r="I263" i="23"/>
  <c r="H263" i="23"/>
  <c r="G263" i="23"/>
  <c r="F263" i="23"/>
  <c r="E263" i="23"/>
  <c r="A263" i="23"/>
  <c r="J262" i="23"/>
  <c r="I262" i="23"/>
  <c r="H262" i="23"/>
  <c r="G262" i="23"/>
  <c r="F262" i="23"/>
  <c r="E262" i="23"/>
  <c r="A262" i="23"/>
  <c r="J261" i="23"/>
  <c r="I261" i="23"/>
  <c r="H261" i="23"/>
  <c r="G261" i="23"/>
  <c r="F261" i="23"/>
  <c r="E261" i="23"/>
  <c r="A261" i="23"/>
  <c r="J260" i="23"/>
  <c r="I260" i="23"/>
  <c r="H260" i="23"/>
  <c r="G260" i="23"/>
  <c r="F260" i="23"/>
  <c r="E260" i="23"/>
  <c r="A260" i="23"/>
  <c r="J259" i="23"/>
  <c r="I259" i="23"/>
  <c r="H259" i="23"/>
  <c r="G259" i="23"/>
  <c r="F259" i="23"/>
  <c r="E259" i="23"/>
  <c r="A259" i="23"/>
  <c r="J258" i="23"/>
  <c r="I258" i="23"/>
  <c r="H258" i="23"/>
  <c r="G258" i="23"/>
  <c r="F258" i="23"/>
  <c r="E258" i="23"/>
  <c r="A258" i="23"/>
  <c r="J257" i="23"/>
  <c r="I257" i="23"/>
  <c r="H257" i="23"/>
  <c r="G257" i="23"/>
  <c r="F257" i="23"/>
  <c r="E257" i="23"/>
  <c r="A257" i="23"/>
  <c r="J256" i="23"/>
  <c r="I256" i="23"/>
  <c r="H256" i="23"/>
  <c r="G256" i="23"/>
  <c r="F256" i="23"/>
  <c r="E256" i="23"/>
  <c r="A256" i="23"/>
  <c r="J255" i="23"/>
  <c r="I255" i="23"/>
  <c r="H255" i="23"/>
  <c r="G255" i="23"/>
  <c r="F255" i="23"/>
  <c r="E255" i="23"/>
  <c r="A255" i="23"/>
  <c r="J254" i="23"/>
  <c r="I254" i="23"/>
  <c r="H254" i="23"/>
  <c r="G254" i="23"/>
  <c r="F254" i="23"/>
  <c r="E254" i="23"/>
  <c r="A254" i="23"/>
  <c r="J253" i="23"/>
  <c r="I253" i="23"/>
  <c r="H253" i="23"/>
  <c r="G253" i="23"/>
  <c r="F253" i="23"/>
  <c r="E253" i="23"/>
  <c r="A253" i="23"/>
  <c r="J252" i="23"/>
  <c r="I252" i="23"/>
  <c r="H252" i="23"/>
  <c r="G252" i="23"/>
  <c r="F252" i="23"/>
  <c r="E252" i="23"/>
  <c r="A252" i="23"/>
  <c r="J251" i="23"/>
  <c r="I251" i="23"/>
  <c r="H251" i="23"/>
  <c r="G251" i="23"/>
  <c r="F251" i="23"/>
  <c r="E251" i="23"/>
  <c r="A251" i="23"/>
  <c r="J250" i="23"/>
  <c r="I250" i="23"/>
  <c r="H250" i="23"/>
  <c r="G250" i="23"/>
  <c r="F250" i="23"/>
  <c r="E250" i="23"/>
  <c r="A250" i="23"/>
  <c r="J249" i="23"/>
  <c r="I249" i="23"/>
  <c r="H249" i="23"/>
  <c r="G249" i="23"/>
  <c r="F249" i="23"/>
  <c r="E249" i="23"/>
  <c r="A249" i="23"/>
  <c r="J248" i="23"/>
  <c r="I248" i="23"/>
  <c r="H248" i="23"/>
  <c r="G248" i="23"/>
  <c r="F248" i="23"/>
  <c r="E248" i="23"/>
  <c r="A248" i="23"/>
  <c r="J247" i="23"/>
  <c r="I247" i="23"/>
  <c r="H247" i="23"/>
  <c r="G247" i="23"/>
  <c r="F247" i="23"/>
  <c r="E247" i="23"/>
  <c r="A247" i="23"/>
  <c r="J246" i="23"/>
  <c r="I246" i="23"/>
  <c r="H246" i="23"/>
  <c r="G246" i="23"/>
  <c r="F246" i="23"/>
  <c r="E246" i="23"/>
  <c r="A246" i="23"/>
  <c r="J245" i="23"/>
  <c r="I245" i="23"/>
  <c r="H245" i="23"/>
  <c r="G245" i="23"/>
  <c r="F245" i="23"/>
  <c r="E245" i="23"/>
  <c r="A245" i="23"/>
  <c r="J244" i="23"/>
  <c r="I244" i="23"/>
  <c r="H244" i="23"/>
  <c r="G244" i="23"/>
  <c r="F244" i="23"/>
  <c r="E244" i="23"/>
  <c r="A244" i="23"/>
  <c r="J243" i="23"/>
  <c r="I243" i="23"/>
  <c r="H243" i="23"/>
  <c r="G243" i="23"/>
  <c r="F243" i="23"/>
  <c r="E243" i="23"/>
  <c r="A243" i="23"/>
  <c r="J242" i="23"/>
  <c r="I242" i="23"/>
  <c r="H242" i="23"/>
  <c r="G242" i="23"/>
  <c r="F242" i="23"/>
  <c r="E242" i="23"/>
  <c r="A242" i="23"/>
  <c r="J241" i="23"/>
  <c r="I241" i="23"/>
  <c r="H241" i="23"/>
  <c r="G241" i="23"/>
  <c r="F241" i="23"/>
  <c r="E241" i="23"/>
  <c r="A241" i="23"/>
  <c r="J240" i="23"/>
  <c r="I240" i="23"/>
  <c r="H240" i="23"/>
  <c r="G240" i="23"/>
  <c r="F240" i="23"/>
  <c r="E240" i="23"/>
  <c r="A240" i="23"/>
  <c r="J239" i="23"/>
  <c r="I239" i="23"/>
  <c r="H239" i="23"/>
  <c r="G239" i="23"/>
  <c r="F239" i="23"/>
  <c r="E239" i="23"/>
  <c r="A239" i="23"/>
  <c r="J238" i="23"/>
  <c r="I238" i="23"/>
  <c r="H238" i="23"/>
  <c r="G238" i="23"/>
  <c r="F238" i="23"/>
  <c r="E238" i="23"/>
  <c r="A238" i="23"/>
  <c r="J237" i="23"/>
  <c r="I237" i="23"/>
  <c r="H237" i="23"/>
  <c r="G237" i="23"/>
  <c r="F237" i="23"/>
  <c r="E237" i="23"/>
  <c r="A237" i="23"/>
  <c r="J236" i="23"/>
  <c r="I236" i="23"/>
  <c r="H236" i="23"/>
  <c r="G236" i="23"/>
  <c r="F236" i="23"/>
  <c r="E236" i="23"/>
  <c r="A236" i="23"/>
  <c r="J235" i="23"/>
  <c r="I235" i="23"/>
  <c r="H235" i="23"/>
  <c r="G235" i="23"/>
  <c r="F235" i="23"/>
  <c r="E235" i="23"/>
  <c r="A235" i="23"/>
  <c r="J234" i="23"/>
  <c r="I234" i="23"/>
  <c r="H234" i="23"/>
  <c r="G234" i="23"/>
  <c r="F234" i="23"/>
  <c r="E234" i="23"/>
  <c r="A234" i="23"/>
  <c r="J233" i="23"/>
  <c r="I233" i="23"/>
  <c r="H233" i="23"/>
  <c r="G233" i="23"/>
  <c r="F233" i="23"/>
  <c r="E233" i="23"/>
  <c r="A233" i="23"/>
  <c r="J232" i="23"/>
  <c r="I232" i="23"/>
  <c r="H232" i="23"/>
  <c r="G232" i="23"/>
  <c r="F232" i="23"/>
  <c r="E232" i="23"/>
  <c r="A232" i="23"/>
  <c r="J231" i="23"/>
  <c r="I231" i="23"/>
  <c r="H231" i="23"/>
  <c r="G231" i="23"/>
  <c r="F231" i="23"/>
  <c r="E231" i="23"/>
  <c r="A231" i="23"/>
  <c r="J230" i="23"/>
  <c r="I230" i="23"/>
  <c r="H230" i="23"/>
  <c r="G230" i="23"/>
  <c r="F230" i="23"/>
  <c r="E230" i="23"/>
  <c r="A230" i="23"/>
  <c r="J229" i="23"/>
  <c r="I229" i="23"/>
  <c r="H229" i="23"/>
  <c r="G229" i="23"/>
  <c r="F229" i="23"/>
  <c r="E229" i="23"/>
  <c r="A229" i="23"/>
  <c r="J228" i="23"/>
  <c r="I228" i="23"/>
  <c r="H228" i="23"/>
  <c r="G228" i="23"/>
  <c r="F228" i="23"/>
  <c r="E228" i="23"/>
  <c r="A228" i="23"/>
  <c r="J227" i="23"/>
  <c r="I227" i="23"/>
  <c r="H227" i="23"/>
  <c r="G227" i="23"/>
  <c r="F227" i="23"/>
  <c r="E227" i="23"/>
  <c r="A227" i="23"/>
  <c r="J226" i="23"/>
  <c r="I226" i="23"/>
  <c r="H226" i="23"/>
  <c r="G226" i="23"/>
  <c r="F226" i="23"/>
  <c r="E226" i="23"/>
  <c r="A226" i="23"/>
  <c r="J225" i="23"/>
  <c r="I225" i="23"/>
  <c r="H225" i="23"/>
  <c r="G225" i="23"/>
  <c r="F225" i="23"/>
  <c r="E225" i="23"/>
  <c r="A225" i="23"/>
  <c r="J224" i="23"/>
  <c r="I224" i="23"/>
  <c r="H224" i="23"/>
  <c r="G224" i="23"/>
  <c r="F224" i="23"/>
  <c r="E224" i="23"/>
  <c r="A224" i="23"/>
  <c r="J223" i="23"/>
  <c r="I223" i="23"/>
  <c r="H223" i="23"/>
  <c r="G223" i="23"/>
  <c r="F223" i="23"/>
  <c r="E223" i="23"/>
  <c r="A223" i="23"/>
  <c r="J222" i="23"/>
  <c r="I222" i="23"/>
  <c r="H222" i="23"/>
  <c r="G222" i="23"/>
  <c r="F222" i="23"/>
  <c r="E222" i="23"/>
  <c r="A222" i="23"/>
  <c r="J221" i="23"/>
  <c r="I221" i="23"/>
  <c r="H221" i="23"/>
  <c r="G221" i="23"/>
  <c r="F221" i="23"/>
  <c r="E221" i="23"/>
  <c r="A221" i="23"/>
  <c r="J220" i="23"/>
  <c r="I220" i="23"/>
  <c r="H220" i="23"/>
  <c r="G220" i="23"/>
  <c r="F220" i="23"/>
  <c r="E220" i="23"/>
  <c r="A220" i="23"/>
  <c r="J219" i="23"/>
  <c r="I219" i="23"/>
  <c r="H219" i="23"/>
  <c r="G219" i="23"/>
  <c r="F219" i="23"/>
  <c r="E219" i="23"/>
  <c r="A219" i="23"/>
  <c r="J218" i="23"/>
  <c r="I218" i="23"/>
  <c r="H218" i="23"/>
  <c r="G218" i="23"/>
  <c r="F218" i="23"/>
  <c r="E218" i="23"/>
  <c r="A218" i="23"/>
  <c r="J217" i="23"/>
  <c r="I217" i="23"/>
  <c r="H217" i="23"/>
  <c r="G217" i="23"/>
  <c r="F217" i="23"/>
  <c r="E217" i="23"/>
  <c r="A217" i="23"/>
  <c r="J216" i="23"/>
  <c r="I216" i="23"/>
  <c r="H216" i="23"/>
  <c r="G216" i="23"/>
  <c r="F216" i="23"/>
  <c r="E216" i="23"/>
  <c r="A216" i="23"/>
  <c r="J215" i="23"/>
  <c r="I215" i="23"/>
  <c r="H215" i="23"/>
  <c r="G215" i="23"/>
  <c r="F215" i="23"/>
  <c r="E215" i="23"/>
  <c r="A215" i="23"/>
  <c r="J214" i="23"/>
  <c r="I214" i="23"/>
  <c r="H214" i="23"/>
  <c r="G214" i="23"/>
  <c r="F214" i="23"/>
  <c r="E214" i="23"/>
  <c r="A214" i="23"/>
  <c r="J213" i="23"/>
  <c r="I213" i="23"/>
  <c r="H213" i="23"/>
  <c r="G213" i="23"/>
  <c r="F213" i="23"/>
  <c r="E213" i="23"/>
  <c r="A213" i="23"/>
  <c r="J212" i="23"/>
  <c r="I212" i="23"/>
  <c r="H212" i="23"/>
  <c r="G212" i="23"/>
  <c r="F212" i="23"/>
  <c r="E212" i="23"/>
  <c r="A212" i="23"/>
  <c r="J211" i="23"/>
  <c r="I211" i="23"/>
  <c r="H211" i="23"/>
  <c r="G211" i="23"/>
  <c r="F211" i="23"/>
  <c r="E211" i="23"/>
  <c r="A211" i="23"/>
  <c r="J210" i="23"/>
  <c r="I210" i="23"/>
  <c r="H210" i="23"/>
  <c r="G210" i="23"/>
  <c r="F210" i="23"/>
  <c r="E210" i="23"/>
  <c r="A210" i="23"/>
  <c r="J209" i="23"/>
  <c r="I209" i="23"/>
  <c r="H209" i="23"/>
  <c r="G209" i="23"/>
  <c r="F209" i="23"/>
  <c r="E209" i="23"/>
  <c r="A209" i="23"/>
  <c r="J208" i="23"/>
  <c r="I208" i="23"/>
  <c r="H208" i="23"/>
  <c r="G208" i="23"/>
  <c r="F208" i="23"/>
  <c r="E208" i="23"/>
  <c r="A208" i="23"/>
  <c r="J207" i="23"/>
  <c r="I207" i="23"/>
  <c r="H207" i="23"/>
  <c r="G207" i="23"/>
  <c r="F207" i="23"/>
  <c r="E207" i="23"/>
  <c r="A207" i="23"/>
  <c r="J206" i="23"/>
  <c r="I206" i="23"/>
  <c r="H206" i="23"/>
  <c r="G206" i="23"/>
  <c r="F206" i="23"/>
  <c r="E206" i="23"/>
  <c r="A206" i="23"/>
  <c r="J205" i="23"/>
  <c r="I205" i="23"/>
  <c r="H205" i="23"/>
  <c r="G205" i="23"/>
  <c r="F205" i="23"/>
  <c r="E205" i="23"/>
  <c r="A205" i="23"/>
  <c r="J204" i="23"/>
  <c r="I204" i="23"/>
  <c r="H204" i="23"/>
  <c r="G204" i="23"/>
  <c r="F204" i="23"/>
  <c r="E204" i="23"/>
  <c r="A204" i="23"/>
  <c r="J203" i="23"/>
  <c r="I203" i="23"/>
  <c r="H203" i="23"/>
  <c r="G203" i="23"/>
  <c r="F203" i="23"/>
  <c r="E203" i="23"/>
  <c r="A203" i="23"/>
  <c r="J202" i="23"/>
  <c r="I202" i="23"/>
  <c r="H202" i="23"/>
  <c r="G202" i="23"/>
  <c r="F202" i="23"/>
  <c r="E202" i="23"/>
  <c r="A202" i="23"/>
  <c r="J201" i="23"/>
  <c r="I201" i="23"/>
  <c r="H201" i="23"/>
  <c r="G201" i="23"/>
  <c r="F201" i="23"/>
  <c r="E201" i="23"/>
  <c r="A201" i="23"/>
  <c r="J200" i="23"/>
  <c r="I200" i="23"/>
  <c r="H200" i="23"/>
  <c r="G200" i="23"/>
  <c r="F200" i="23"/>
  <c r="E200" i="23"/>
  <c r="A200" i="23"/>
  <c r="J199" i="23"/>
  <c r="I199" i="23"/>
  <c r="H199" i="23"/>
  <c r="G199" i="23"/>
  <c r="F199" i="23"/>
  <c r="E199" i="23"/>
  <c r="A199" i="23"/>
  <c r="J198" i="23"/>
  <c r="I198" i="23"/>
  <c r="H198" i="23"/>
  <c r="G198" i="23"/>
  <c r="F198" i="23"/>
  <c r="E198" i="23"/>
  <c r="A198" i="23"/>
  <c r="J197" i="23"/>
  <c r="I197" i="23"/>
  <c r="H197" i="23"/>
  <c r="G197" i="23"/>
  <c r="F197" i="23"/>
  <c r="E197" i="23"/>
  <c r="A197" i="23"/>
  <c r="J196" i="23"/>
  <c r="I196" i="23"/>
  <c r="H196" i="23"/>
  <c r="G196" i="23"/>
  <c r="F196" i="23"/>
  <c r="E196" i="23"/>
  <c r="A196" i="23"/>
  <c r="J195" i="23"/>
  <c r="I195" i="23"/>
  <c r="H195" i="23"/>
  <c r="G195" i="23"/>
  <c r="F195" i="23"/>
  <c r="E195" i="23"/>
  <c r="A195" i="23"/>
  <c r="J194" i="23"/>
  <c r="I194" i="23"/>
  <c r="H194" i="23"/>
  <c r="G194" i="23"/>
  <c r="F194" i="23"/>
  <c r="E194" i="23"/>
  <c r="A194" i="23"/>
  <c r="J193" i="23"/>
  <c r="I193" i="23"/>
  <c r="H193" i="23"/>
  <c r="G193" i="23"/>
  <c r="F193" i="23"/>
  <c r="E193" i="23"/>
  <c r="A193" i="23"/>
  <c r="J192" i="23"/>
  <c r="I192" i="23"/>
  <c r="H192" i="23"/>
  <c r="G192" i="23"/>
  <c r="F192" i="23"/>
  <c r="E192" i="23"/>
  <c r="A192" i="23"/>
  <c r="J191" i="23"/>
  <c r="I191" i="23"/>
  <c r="H191" i="23"/>
  <c r="G191" i="23"/>
  <c r="F191" i="23"/>
  <c r="E191" i="23"/>
  <c r="A191" i="23"/>
  <c r="J190" i="23"/>
  <c r="I190" i="23"/>
  <c r="H190" i="23"/>
  <c r="G190" i="23"/>
  <c r="F190" i="23"/>
  <c r="E190" i="23"/>
  <c r="A190" i="23"/>
  <c r="J189" i="23"/>
  <c r="I189" i="23"/>
  <c r="H189" i="23"/>
  <c r="G189" i="23"/>
  <c r="F189" i="23"/>
  <c r="E189" i="23"/>
  <c r="A189" i="23"/>
  <c r="J188" i="23"/>
  <c r="I188" i="23"/>
  <c r="H188" i="23"/>
  <c r="G188" i="23"/>
  <c r="F188" i="23"/>
  <c r="E188" i="23"/>
  <c r="A188" i="23"/>
  <c r="J187" i="23"/>
  <c r="I187" i="23"/>
  <c r="H187" i="23"/>
  <c r="G187" i="23"/>
  <c r="F187" i="23"/>
  <c r="E187" i="23"/>
  <c r="A187" i="23"/>
  <c r="J186" i="23"/>
  <c r="I186" i="23"/>
  <c r="H186" i="23"/>
  <c r="G186" i="23"/>
  <c r="F186" i="23"/>
  <c r="E186" i="23"/>
  <c r="A186" i="23"/>
  <c r="J185" i="23"/>
  <c r="I185" i="23"/>
  <c r="H185" i="23"/>
  <c r="G185" i="23"/>
  <c r="F185" i="23"/>
  <c r="E185" i="23"/>
  <c r="A185" i="23"/>
  <c r="J184" i="23"/>
  <c r="I184" i="23"/>
  <c r="H184" i="23"/>
  <c r="G184" i="23"/>
  <c r="F184" i="23"/>
  <c r="E184" i="23"/>
  <c r="A184" i="23"/>
  <c r="J183" i="23"/>
  <c r="I183" i="23"/>
  <c r="H183" i="23"/>
  <c r="G183" i="23"/>
  <c r="F183" i="23"/>
  <c r="E183" i="23"/>
  <c r="A183" i="23"/>
  <c r="J182" i="23"/>
  <c r="I182" i="23"/>
  <c r="H182" i="23"/>
  <c r="G182" i="23"/>
  <c r="F182" i="23"/>
  <c r="E182" i="23"/>
  <c r="A182" i="23"/>
  <c r="J181" i="23"/>
  <c r="I181" i="23"/>
  <c r="H181" i="23"/>
  <c r="G181" i="23"/>
  <c r="F181" i="23"/>
  <c r="E181" i="23"/>
  <c r="A181" i="23"/>
  <c r="J180" i="23"/>
  <c r="I180" i="23"/>
  <c r="H180" i="23"/>
  <c r="G180" i="23"/>
  <c r="F180" i="23"/>
  <c r="E180" i="23"/>
  <c r="A180" i="23"/>
  <c r="J179" i="23"/>
  <c r="I179" i="23"/>
  <c r="H179" i="23"/>
  <c r="G179" i="23"/>
  <c r="F179" i="23"/>
  <c r="E179" i="23"/>
  <c r="A179" i="23"/>
  <c r="J178" i="23"/>
  <c r="I178" i="23"/>
  <c r="H178" i="23"/>
  <c r="G178" i="23"/>
  <c r="F178" i="23"/>
  <c r="E178" i="23"/>
  <c r="A178" i="23"/>
  <c r="J177" i="23"/>
  <c r="I177" i="23"/>
  <c r="H177" i="23"/>
  <c r="G177" i="23"/>
  <c r="F177" i="23"/>
  <c r="E177" i="23"/>
  <c r="A177" i="23"/>
  <c r="J176" i="23"/>
  <c r="I176" i="23"/>
  <c r="H176" i="23"/>
  <c r="G176" i="23"/>
  <c r="F176" i="23"/>
  <c r="E176" i="23"/>
  <c r="A176" i="23"/>
  <c r="J175" i="23"/>
  <c r="I175" i="23"/>
  <c r="H175" i="23"/>
  <c r="G175" i="23"/>
  <c r="F175" i="23"/>
  <c r="E175" i="23"/>
  <c r="A175" i="23"/>
  <c r="J174" i="23"/>
  <c r="I174" i="23"/>
  <c r="H174" i="23"/>
  <c r="G174" i="23"/>
  <c r="F174" i="23"/>
  <c r="E174" i="23"/>
  <c r="A174" i="23"/>
  <c r="J173" i="23"/>
  <c r="I173" i="23"/>
  <c r="H173" i="23"/>
  <c r="G173" i="23"/>
  <c r="F173" i="23"/>
  <c r="E173" i="23"/>
  <c r="A173" i="23"/>
  <c r="J172" i="23"/>
  <c r="I172" i="23"/>
  <c r="H172" i="23"/>
  <c r="G172" i="23"/>
  <c r="F172" i="23"/>
  <c r="E172" i="23"/>
  <c r="A172" i="23"/>
  <c r="J171" i="23"/>
  <c r="I171" i="23"/>
  <c r="H171" i="23"/>
  <c r="G171" i="23"/>
  <c r="F171" i="23"/>
  <c r="E171" i="23"/>
  <c r="A171" i="23"/>
  <c r="J170" i="23"/>
  <c r="I170" i="23"/>
  <c r="H170" i="23"/>
  <c r="G170" i="23"/>
  <c r="F170" i="23"/>
  <c r="E170" i="23"/>
  <c r="A170" i="23"/>
  <c r="J169" i="23"/>
  <c r="I169" i="23"/>
  <c r="H169" i="23"/>
  <c r="G169" i="23"/>
  <c r="F169" i="23"/>
  <c r="E169" i="23"/>
  <c r="A169" i="23"/>
  <c r="J168" i="23"/>
  <c r="I168" i="23"/>
  <c r="H168" i="23"/>
  <c r="G168" i="23"/>
  <c r="F168" i="23"/>
  <c r="E168" i="23"/>
  <c r="A168" i="23"/>
  <c r="J167" i="23"/>
  <c r="I167" i="23"/>
  <c r="H167" i="23"/>
  <c r="G167" i="23"/>
  <c r="F167" i="23"/>
  <c r="E167" i="23"/>
  <c r="A167" i="23"/>
  <c r="J166" i="23"/>
  <c r="I166" i="23"/>
  <c r="H166" i="23"/>
  <c r="G166" i="23"/>
  <c r="F166" i="23"/>
  <c r="E166" i="23"/>
  <c r="A166" i="23"/>
  <c r="J165" i="23"/>
  <c r="I165" i="23"/>
  <c r="H165" i="23"/>
  <c r="G165" i="23"/>
  <c r="F165" i="23"/>
  <c r="E165" i="23"/>
  <c r="A165" i="23"/>
  <c r="J164" i="23"/>
  <c r="I164" i="23"/>
  <c r="H164" i="23"/>
  <c r="G164" i="23"/>
  <c r="F164" i="23"/>
  <c r="E164" i="23"/>
  <c r="A164" i="23"/>
  <c r="J163" i="23"/>
  <c r="I163" i="23"/>
  <c r="H163" i="23"/>
  <c r="G163" i="23"/>
  <c r="F163" i="23"/>
  <c r="E163" i="23"/>
  <c r="A163" i="23"/>
  <c r="J162" i="23"/>
  <c r="I162" i="23"/>
  <c r="H162" i="23"/>
  <c r="G162" i="23"/>
  <c r="F162" i="23"/>
  <c r="E162" i="23"/>
  <c r="A162" i="23"/>
  <c r="J161" i="23"/>
  <c r="I161" i="23"/>
  <c r="H161" i="23"/>
  <c r="G161" i="23"/>
  <c r="F161" i="23"/>
  <c r="E161" i="23"/>
  <c r="A161" i="23"/>
  <c r="J160" i="23"/>
  <c r="I160" i="23"/>
  <c r="H160" i="23"/>
  <c r="G160" i="23"/>
  <c r="F160" i="23"/>
  <c r="E160" i="23"/>
  <c r="A160" i="23"/>
  <c r="J159" i="23"/>
  <c r="I159" i="23"/>
  <c r="H159" i="23"/>
  <c r="G159" i="23"/>
  <c r="F159" i="23"/>
  <c r="E159" i="23"/>
  <c r="A159" i="23"/>
  <c r="J158" i="23"/>
  <c r="I158" i="23"/>
  <c r="H158" i="23"/>
  <c r="G158" i="23"/>
  <c r="F158" i="23"/>
  <c r="E158" i="23"/>
  <c r="A158" i="23"/>
  <c r="J157" i="23"/>
  <c r="I157" i="23"/>
  <c r="H157" i="23"/>
  <c r="G157" i="23"/>
  <c r="F157" i="23"/>
  <c r="E157" i="23"/>
  <c r="A157" i="23"/>
  <c r="J156" i="23"/>
  <c r="I156" i="23"/>
  <c r="H156" i="23"/>
  <c r="G156" i="23"/>
  <c r="F156" i="23"/>
  <c r="E156" i="23"/>
  <c r="A156" i="23"/>
  <c r="J155" i="23"/>
  <c r="I155" i="23"/>
  <c r="H155" i="23"/>
  <c r="G155" i="23"/>
  <c r="F155" i="23"/>
  <c r="E155" i="23"/>
  <c r="A155" i="23"/>
  <c r="J154" i="23"/>
  <c r="I154" i="23"/>
  <c r="H154" i="23"/>
  <c r="G154" i="23"/>
  <c r="F154" i="23"/>
  <c r="E154" i="23"/>
  <c r="A154" i="23"/>
  <c r="J153" i="23"/>
  <c r="I153" i="23"/>
  <c r="H153" i="23"/>
  <c r="G153" i="23"/>
  <c r="F153" i="23"/>
  <c r="E153" i="23"/>
  <c r="A153" i="23"/>
  <c r="J152" i="23"/>
  <c r="I152" i="23"/>
  <c r="H152" i="23"/>
  <c r="G152" i="23"/>
  <c r="F152" i="23"/>
  <c r="E152" i="23"/>
  <c r="A152" i="23"/>
  <c r="J151" i="23"/>
  <c r="I151" i="23"/>
  <c r="H151" i="23"/>
  <c r="G151" i="23"/>
  <c r="F151" i="23"/>
  <c r="E151" i="23"/>
  <c r="A151" i="23"/>
  <c r="J150" i="23"/>
  <c r="I150" i="23"/>
  <c r="H150" i="23"/>
  <c r="G150" i="23"/>
  <c r="F150" i="23"/>
  <c r="E150" i="23"/>
  <c r="A150" i="23"/>
  <c r="J149" i="23"/>
  <c r="I149" i="23"/>
  <c r="H149" i="23"/>
  <c r="G149" i="23"/>
  <c r="F149" i="23"/>
  <c r="E149" i="23"/>
  <c r="A149" i="23"/>
  <c r="J148" i="23"/>
  <c r="I148" i="23"/>
  <c r="H148" i="23"/>
  <c r="G148" i="23"/>
  <c r="F148" i="23"/>
  <c r="E148" i="23"/>
  <c r="A148" i="23"/>
  <c r="J147" i="23"/>
  <c r="I147" i="23"/>
  <c r="H147" i="23"/>
  <c r="G147" i="23"/>
  <c r="F147" i="23"/>
  <c r="E147" i="23"/>
  <c r="A147" i="23"/>
  <c r="J146" i="23"/>
  <c r="I146" i="23"/>
  <c r="H146" i="23"/>
  <c r="G146" i="23"/>
  <c r="F146" i="23"/>
  <c r="E146" i="23"/>
  <c r="A146" i="23"/>
  <c r="J145" i="23"/>
  <c r="I145" i="23"/>
  <c r="H145" i="23"/>
  <c r="G145" i="23"/>
  <c r="F145" i="23"/>
  <c r="E145" i="23"/>
  <c r="A145" i="23"/>
  <c r="J144" i="23"/>
  <c r="I144" i="23"/>
  <c r="H144" i="23"/>
  <c r="G144" i="23"/>
  <c r="F144" i="23"/>
  <c r="E144" i="23"/>
  <c r="A144" i="23"/>
  <c r="J143" i="23"/>
  <c r="I143" i="23"/>
  <c r="H143" i="23"/>
  <c r="G143" i="23"/>
  <c r="F143" i="23"/>
  <c r="E143" i="23"/>
  <c r="A143" i="23"/>
  <c r="J142" i="23"/>
  <c r="I142" i="23"/>
  <c r="H142" i="23"/>
  <c r="G142" i="23"/>
  <c r="F142" i="23"/>
  <c r="E142" i="23"/>
  <c r="A142" i="23"/>
  <c r="J141" i="23"/>
  <c r="I141" i="23"/>
  <c r="H141" i="23"/>
  <c r="G141" i="23"/>
  <c r="F141" i="23"/>
  <c r="E141" i="23"/>
  <c r="A141" i="23"/>
  <c r="J140" i="23"/>
  <c r="I140" i="23"/>
  <c r="H140" i="23"/>
  <c r="G140" i="23"/>
  <c r="F140" i="23"/>
  <c r="E140" i="23"/>
  <c r="A140" i="23"/>
  <c r="J139" i="23"/>
  <c r="I139" i="23"/>
  <c r="H139" i="23"/>
  <c r="G139" i="23"/>
  <c r="F139" i="23"/>
  <c r="E139" i="23"/>
  <c r="A139" i="23"/>
  <c r="J138" i="23"/>
  <c r="I138" i="23"/>
  <c r="H138" i="23"/>
  <c r="G138" i="23"/>
  <c r="F138" i="23"/>
  <c r="E138" i="23"/>
  <c r="A138" i="23"/>
  <c r="J137" i="23"/>
  <c r="I137" i="23"/>
  <c r="H137" i="23"/>
  <c r="G137" i="23"/>
  <c r="F137" i="23"/>
  <c r="E137" i="23"/>
  <c r="A137" i="23"/>
  <c r="J136" i="23"/>
  <c r="I136" i="23"/>
  <c r="H136" i="23"/>
  <c r="G136" i="23"/>
  <c r="F136" i="23"/>
  <c r="E136" i="23"/>
  <c r="A136" i="23"/>
  <c r="J135" i="23"/>
  <c r="I135" i="23"/>
  <c r="H135" i="23"/>
  <c r="G135" i="23"/>
  <c r="F135" i="23"/>
  <c r="E135" i="23"/>
  <c r="A135" i="23"/>
  <c r="J134" i="23"/>
  <c r="I134" i="23"/>
  <c r="H134" i="23"/>
  <c r="G134" i="23"/>
  <c r="F134" i="23"/>
  <c r="E134" i="23"/>
  <c r="A134" i="23"/>
  <c r="J133" i="23"/>
  <c r="I133" i="23"/>
  <c r="H133" i="23"/>
  <c r="G133" i="23"/>
  <c r="F133" i="23"/>
  <c r="E133" i="23"/>
  <c r="A133" i="23"/>
  <c r="J132" i="23"/>
  <c r="I132" i="23"/>
  <c r="H132" i="23"/>
  <c r="G132" i="23"/>
  <c r="F132" i="23"/>
  <c r="E132" i="23"/>
  <c r="A132" i="23"/>
  <c r="J131" i="23"/>
  <c r="I131" i="23"/>
  <c r="H131" i="23"/>
  <c r="G131" i="23"/>
  <c r="F131" i="23"/>
  <c r="E131" i="23"/>
  <c r="A131" i="23"/>
  <c r="J130" i="23"/>
  <c r="I130" i="23"/>
  <c r="H130" i="23"/>
  <c r="G130" i="23"/>
  <c r="F130" i="23"/>
  <c r="E130" i="23"/>
  <c r="A130" i="23"/>
  <c r="J129" i="23"/>
  <c r="I129" i="23"/>
  <c r="H129" i="23"/>
  <c r="G129" i="23"/>
  <c r="F129" i="23"/>
  <c r="E129" i="23"/>
  <c r="A129" i="23"/>
  <c r="J128" i="23"/>
  <c r="I128" i="23"/>
  <c r="H128" i="23"/>
  <c r="G128" i="23"/>
  <c r="F128" i="23"/>
  <c r="E128" i="23"/>
  <c r="A128" i="23"/>
  <c r="J127" i="23"/>
  <c r="I127" i="23"/>
  <c r="H127" i="23"/>
  <c r="G127" i="23"/>
  <c r="F127" i="23"/>
  <c r="E127" i="23"/>
  <c r="A127" i="23"/>
  <c r="J126" i="23"/>
  <c r="I126" i="23"/>
  <c r="H126" i="23"/>
  <c r="G126" i="23"/>
  <c r="F126" i="23"/>
  <c r="E126" i="23"/>
  <c r="A126" i="23"/>
  <c r="J125" i="23"/>
  <c r="I125" i="23"/>
  <c r="H125" i="23"/>
  <c r="G125" i="23"/>
  <c r="F125" i="23"/>
  <c r="E125" i="23"/>
  <c r="A125" i="23"/>
  <c r="J124" i="23"/>
  <c r="I124" i="23"/>
  <c r="H124" i="23"/>
  <c r="G124" i="23"/>
  <c r="F124" i="23"/>
  <c r="E124" i="23"/>
  <c r="A124" i="23"/>
  <c r="J123" i="23"/>
  <c r="I123" i="23"/>
  <c r="H123" i="23"/>
  <c r="G123" i="23"/>
  <c r="F123" i="23"/>
  <c r="E123" i="23"/>
  <c r="A123" i="23"/>
  <c r="J122" i="23"/>
  <c r="I122" i="23"/>
  <c r="H122" i="23"/>
  <c r="G122" i="23"/>
  <c r="F122" i="23"/>
  <c r="E122" i="23"/>
  <c r="A122" i="23"/>
  <c r="J121" i="23"/>
  <c r="I121" i="23"/>
  <c r="H121" i="23"/>
  <c r="G121" i="23"/>
  <c r="F121" i="23"/>
  <c r="E121" i="23"/>
  <c r="A121" i="23"/>
  <c r="J120" i="23"/>
  <c r="I120" i="23"/>
  <c r="H120" i="23"/>
  <c r="G120" i="23"/>
  <c r="F120" i="23"/>
  <c r="E120" i="23"/>
  <c r="A120" i="23"/>
  <c r="J119" i="23"/>
  <c r="I119" i="23"/>
  <c r="H119" i="23"/>
  <c r="G119" i="23"/>
  <c r="F119" i="23"/>
  <c r="E119" i="23"/>
  <c r="A119" i="23"/>
  <c r="J118" i="23"/>
  <c r="I118" i="23"/>
  <c r="H118" i="23"/>
  <c r="G118" i="23"/>
  <c r="F118" i="23"/>
  <c r="E118" i="23"/>
  <c r="A118" i="23"/>
  <c r="J117" i="23"/>
  <c r="I117" i="23"/>
  <c r="H117" i="23"/>
  <c r="G117" i="23"/>
  <c r="F117" i="23"/>
  <c r="E117" i="23"/>
  <c r="A117" i="23"/>
  <c r="J116" i="23"/>
  <c r="I116" i="23"/>
  <c r="H116" i="23"/>
  <c r="G116" i="23"/>
  <c r="F116" i="23"/>
  <c r="E116" i="23"/>
  <c r="A116" i="23"/>
  <c r="J115" i="23"/>
  <c r="I115" i="23"/>
  <c r="H115" i="23"/>
  <c r="G115" i="23"/>
  <c r="F115" i="23"/>
  <c r="E115" i="23"/>
  <c r="A115" i="23"/>
  <c r="J114" i="23"/>
  <c r="I114" i="23"/>
  <c r="H114" i="23"/>
  <c r="G114" i="23"/>
  <c r="F114" i="23"/>
  <c r="E114" i="23"/>
  <c r="A114" i="23"/>
  <c r="J113" i="23"/>
  <c r="I113" i="23"/>
  <c r="H113" i="23"/>
  <c r="G113" i="23"/>
  <c r="F113" i="23"/>
  <c r="E113" i="23"/>
  <c r="A113" i="23"/>
  <c r="J112" i="23"/>
  <c r="I112" i="23"/>
  <c r="H112" i="23"/>
  <c r="G112" i="23"/>
  <c r="F112" i="23"/>
  <c r="E112" i="23"/>
  <c r="A112" i="23"/>
  <c r="J111" i="23"/>
  <c r="I111" i="23"/>
  <c r="H111" i="23"/>
  <c r="G111" i="23"/>
  <c r="F111" i="23"/>
  <c r="E111" i="23"/>
  <c r="A111" i="23"/>
  <c r="J110" i="23"/>
  <c r="I110" i="23"/>
  <c r="H110" i="23"/>
  <c r="G110" i="23"/>
  <c r="F110" i="23"/>
  <c r="E110" i="23"/>
  <c r="A110" i="23"/>
  <c r="J109" i="23"/>
  <c r="I109" i="23"/>
  <c r="H109" i="23"/>
  <c r="G109" i="23"/>
  <c r="F109" i="23"/>
  <c r="E109" i="23"/>
  <c r="A109" i="23"/>
  <c r="J108" i="23"/>
  <c r="I108" i="23"/>
  <c r="H108" i="23"/>
  <c r="G108" i="23"/>
  <c r="F108" i="23"/>
  <c r="E108" i="23"/>
  <c r="A108" i="23"/>
  <c r="J107" i="23"/>
  <c r="I107" i="23"/>
  <c r="H107" i="23"/>
  <c r="G107" i="23"/>
  <c r="F107" i="23"/>
  <c r="E107" i="23"/>
  <c r="A107" i="23"/>
  <c r="J106" i="23"/>
  <c r="I106" i="23"/>
  <c r="H106" i="23"/>
  <c r="G106" i="23"/>
  <c r="F106" i="23"/>
  <c r="E106" i="23"/>
  <c r="A106" i="23"/>
  <c r="J105" i="23"/>
  <c r="I105" i="23"/>
  <c r="H105" i="23"/>
  <c r="G105" i="23"/>
  <c r="F105" i="23"/>
  <c r="E105" i="23"/>
  <c r="A105" i="23"/>
  <c r="J104" i="23"/>
  <c r="I104" i="23"/>
  <c r="H104" i="23"/>
  <c r="G104" i="23"/>
  <c r="F104" i="23"/>
  <c r="E104" i="23"/>
  <c r="A104" i="23"/>
  <c r="J103" i="23"/>
  <c r="I103" i="23"/>
  <c r="H103" i="23"/>
  <c r="G103" i="23"/>
  <c r="F103" i="23"/>
  <c r="E103" i="23"/>
  <c r="A103" i="23"/>
  <c r="J102" i="23"/>
  <c r="I102" i="23"/>
  <c r="H102" i="23"/>
  <c r="G102" i="23"/>
  <c r="F102" i="23"/>
  <c r="E102" i="23"/>
  <c r="A102" i="23"/>
  <c r="J101" i="23"/>
  <c r="I101" i="23"/>
  <c r="H101" i="23"/>
  <c r="G101" i="23"/>
  <c r="F101" i="23"/>
  <c r="E101" i="23"/>
  <c r="A101" i="23"/>
  <c r="J100" i="23"/>
  <c r="I100" i="23"/>
  <c r="H100" i="23"/>
  <c r="G100" i="23"/>
  <c r="F100" i="23"/>
  <c r="E100" i="23"/>
  <c r="A100" i="23"/>
  <c r="J99" i="23"/>
  <c r="I99" i="23"/>
  <c r="H99" i="23"/>
  <c r="G99" i="23"/>
  <c r="F99" i="23"/>
  <c r="E99" i="23"/>
  <c r="A99" i="23"/>
  <c r="J98" i="23"/>
  <c r="I98" i="23"/>
  <c r="H98" i="23"/>
  <c r="G98" i="23"/>
  <c r="F98" i="23"/>
  <c r="E98" i="23"/>
  <c r="A98" i="23"/>
  <c r="J97" i="23"/>
  <c r="I97" i="23"/>
  <c r="H97" i="23"/>
  <c r="G97" i="23"/>
  <c r="F97" i="23"/>
  <c r="E97" i="23"/>
  <c r="A97" i="23"/>
  <c r="J96" i="23"/>
  <c r="I96" i="23"/>
  <c r="H96" i="23"/>
  <c r="G96" i="23"/>
  <c r="F96" i="23"/>
  <c r="E96" i="23"/>
  <c r="A96" i="23"/>
  <c r="J95" i="23"/>
  <c r="I95" i="23"/>
  <c r="H95" i="23"/>
  <c r="G95" i="23"/>
  <c r="F95" i="23"/>
  <c r="E95" i="23"/>
  <c r="A95" i="23"/>
  <c r="J94" i="23"/>
  <c r="I94" i="23"/>
  <c r="H94" i="23"/>
  <c r="G94" i="23"/>
  <c r="F94" i="23"/>
  <c r="E94" i="23"/>
  <c r="A94" i="23"/>
  <c r="J93" i="23"/>
  <c r="I93" i="23"/>
  <c r="H93" i="23"/>
  <c r="G93" i="23"/>
  <c r="F93" i="23"/>
  <c r="E93" i="23"/>
  <c r="A93" i="23"/>
  <c r="J92" i="23"/>
  <c r="I92" i="23"/>
  <c r="H92" i="23"/>
  <c r="G92" i="23"/>
  <c r="F92" i="23"/>
  <c r="E92" i="23"/>
  <c r="A92" i="23"/>
  <c r="J91" i="23"/>
  <c r="I91" i="23"/>
  <c r="H91" i="23"/>
  <c r="G91" i="23"/>
  <c r="F91" i="23"/>
  <c r="E91" i="23"/>
  <c r="A91" i="23"/>
  <c r="J90" i="23"/>
  <c r="I90" i="23"/>
  <c r="H90" i="23"/>
  <c r="G90" i="23"/>
  <c r="F90" i="23"/>
  <c r="E90" i="23"/>
  <c r="A90" i="23"/>
  <c r="J89" i="23"/>
  <c r="I89" i="23"/>
  <c r="H89" i="23"/>
  <c r="G89" i="23"/>
  <c r="F89" i="23"/>
  <c r="E89" i="23"/>
  <c r="A89" i="23"/>
  <c r="J88" i="23"/>
  <c r="I88" i="23"/>
  <c r="H88" i="23"/>
  <c r="G88" i="23"/>
  <c r="F88" i="23"/>
  <c r="E88" i="23"/>
  <c r="A88" i="23"/>
  <c r="J87" i="23"/>
  <c r="I87" i="23"/>
  <c r="H87" i="23"/>
  <c r="G87" i="23"/>
  <c r="F87" i="23"/>
  <c r="E87" i="23"/>
  <c r="A87" i="23"/>
  <c r="J86" i="23"/>
  <c r="I86" i="23"/>
  <c r="H86" i="23"/>
  <c r="G86" i="23"/>
  <c r="F86" i="23"/>
  <c r="E86" i="23"/>
  <c r="A86" i="23"/>
  <c r="J85" i="23"/>
  <c r="I85" i="23"/>
  <c r="H85" i="23"/>
  <c r="G85" i="23"/>
  <c r="F85" i="23"/>
  <c r="E85" i="23"/>
  <c r="A85" i="23"/>
  <c r="J84" i="23"/>
  <c r="I84" i="23"/>
  <c r="H84" i="23"/>
  <c r="G84" i="23"/>
  <c r="F84" i="23"/>
  <c r="E84" i="23"/>
  <c r="A84" i="23"/>
  <c r="J83" i="23"/>
  <c r="I83" i="23"/>
  <c r="H83" i="23"/>
  <c r="G83" i="23"/>
  <c r="F83" i="23"/>
  <c r="E83" i="23"/>
  <c r="A83" i="23"/>
  <c r="J82" i="23"/>
  <c r="I82" i="23"/>
  <c r="H82" i="23"/>
  <c r="G82" i="23"/>
  <c r="F82" i="23"/>
  <c r="E82" i="23"/>
  <c r="A82" i="23"/>
  <c r="J81" i="23"/>
  <c r="I81" i="23"/>
  <c r="H81" i="23"/>
  <c r="G81" i="23"/>
  <c r="F81" i="23"/>
  <c r="E81" i="23"/>
  <c r="A81" i="23"/>
  <c r="J80" i="23"/>
  <c r="I80" i="23"/>
  <c r="H80" i="23"/>
  <c r="G80" i="23"/>
  <c r="F80" i="23"/>
  <c r="E80" i="23"/>
  <c r="A80" i="23"/>
  <c r="J79" i="23"/>
  <c r="I79" i="23"/>
  <c r="H79" i="23"/>
  <c r="G79" i="23"/>
  <c r="F79" i="23"/>
  <c r="E79" i="23"/>
  <c r="A79" i="23"/>
  <c r="J78" i="23"/>
  <c r="I78" i="23"/>
  <c r="H78" i="23"/>
  <c r="G78" i="23"/>
  <c r="F78" i="23"/>
  <c r="E78" i="23"/>
  <c r="A78" i="23"/>
  <c r="J77" i="23"/>
  <c r="I77" i="23"/>
  <c r="H77" i="23"/>
  <c r="G77" i="23"/>
  <c r="F77" i="23"/>
  <c r="E77" i="23"/>
  <c r="A77" i="23"/>
  <c r="J76" i="23"/>
  <c r="I76" i="23"/>
  <c r="H76" i="23"/>
  <c r="G76" i="23"/>
  <c r="F76" i="23"/>
  <c r="E76" i="23"/>
  <c r="A76" i="23"/>
  <c r="J75" i="23"/>
  <c r="I75" i="23"/>
  <c r="H75" i="23"/>
  <c r="G75" i="23"/>
  <c r="F75" i="23"/>
  <c r="E75" i="23"/>
  <c r="A75" i="23"/>
  <c r="J74" i="23"/>
  <c r="I74" i="23"/>
  <c r="H74" i="23"/>
  <c r="G74" i="23"/>
  <c r="F74" i="23"/>
  <c r="E74" i="23"/>
  <c r="A74" i="23"/>
  <c r="J73" i="23"/>
  <c r="I73" i="23"/>
  <c r="H73" i="23"/>
  <c r="G73" i="23"/>
  <c r="F73" i="23"/>
  <c r="E73" i="23"/>
  <c r="A73" i="23"/>
  <c r="J72" i="23"/>
  <c r="I72" i="23"/>
  <c r="H72" i="23"/>
  <c r="G72" i="23"/>
  <c r="F72" i="23"/>
  <c r="E72" i="23"/>
  <c r="A72" i="23"/>
  <c r="J71" i="23"/>
  <c r="I71" i="23"/>
  <c r="H71" i="23"/>
  <c r="G71" i="23"/>
  <c r="F71" i="23"/>
  <c r="E71" i="23"/>
  <c r="A71" i="23"/>
  <c r="J70" i="23"/>
  <c r="I70" i="23"/>
  <c r="H70" i="23"/>
  <c r="G70" i="23"/>
  <c r="F70" i="23"/>
  <c r="E70" i="23"/>
  <c r="A70" i="23"/>
  <c r="J69" i="23"/>
  <c r="I69" i="23"/>
  <c r="H69" i="23"/>
  <c r="G69" i="23"/>
  <c r="F69" i="23"/>
  <c r="E69" i="23"/>
  <c r="A69" i="23"/>
  <c r="J68" i="23"/>
  <c r="I68" i="23"/>
  <c r="H68" i="23"/>
  <c r="G68" i="23"/>
  <c r="F68" i="23"/>
  <c r="E68" i="23"/>
  <c r="A68" i="23"/>
  <c r="J67" i="23"/>
  <c r="I67" i="23"/>
  <c r="H67" i="23"/>
  <c r="G67" i="23"/>
  <c r="F67" i="23"/>
  <c r="E67" i="23"/>
  <c r="A67" i="23"/>
  <c r="J66" i="23"/>
  <c r="I66" i="23"/>
  <c r="H66" i="23"/>
  <c r="G66" i="23"/>
  <c r="F66" i="23"/>
  <c r="E66" i="23"/>
  <c r="A66" i="23"/>
  <c r="J65" i="23"/>
  <c r="I65" i="23"/>
  <c r="H65" i="23"/>
  <c r="G65" i="23"/>
  <c r="F65" i="23"/>
  <c r="E65" i="23"/>
  <c r="A65" i="23"/>
  <c r="J64" i="23"/>
  <c r="I64" i="23"/>
  <c r="H64" i="23"/>
  <c r="G64" i="23"/>
  <c r="F64" i="23"/>
  <c r="E64" i="23"/>
  <c r="A64" i="23"/>
  <c r="J63" i="23"/>
  <c r="I63" i="23"/>
  <c r="H63" i="23"/>
  <c r="G63" i="23"/>
  <c r="F63" i="23"/>
  <c r="E63" i="23"/>
  <c r="A63" i="23"/>
  <c r="J62" i="23"/>
  <c r="I62" i="23"/>
  <c r="H62" i="23"/>
  <c r="G62" i="23"/>
  <c r="F62" i="23"/>
  <c r="E62" i="23"/>
  <c r="A62" i="23"/>
  <c r="J61" i="23"/>
  <c r="I61" i="23"/>
  <c r="H61" i="23"/>
  <c r="G61" i="23"/>
  <c r="F61" i="23"/>
  <c r="E61" i="23"/>
  <c r="A61" i="23"/>
  <c r="J60" i="23"/>
  <c r="I60" i="23"/>
  <c r="H60" i="23"/>
  <c r="G60" i="23"/>
  <c r="F60" i="23"/>
  <c r="E60" i="23"/>
  <c r="A60" i="23"/>
  <c r="J59" i="23"/>
  <c r="I59" i="23"/>
  <c r="H59" i="23"/>
  <c r="G59" i="23"/>
  <c r="F59" i="23"/>
  <c r="E59" i="23"/>
  <c r="A59" i="23"/>
  <c r="J58" i="23"/>
  <c r="I58" i="23"/>
  <c r="H58" i="23"/>
  <c r="G58" i="23"/>
  <c r="F58" i="23"/>
  <c r="E58" i="23"/>
  <c r="A58" i="23"/>
  <c r="J57" i="23"/>
  <c r="I57" i="23"/>
  <c r="H57" i="23"/>
  <c r="G57" i="23"/>
  <c r="F57" i="23"/>
  <c r="E57" i="23"/>
  <c r="A57" i="23"/>
  <c r="J56" i="23"/>
  <c r="I56" i="23"/>
  <c r="H56" i="23"/>
  <c r="G56" i="23"/>
  <c r="F56" i="23"/>
  <c r="E56" i="23"/>
  <c r="A56" i="23"/>
  <c r="J55" i="23"/>
  <c r="I55" i="23"/>
  <c r="H55" i="23"/>
  <c r="G55" i="23"/>
  <c r="F55" i="23"/>
  <c r="E55" i="23"/>
  <c r="A55" i="23"/>
  <c r="J54" i="23"/>
  <c r="I54" i="23"/>
  <c r="H54" i="23"/>
  <c r="G54" i="23"/>
  <c r="F54" i="23"/>
  <c r="E54" i="23"/>
  <c r="A54" i="23"/>
  <c r="J53" i="23"/>
  <c r="I53" i="23"/>
  <c r="H53" i="23"/>
  <c r="G53" i="23"/>
  <c r="F53" i="23"/>
  <c r="E53" i="23"/>
  <c r="A53" i="23"/>
  <c r="J52" i="23"/>
  <c r="I52" i="23"/>
  <c r="H52" i="23"/>
  <c r="G52" i="23"/>
  <c r="F52" i="23"/>
  <c r="E52" i="23"/>
  <c r="A52" i="23"/>
  <c r="J51" i="23"/>
  <c r="I51" i="23"/>
  <c r="H51" i="23"/>
  <c r="G51" i="23"/>
  <c r="F51" i="23"/>
  <c r="E51" i="23"/>
  <c r="A51" i="23"/>
  <c r="J50" i="23"/>
  <c r="I50" i="23"/>
  <c r="H50" i="23"/>
  <c r="G50" i="23"/>
  <c r="F50" i="23"/>
  <c r="E50" i="23"/>
  <c r="A50" i="23"/>
  <c r="J49" i="23"/>
  <c r="I49" i="23"/>
  <c r="H49" i="23"/>
  <c r="G49" i="23"/>
  <c r="F49" i="23"/>
  <c r="E49" i="23"/>
  <c r="A49" i="23"/>
  <c r="J48" i="23"/>
  <c r="I48" i="23"/>
  <c r="H48" i="23"/>
  <c r="G48" i="23"/>
  <c r="F48" i="23"/>
  <c r="E48" i="23"/>
  <c r="A48" i="23"/>
  <c r="J47" i="23"/>
  <c r="I47" i="23"/>
  <c r="H47" i="23"/>
  <c r="G47" i="23"/>
  <c r="F47" i="23"/>
  <c r="E47" i="23"/>
  <c r="A47" i="23"/>
  <c r="J46" i="23"/>
  <c r="I46" i="23"/>
  <c r="H46" i="23"/>
  <c r="G46" i="23"/>
  <c r="F46" i="23"/>
  <c r="E46" i="23"/>
  <c r="A46" i="23"/>
  <c r="J45" i="23"/>
  <c r="I45" i="23"/>
  <c r="H45" i="23"/>
  <c r="G45" i="23"/>
  <c r="F45" i="23"/>
  <c r="E45" i="23"/>
  <c r="A45" i="23"/>
  <c r="J44" i="23"/>
  <c r="I44" i="23"/>
  <c r="H44" i="23"/>
  <c r="G44" i="23"/>
  <c r="F44" i="23"/>
  <c r="E44" i="23"/>
  <c r="A44" i="23"/>
  <c r="J43" i="23"/>
  <c r="I43" i="23"/>
  <c r="H43" i="23"/>
  <c r="G43" i="23"/>
  <c r="F43" i="23"/>
  <c r="E43" i="23"/>
  <c r="A43" i="23"/>
  <c r="J42" i="23"/>
  <c r="I42" i="23"/>
  <c r="H42" i="23"/>
  <c r="G42" i="23"/>
  <c r="F42" i="23"/>
  <c r="E42" i="23"/>
  <c r="A42" i="23"/>
  <c r="J41" i="23"/>
  <c r="I41" i="23"/>
  <c r="H41" i="23"/>
  <c r="G41" i="23"/>
  <c r="F41" i="23"/>
  <c r="E41" i="23"/>
  <c r="A41" i="23"/>
  <c r="J40" i="23"/>
  <c r="I40" i="23"/>
  <c r="H40" i="23"/>
  <c r="G40" i="23"/>
  <c r="F40" i="23"/>
  <c r="E40" i="23"/>
  <c r="A40" i="23"/>
  <c r="J39" i="23"/>
  <c r="I39" i="23"/>
  <c r="H39" i="23"/>
  <c r="G39" i="23"/>
  <c r="F39" i="23"/>
  <c r="E39" i="23"/>
  <c r="A39" i="23"/>
  <c r="J38" i="23"/>
  <c r="I38" i="23"/>
  <c r="H38" i="23"/>
  <c r="G38" i="23"/>
  <c r="F38" i="23"/>
  <c r="E38" i="23"/>
  <c r="A38" i="23"/>
  <c r="J37" i="23"/>
  <c r="I37" i="23"/>
  <c r="H37" i="23"/>
  <c r="G37" i="23"/>
  <c r="F37" i="23"/>
  <c r="E37" i="23"/>
  <c r="A37" i="23"/>
  <c r="J36" i="23"/>
  <c r="I36" i="23"/>
  <c r="H36" i="23"/>
  <c r="G36" i="23"/>
  <c r="F36" i="23"/>
  <c r="E36" i="23"/>
  <c r="A36" i="23"/>
  <c r="J35" i="23"/>
  <c r="I35" i="23"/>
  <c r="H35" i="23"/>
  <c r="G35" i="23"/>
  <c r="F35" i="23"/>
  <c r="E35" i="23"/>
  <c r="A35" i="23"/>
  <c r="J34" i="23"/>
  <c r="I34" i="23"/>
  <c r="H34" i="23"/>
  <c r="G34" i="23"/>
  <c r="F34" i="23"/>
  <c r="E34" i="23"/>
  <c r="A34" i="23"/>
  <c r="J33" i="23"/>
  <c r="I33" i="23"/>
  <c r="H33" i="23"/>
  <c r="G33" i="23"/>
  <c r="F33" i="23"/>
  <c r="E33" i="23"/>
  <c r="A33" i="23"/>
  <c r="J32" i="23"/>
  <c r="I32" i="23"/>
  <c r="H32" i="23"/>
  <c r="G32" i="23"/>
  <c r="F32" i="23"/>
  <c r="E32" i="23"/>
  <c r="A32" i="23"/>
  <c r="J31" i="23"/>
  <c r="I31" i="23"/>
  <c r="H31" i="23"/>
  <c r="G31" i="23"/>
  <c r="F31" i="23"/>
  <c r="E31" i="23"/>
  <c r="A31" i="23"/>
  <c r="J30" i="23"/>
  <c r="I30" i="23"/>
  <c r="H30" i="23"/>
  <c r="G30" i="23"/>
  <c r="F30" i="23"/>
  <c r="E30" i="23"/>
  <c r="A30" i="23"/>
  <c r="J29" i="23"/>
  <c r="I29" i="23"/>
  <c r="H29" i="23"/>
  <c r="G29" i="23"/>
  <c r="F29" i="23"/>
  <c r="E29" i="23"/>
  <c r="A29" i="23"/>
  <c r="J28" i="23"/>
  <c r="I28" i="23"/>
  <c r="H28" i="23"/>
  <c r="G28" i="23"/>
  <c r="F28" i="23"/>
  <c r="E28" i="23"/>
  <c r="A28" i="23"/>
  <c r="J27" i="23"/>
  <c r="I27" i="23"/>
  <c r="H27" i="23"/>
  <c r="G27" i="23"/>
  <c r="F27" i="23"/>
  <c r="E27" i="23"/>
  <c r="A27" i="23"/>
  <c r="J26" i="23"/>
  <c r="I26" i="23"/>
  <c r="H26" i="23"/>
  <c r="G26" i="23"/>
  <c r="F26" i="23"/>
  <c r="E26" i="23"/>
  <c r="A26" i="23"/>
  <c r="J25" i="23"/>
  <c r="I25" i="23"/>
  <c r="H25" i="23"/>
  <c r="G25" i="23"/>
  <c r="F25" i="23"/>
  <c r="E25" i="23"/>
  <c r="A25" i="23"/>
  <c r="J24" i="23"/>
  <c r="I24" i="23"/>
  <c r="H24" i="23"/>
  <c r="G24" i="23"/>
  <c r="F24" i="23"/>
  <c r="E24" i="23"/>
  <c r="A24" i="23"/>
  <c r="J23" i="23"/>
  <c r="I23" i="23"/>
  <c r="H23" i="23"/>
  <c r="G23" i="23"/>
  <c r="F23" i="23"/>
  <c r="E23" i="23"/>
  <c r="A23" i="23"/>
  <c r="J22" i="23"/>
  <c r="I22" i="23"/>
  <c r="H22" i="23"/>
  <c r="G22" i="23"/>
  <c r="F22" i="23"/>
  <c r="E22" i="23"/>
  <c r="A22" i="23"/>
  <c r="J21" i="23"/>
  <c r="I21" i="23"/>
  <c r="H21" i="23"/>
  <c r="G21" i="23"/>
  <c r="F21" i="23"/>
  <c r="E21" i="23"/>
  <c r="A21" i="23"/>
  <c r="J20" i="23"/>
  <c r="I20" i="23"/>
  <c r="H20" i="23"/>
  <c r="G20" i="23"/>
  <c r="F20" i="23"/>
  <c r="E20" i="23"/>
  <c r="A20" i="23"/>
  <c r="J19" i="23"/>
  <c r="I19" i="23"/>
  <c r="H19" i="23"/>
  <c r="G19" i="23"/>
  <c r="F19" i="23"/>
  <c r="E19" i="23"/>
  <c r="A19" i="23"/>
  <c r="J18" i="23"/>
  <c r="I18" i="23"/>
  <c r="H18" i="23"/>
  <c r="G18" i="23"/>
  <c r="F18" i="23"/>
  <c r="E18" i="23"/>
  <c r="A18" i="23"/>
  <c r="J17" i="23"/>
  <c r="I17" i="23"/>
  <c r="H17" i="23"/>
  <c r="G17" i="23"/>
  <c r="F17" i="23"/>
  <c r="E17" i="23"/>
  <c r="A17" i="23"/>
  <c r="J16" i="23"/>
  <c r="I16" i="23"/>
  <c r="H16" i="23"/>
  <c r="G16" i="23"/>
  <c r="F16" i="23"/>
  <c r="E16" i="23"/>
  <c r="A16" i="23"/>
  <c r="J15" i="23"/>
  <c r="I15" i="23"/>
  <c r="H15" i="23"/>
  <c r="G15" i="23"/>
  <c r="F15" i="23"/>
  <c r="E15" i="23"/>
  <c r="A15" i="23"/>
  <c r="J14" i="23"/>
  <c r="I14" i="23"/>
  <c r="H14" i="23"/>
  <c r="G14" i="23"/>
  <c r="F14" i="23"/>
  <c r="E14" i="23"/>
  <c r="A14" i="23"/>
  <c r="J13" i="23"/>
  <c r="I13" i="23"/>
  <c r="H13" i="23"/>
  <c r="G13" i="23"/>
  <c r="F13" i="23"/>
  <c r="E13" i="23"/>
  <c r="A13" i="23"/>
  <c r="J12" i="23"/>
  <c r="I12" i="23"/>
  <c r="H12" i="23"/>
  <c r="G12" i="23"/>
  <c r="F12" i="23"/>
  <c r="E12" i="23"/>
  <c r="A12" i="23"/>
  <c r="J11" i="23"/>
  <c r="I11" i="23"/>
  <c r="H11" i="23"/>
  <c r="G11" i="23"/>
  <c r="F11" i="23"/>
  <c r="E11" i="23"/>
  <c r="A11" i="23"/>
  <c r="J10" i="23"/>
  <c r="I10" i="23"/>
  <c r="H10" i="23"/>
  <c r="G10" i="23"/>
  <c r="F10" i="23"/>
  <c r="E10" i="23"/>
  <c r="A10" i="23"/>
  <c r="J9" i="23"/>
  <c r="I9" i="23"/>
  <c r="H9" i="23"/>
  <c r="G9" i="23"/>
  <c r="F9" i="23"/>
  <c r="E9" i="23"/>
  <c r="A9" i="23"/>
  <c r="J8" i="23"/>
  <c r="I8" i="23"/>
  <c r="H8" i="23"/>
  <c r="G8" i="23"/>
  <c r="F8" i="23"/>
  <c r="E8" i="23"/>
  <c r="A8" i="23"/>
  <c r="J7" i="23"/>
  <c r="I7" i="23"/>
  <c r="H7" i="23"/>
  <c r="G7" i="23"/>
  <c r="F7" i="23"/>
  <c r="E7" i="23"/>
  <c r="A7" i="23"/>
  <c r="J6" i="23"/>
  <c r="I6" i="23"/>
  <c r="H6" i="23"/>
  <c r="G6" i="23"/>
  <c r="F6" i="23"/>
  <c r="E6" i="23"/>
  <c r="A6" i="23"/>
  <c r="J5" i="23"/>
  <c r="I5" i="23"/>
  <c r="H5" i="23"/>
  <c r="G5" i="23"/>
  <c r="F5" i="23"/>
  <c r="E5" i="23"/>
  <c r="A5" i="23"/>
  <c r="J4" i="23"/>
  <c r="I4" i="23"/>
  <c r="H4" i="23"/>
  <c r="G4" i="23"/>
  <c r="F4" i="23"/>
  <c r="E4" i="23"/>
  <c r="A4" i="23"/>
  <c r="J3" i="23"/>
  <c r="I3" i="23"/>
  <c r="H3" i="23"/>
  <c r="G3" i="23"/>
  <c r="F3" i="23"/>
  <c r="E3" i="23"/>
  <c r="A3" i="23"/>
  <c r="J2" i="23"/>
  <c r="I2" i="23"/>
  <c r="H2" i="23"/>
  <c r="G2" i="23"/>
  <c r="F2" i="23"/>
  <c r="E2" i="23"/>
  <c r="A2" i="23"/>
  <c r="J196" i="22"/>
  <c r="I196" i="22"/>
  <c r="H196" i="22"/>
  <c r="G196" i="22"/>
  <c r="F196" i="22"/>
  <c r="E196" i="22"/>
  <c r="A196" i="22"/>
  <c r="I195" i="22"/>
  <c r="H195" i="22"/>
  <c r="G195" i="22"/>
  <c r="F195" i="22"/>
  <c r="E195" i="22"/>
  <c r="A195" i="22"/>
  <c r="J194" i="22"/>
  <c r="I194" i="22"/>
  <c r="H194" i="22"/>
  <c r="G194" i="22"/>
  <c r="F194" i="22"/>
  <c r="E194" i="22"/>
  <c r="A194" i="22"/>
  <c r="I193" i="22"/>
  <c r="H193" i="22"/>
  <c r="G193" i="22"/>
  <c r="F193" i="22"/>
  <c r="E193" i="22"/>
  <c r="A193" i="22"/>
  <c r="J192" i="22"/>
  <c r="I192" i="22"/>
  <c r="H192" i="22"/>
  <c r="G192" i="22"/>
  <c r="F192" i="22"/>
  <c r="E192" i="22"/>
  <c r="A192" i="22"/>
  <c r="J191" i="22"/>
  <c r="I191" i="22"/>
  <c r="H191" i="22"/>
  <c r="G191" i="22"/>
  <c r="F191" i="22"/>
  <c r="E191" i="22"/>
  <c r="A191" i="22"/>
  <c r="J190" i="22"/>
  <c r="I190" i="22"/>
  <c r="H190" i="22"/>
  <c r="G190" i="22"/>
  <c r="F190" i="22"/>
  <c r="E190" i="22"/>
  <c r="A190" i="22"/>
  <c r="J189" i="22"/>
  <c r="I189" i="22"/>
  <c r="H189" i="22"/>
  <c r="G189" i="22"/>
  <c r="F189" i="22"/>
  <c r="E189" i="22"/>
  <c r="A189" i="22"/>
  <c r="J188" i="22"/>
  <c r="I188" i="22"/>
  <c r="H188" i="22"/>
  <c r="G188" i="22"/>
  <c r="F188" i="22"/>
  <c r="E188" i="22"/>
  <c r="A188" i="22"/>
  <c r="J187" i="22"/>
  <c r="I187" i="22"/>
  <c r="H187" i="22"/>
  <c r="G187" i="22"/>
  <c r="F187" i="22"/>
  <c r="E187" i="22"/>
  <c r="A187" i="22"/>
  <c r="J186" i="22"/>
  <c r="I186" i="22"/>
  <c r="H186" i="22"/>
  <c r="G186" i="22"/>
  <c r="F186" i="22"/>
  <c r="E186" i="22"/>
  <c r="A186" i="22"/>
  <c r="J185" i="22"/>
  <c r="I185" i="22"/>
  <c r="H185" i="22"/>
  <c r="G185" i="22"/>
  <c r="F185" i="22"/>
  <c r="E185" i="22"/>
  <c r="A185" i="22"/>
  <c r="I184" i="22"/>
  <c r="H184" i="22"/>
  <c r="G184" i="22"/>
  <c r="F184" i="22"/>
  <c r="E184" i="22"/>
  <c r="A184" i="22"/>
  <c r="J183" i="22"/>
  <c r="I183" i="22"/>
  <c r="H183" i="22"/>
  <c r="G183" i="22"/>
  <c r="F183" i="22"/>
  <c r="E183" i="22"/>
  <c r="A183" i="22"/>
  <c r="I182" i="22"/>
  <c r="H182" i="22"/>
  <c r="G182" i="22"/>
  <c r="F182" i="22"/>
  <c r="E182" i="22"/>
  <c r="A182" i="22"/>
  <c r="J181" i="22"/>
  <c r="I181" i="22"/>
  <c r="H181" i="22"/>
  <c r="G181" i="22"/>
  <c r="F181" i="22"/>
  <c r="E181" i="22"/>
  <c r="A181" i="22"/>
  <c r="I180" i="22"/>
  <c r="H180" i="22"/>
  <c r="G180" i="22"/>
  <c r="F180" i="22"/>
  <c r="E180" i="22"/>
  <c r="A180" i="22"/>
  <c r="J179" i="22"/>
  <c r="I179" i="22"/>
  <c r="H179" i="22"/>
  <c r="G179" i="22"/>
  <c r="F179" i="22"/>
  <c r="E179" i="22"/>
  <c r="A179" i="22"/>
  <c r="I178" i="22"/>
  <c r="H178" i="22"/>
  <c r="G178" i="22"/>
  <c r="F178" i="22"/>
  <c r="E178" i="22"/>
  <c r="A178" i="22"/>
  <c r="J177" i="22"/>
  <c r="I177" i="22"/>
  <c r="H177" i="22"/>
  <c r="G177" i="22"/>
  <c r="F177" i="22"/>
  <c r="E177" i="22"/>
  <c r="A177" i="22"/>
  <c r="J176" i="22"/>
  <c r="I176" i="22"/>
  <c r="H176" i="22"/>
  <c r="G176" i="22"/>
  <c r="F176" i="22"/>
  <c r="E176" i="22"/>
  <c r="A176" i="22"/>
  <c r="J175" i="22"/>
  <c r="I175" i="22"/>
  <c r="H175" i="22"/>
  <c r="G175" i="22"/>
  <c r="F175" i="22"/>
  <c r="E175" i="22"/>
  <c r="A175" i="22"/>
  <c r="J174" i="22"/>
  <c r="I174" i="22"/>
  <c r="H174" i="22"/>
  <c r="G174" i="22"/>
  <c r="F174" i="22"/>
  <c r="E174" i="22"/>
  <c r="A174" i="22"/>
  <c r="J173" i="22"/>
  <c r="I173" i="22"/>
  <c r="H173" i="22"/>
  <c r="G173" i="22"/>
  <c r="F173" i="22"/>
  <c r="E173" i="22"/>
  <c r="A173" i="22"/>
  <c r="J172" i="22"/>
  <c r="I172" i="22"/>
  <c r="H172" i="22"/>
  <c r="G172" i="22"/>
  <c r="F172" i="22"/>
  <c r="E172" i="22"/>
  <c r="A172" i="22"/>
  <c r="J171" i="22"/>
  <c r="I171" i="22"/>
  <c r="H171" i="22"/>
  <c r="G171" i="22"/>
  <c r="F171" i="22"/>
  <c r="E171" i="22"/>
  <c r="A171" i="22"/>
  <c r="J170" i="22"/>
  <c r="I170" i="22"/>
  <c r="H170" i="22"/>
  <c r="G170" i="22"/>
  <c r="F170" i="22"/>
  <c r="E170" i="22"/>
  <c r="A170" i="22"/>
  <c r="J169" i="22"/>
  <c r="I169" i="22"/>
  <c r="H169" i="22"/>
  <c r="G169" i="22"/>
  <c r="F169" i="22"/>
  <c r="E169" i="22"/>
  <c r="A169" i="22"/>
  <c r="J168" i="22"/>
  <c r="I168" i="22"/>
  <c r="H168" i="22"/>
  <c r="G168" i="22"/>
  <c r="F168" i="22"/>
  <c r="E168" i="22"/>
  <c r="A168" i="22"/>
  <c r="J167" i="22"/>
  <c r="I167" i="22"/>
  <c r="H167" i="22"/>
  <c r="G167" i="22"/>
  <c r="F167" i="22"/>
  <c r="E167" i="22"/>
  <c r="A167" i="22"/>
  <c r="J166" i="22"/>
  <c r="I166" i="22"/>
  <c r="H166" i="22"/>
  <c r="G166" i="22"/>
  <c r="F166" i="22"/>
  <c r="E166" i="22"/>
  <c r="A166" i="22"/>
  <c r="I165" i="22"/>
  <c r="H165" i="22"/>
  <c r="G165" i="22"/>
  <c r="F165" i="22"/>
  <c r="E165" i="22"/>
  <c r="A165" i="22"/>
  <c r="J164" i="22"/>
  <c r="I164" i="22"/>
  <c r="H164" i="22"/>
  <c r="G164" i="22"/>
  <c r="F164" i="22"/>
  <c r="E164" i="22"/>
  <c r="A164" i="22"/>
  <c r="I163" i="22"/>
  <c r="H163" i="22"/>
  <c r="G163" i="22"/>
  <c r="F163" i="22"/>
  <c r="E163" i="22"/>
  <c r="A163" i="22"/>
  <c r="J162" i="22"/>
  <c r="I162" i="22"/>
  <c r="H162" i="22"/>
  <c r="G162" i="22"/>
  <c r="F162" i="22"/>
  <c r="E162" i="22"/>
  <c r="A162" i="22"/>
  <c r="I161" i="22"/>
  <c r="H161" i="22"/>
  <c r="G161" i="22"/>
  <c r="F161" i="22"/>
  <c r="E161" i="22"/>
  <c r="A161" i="22"/>
  <c r="J160" i="22"/>
  <c r="I160" i="22"/>
  <c r="H160" i="22"/>
  <c r="G160" i="22"/>
  <c r="F160" i="22"/>
  <c r="E160" i="22"/>
  <c r="A160" i="22"/>
  <c r="I159" i="22"/>
  <c r="H159" i="22"/>
  <c r="G159" i="22"/>
  <c r="F159" i="22"/>
  <c r="E159" i="22"/>
  <c r="A159" i="22"/>
  <c r="J158" i="22"/>
  <c r="I158" i="22"/>
  <c r="H158" i="22"/>
  <c r="G158" i="22"/>
  <c r="F158" i="22"/>
  <c r="E158" i="22"/>
  <c r="A158" i="22"/>
  <c r="I157" i="22"/>
  <c r="H157" i="22"/>
  <c r="G157" i="22"/>
  <c r="F157" i="22"/>
  <c r="E157" i="22"/>
  <c r="A157" i="22"/>
  <c r="J156" i="22"/>
  <c r="I156" i="22"/>
  <c r="H156" i="22"/>
  <c r="G156" i="22"/>
  <c r="F156" i="22"/>
  <c r="E156" i="22"/>
  <c r="A156" i="22"/>
  <c r="I155" i="22"/>
  <c r="H155" i="22"/>
  <c r="G155" i="22"/>
  <c r="F155" i="22"/>
  <c r="E155" i="22"/>
  <c r="A155" i="22"/>
  <c r="J154" i="22"/>
  <c r="I154" i="22"/>
  <c r="H154" i="22"/>
  <c r="G154" i="22"/>
  <c r="F154" i="22"/>
  <c r="E154" i="22"/>
  <c r="A154" i="22"/>
  <c r="J153" i="22"/>
  <c r="I153" i="22"/>
  <c r="H153" i="22"/>
  <c r="G153" i="22"/>
  <c r="F153" i="22"/>
  <c r="E153" i="22"/>
  <c r="A153" i="22"/>
  <c r="J152" i="22"/>
  <c r="I152" i="22"/>
  <c r="H152" i="22"/>
  <c r="G152" i="22"/>
  <c r="F152" i="22"/>
  <c r="E152" i="22"/>
  <c r="A152" i="22"/>
  <c r="J151" i="22"/>
  <c r="I151" i="22"/>
  <c r="H151" i="22"/>
  <c r="G151" i="22"/>
  <c r="F151" i="22"/>
  <c r="E151" i="22"/>
  <c r="A151" i="22"/>
  <c r="J150" i="22"/>
  <c r="I150" i="22"/>
  <c r="H150" i="22"/>
  <c r="G150" i="22"/>
  <c r="F150" i="22"/>
  <c r="E150" i="22"/>
  <c r="A150" i="22"/>
  <c r="J149" i="22"/>
  <c r="I149" i="22"/>
  <c r="H149" i="22"/>
  <c r="G149" i="22"/>
  <c r="F149" i="22"/>
  <c r="E149" i="22"/>
  <c r="A149" i="22"/>
  <c r="J148" i="22"/>
  <c r="I148" i="22"/>
  <c r="H148" i="22"/>
  <c r="G148" i="22"/>
  <c r="F148" i="22"/>
  <c r="E148" i="22"/>
  <c r="A148" i="22"/>
  <c r="J147" i="22"/>
  <c r="I147" i="22"/>
  <c r="H147" i="22"/>
  <c r="G147" i="22"/>
  <c r="F147" i="22"/>
  <c r="E147" i="22"/>
  <c r="A147" i="22"/>
  <c r="J146" i="22"/>
  <c r="I146" i="22"/>
  <c r="H146" i="22"/>
  <c r="G146" i="22"/>
  <c r="F146" i="22"/>
  <c r="E146" i="22"/>
  <c r="A146" i="22"/>
  <c r="J145" i="22"/>
  <c r="I145" i="22"/>
  <c r="H145" i="22"/>
  <c r="G145" i="22"/>
  <c r="F145" i="22"/>
  <c r="E145" i="22"/>
  <c r="A145" i="22"/>
  <c r="J144" i="22"/>
  <c r="I144" i="22"/>
  <c r="H144" i="22"/>
  <c r="G144" i="22"/>
  <c r="F144" i="22"/>
  <c r="E144" i="22"/>
  <c r="A144" i="22"/>
  <c r="J143" i="22"/>
  <c r="I143" i="22"/>
  <c r="H143" i="22"/>
  <c r="G143" i="22"/>
  <c r="F143" i="22"/>
  <c r="E143" i="22"/>
  <c r="A143" i="22"/>
  <c r="J142" i="22"/>
  <c r="I142" i="22"/>
  <c r="H142" i="22"/>
  <c r="G142" i="22"/>
  <c r="F142" i="22"/>
  <c r="E142" i="22"/>
  <c r="A142" i="22"/>
  <c r="J141" i="22"/>
  <c r="I141" i="22"/>
  <c r="H141" i="22"/>
  <c r="G141" i="22"/>
  <c r="F141" i="22"/>
  <c r="E141" i="22"/>
  <c r="A141" i="22"/>
  <c r="I140" i="22"/>
  <c r="H140" i="22"/>
  <c r="G140" i="22"/>
  <c r="F140" i="22"/>
  <c r="E140" i="22"/>
  <c r="A140" i="22"/>
  <c r="J139" i="22"/>
  <c r="I139" i="22"/>
  <c r="H139" i="22"/>
  <c r="G139" i="22"/>
  <c r="F139" i="22"/>
  <c r="E139" i="22"/>
  <c r="A139" i="22"/>
  <c r="I138" i="22"/>
  <c r="H138" i="22"/>
  <c r="G138" i="22"/>
  <c r="F138" i="22"/>
  <c r="E138" i="22"/>
  <c r="A138" i="22"/>
  <c r="J137" i="22"/>
  <c r="I137" i="22"/>
  <c r="H137" i="22"/>
  <c r="G137" i="22"/>
  <c r="F137" i="22"/>
  <c r="E137" i="22"/>
  <c r="A137" i="22"/>
  <c r="I136" i="22"/>
  <c r="H136" i="22"/>
  <c r="G136" i="22"/>
  <c r="F136" i="22"/>
  <c r="E136" i="22"/>
  <c r="A136" i="22"/>
  <c r="J135" i="22"/>
  <c r="I135" i="22"/>
  <c r="H135" i="22"/>
  <c r="G135" i="22"/>
  <c r="F135" i="22"/>
  <c r="E135" i="22"/>
  <c r="A135" i="22"/>
  <c r="I134" i="22"/>
  <c r="H134" i="22"/>
  <c r="G134" i="22"/>
  <c r="F134" i="22"/>
  <c r="E134" i="22"/>
  <c r="A134" i="22"/>
  <c r="J133" i="22"/>
  <c r="I133" i="22"/>
  <c r="H133" i="22"/>
  <c r="G133" i="22"/>
  <c r="F133" i="22"/>
  <c r="E133" i="22"/>
  <c r="A133" i="22"/>
  <c r="I132" i="22"/>
  <c r="H132" i="22"/>
  <c r="G132" i="22"/>
  <c r="F132" i="22"/>
  <c r="E132" i="22"/>
  <c r="A132" i="22"/>
  <c r="J131" i="22"/>
  <c r="I131" i="22"/>
  <c r="H131" i="22"/>
  <c r="G131" i="22"/>
  <c r="F131" i="22"/>
  <c r="E131" i="22"/>
  <c r="A131" i="22"/>
  <c r="I130" i="22"/>
  <c r="H130" i="22"/>
  <c r="G130" i="22"/>
  <c r="F130" i="22"/>
  <c r="E130" i="22"/>
  <c r="A130" i="22"/>
  <c r="J129" i="22"/>
  <c r="I129" i="22"/>
  <c r="H129" i="22"/>
  <c r="G129" i="22"/>
  <c r="F129" i="22"/>
  <c r="E129" i="22"/>
  <c r="A129" i="22"/>
  <c r="I128" i="22"/>
  <c r="H128" i="22"/>
  <c r="G128" i="22"/>
  <c r="F128" i="22"/>
  <c r="E128" i="22"/>
  <c r="A128" i="22"/>
  <c r="J127" i="22"/>
  <c r="I127" i="22"/>
  <c r="H127" i="22"/>
  <c r="G127" i="22"/>
  <c r="F127" i="22"/>
  <c r="E127" i="22"/>
  <c r="A127" i="22"/>
  <c r="J126" i="22"/>
  <c r="I126" i="22"/>
  <c r="H126" i="22"/>
  <c r="G126" i="22"/>
  <c r="F126" i="22"/>
  <c r="E126" i="22"/>
  <c r="A126" i="22"/>
  <c r="J125" i="22"/>
  <c r="I125" i="22"/>
  <c r="H125" i="22"/>
  <c r="G125" i="22"/>
  <c r="F125" i="22"/>
  <c r="E125" i="22"/>
  <c r="A125" i="22"/>
  <c r="J124" i="22"/>
  <c r="I124" i="22"/>
  <c r="H124" i="22"/>
  <c r="G124" i="22"/>
  <c r="F124" i="22"/>
  <c r="E124" i="22"/>
  <c r="A124" i="22"/>
  <c r="J123" i="22"/>
  <c r="I123" i="22"/>
  <c r="H123" i="22"/>
  <c r="G123" i="22"/>
  <c r="F123" i="22"/>
  <c r="E123" i="22"/>
  <c r="A123" i="22"/>
  <c r="J122" i="22"/>
  <c r="I122" i="22"/>
  <c r="H122" i="22"/>
  <c r="G122" i="22"/>
  <c r="F122" i="22"/>
  <c r="E122" i="22"/>
  <c r="A122" i="22"/>
  <c r="J121" i="22"/>
  <c r="I121" i="22"/>
  <c r="H121" i="22"/>
  <c r="G121" i="22"/>
  <c r="F121" i="22"/>
  <c r="E121" i="22"/>
  <c r="A121" i="22"/>
  <c r="J120" i="22"/>
  <c r="I120" i="22"/>
  <c r="H120" i="22"/>
  <c r="G120" i="22"/>
  <c r="F120" i="22"/>
  <c r="E120" i="22"/>
  <c r="A120" i="22"/>
  <c r="J119" i="22"/>
  <c r="I119" i="22"/>
  <c r="H119" i="22"/>
  <c r="G119" i="22"/>
  <c r="F119" i="22"/>
  <c r="E119" i="22"/>
  <c r="A119" i="22"/>
  <c r="J118" i="22"/>
  <c r="I118" i="22"/>
  <c r="H118" i="22"/>
  <c r="G118" i="22"/>
  <c r="F118" i="22"/>
  <c r="E118" i="22"/>
  <c r="A118" i="22"/>
  <c r="J117" i="22"/>
  <c r="I117" i="22"/>
  <c r="H117" i="22"/>
  <c r="G117" i="22"/>
  <c r="F117" i="22"/>
  <c r="E117" i="22"/>
  <c r="A117" i="22"/>
  <c r="J116" i="22"/>
  <c r="I116" i="22"/>
  <c r="H116" i="22"/>
  <c r="G116" i="22"/>
  <c r="F116" i="22"/>
  <c r="E116" i="22"/>
  <c r="A116" i="22"/>
  <c r="J115" i="22"/>
  <c r="I115" i="22"/>
  <c r="H115" i="22"/>
  <c r="G115" i="22"/>
  <c r="F115" i="22"/>
  <c r="E115" i="22"/>
  <c r="A115" i="22"/>
  <c r="J114" i="22"/>
  <c r="I114" i="22"/>
  <c r="H114" i="22"/>
  <c r="G114" i="22"/>
  <c r="F114" i="22"/>
  <c r="E114" i="22"/>
  <c r="A114" i="22"/>
  <c r="J113" i="22"/>
  <c r="I113" i="22"/>
  <c r="H113" i="22"/>
  <c r="G113" i="22"/>
  <c r="F113" i="22"/>
  <c r="E113" i="22"/>
  <c r="A113" i="22"/>
  <c r="J112" i="22"/>
  <c r="I112" i="22"/>
  <c r="H112" i="22"/>
  <c r="G112" i="22"/>
  <c r="F112" i="22"/>
  <c r="E112" i="22"/>
  <c r="A112" i="22"/>
  <c r="J111" i="22"/>
  <c r="I111" i="22"/>
  <c r="H111" i="22"/>
  <c r="G111" i="22"/>
  <c r="F111" i="22"/>
  <c r="E111" i="22"/>
  <c r="A111" i="22"/>
  <c r="J110" i="22"/>
  <c r="I110" i="22"/>
  <c r="H110" i="22"/>
  <c r="G110" i="22"/>
  <c r="F110" i="22"/>
  <c r="E110" i="22"/>
  <c r="A110" i="22"/>
  <c r="J109" i="22"/>
  <c r="I109" i="22"/>
  <c r="H109" i="22"/>
  <c r="G109" i="22"/>
  <c r="F109" i="22"/>
  <c r="E109" i="22"/>
  <c r="A109" i="22"/>
  <c r="J108" i="22"/>
  <c r="I108" i="22"/>
  <c r="H108" i="22"/>
  <c r="G108" i="22"/>
  <c r="F108" i="22"/>
  <c r="E108" i="22"/>
  <c r="A108" i="22"/>
  <c r="J107" i="22"/>
  <c r="I107" i="22"/>
  <c r="H107" i="22"/>
  <c r="G107" i="22"/>
  <c r="F107" i="22"/>
  <c r="E107" i="22"/>
  <c r="A107" i="22"/>
  <c r="J106" i="22"/>
  <c r="I106" i="22"/>
  <c r="H106" i="22"/>
  <c r="G106" i="22"/>
  <c r="F106" i="22"/>
  <c r="E106" i="22"/>
  <c r="A106" i="22"/>
  <c r="J105" i="22"/>
  <c r="I105" i="22"/>
  <c r="H105" i="22"/>
  <c r="G105" i="22"/>
  <c r="F105" i="22"/>
  <c r="E105" i="22"/>
  <c r="A105" i="22"/>
  <c r="J104" i="22"/>
  <c r="I104" i="22"/>
  <c r="H104" i="22"/>
  <c r="G104" i="22"/>
  <c r="F104" i="22"/>
  <c r="E104" i="22"/>
  <c r="A104" i="22"/>
  <c r="J103" i="22"/>
  <c r="I103" i="22"/>
  <c r="H103" i="22"/>
  <c r="G103" i="22"/>
  <c r="F103" i="22"/>
  <c r="E103" i="22"/>
  <c r="A103" i="22"/>
  <c r="J102" i="22"/>
  <c r="I102" i="22"/>
  <c r="H102" i="22"/>
  <c r="G102" i="22"/>
  <c r="F102" i="22"/>
  <c r="E102" i="22"/>
  <c r="A102" i="22"/>
  <c r="J101" i="22"/>
  <c r="I101" i="22"/>
  <c r="H101" i="22"/>
  <c r="G101" i="22"/>
  <c r="F101" i="22"/>
  <c r="E101" i="22"/>
  <c r="A101" i="22"/>
  <c r="J100" i="22"/>
  <c r="I100" i="22"/>
  <c r="H100" i="22"/>
  <c r="G100" i="22"/>
  <c r="F100" i="22"/>
  <c r="E100" i="22"/>
  <c r="A100" i="22"/>
  <c r="J99" i="22"/>
  <c r="I99" i="22"/>
  <c r="H99" i="22"/>
  <c r="G99" i="22"/>
  <c r="F99" i="22"/>
  <c r="E99" i="22"/>
  <c r="A99" i="22"/>
  <c r="J98" i="22"/>
  <c r="I98" i="22"/>
  <c r="H98" i="22"/>
  <c r="G98" i="22"/>
  <c r="F98" i="22"/>
  <c r="E98" i="22"/>
  <c r="A98" i="22"/>
  <c r="J97" i="22"/>
  <c r="I97" i="22"/>
  <c r="H97" i="22"/>
  <c r="G97" i="22"/>
  <c r="F97" i="22"/>
  <c r="E97" i="22"/>
  <c r="A97" i="22"/>
  <c r="J96" i="22"/>
  <c r="I96" i="22"/>
  <c r="H96" i="22"/>
  <c r="G96" i="22"/>
  <c r="F96" i="22"/>
  <c r="E96" i="22"/>
  <c r="A96" i="22"/>
  <c r="J95" i="22"/>
  <c r="I95" i="22"/>
  <c r="H95" i="22"/>
  <c r="G95" i="22"/>
  <c r="F95" i="22"/>
  <c r="E95" i="22"/>
  <c r="A95" i="22"/>
  <c r="J94" i="22"/>
  <c r="I94" i="22"/>
  <c r="H94" i="22"/>
  <c r="G94" i="22"/>
  <c r="F94" i="22"/>
  <c r="E94" i="22"/>
  <c r="A94" i="22"/>
  <c r="J93" i="22"/>
  <c r="I93" i="22"/>
  <c r="H93" i="22"/>
  <c r="G93" i="22"/>
  <c r="F93" i="22"/>
  <c r="E93" i="22"/>
  <c r="A93" i="22"/>
  <c r="J92" i="22"/>
  <c r="I92" i="22"/>
  <c r="H92" i="22"/>
  <c r="G92" i="22"/>
  <c r="F92" i="22"/>
  <c r="E92" i="22"/>
  <c r="A92" i="22"/>
  <c r="J91" i="22"/>
  <c r="I91" i="22"/>
  <c r="H91" i="22"/>
  <c r="G91" i="22"/>
  <c r="F91" i="22"/>
  <c r="E91" i="22"/>
  <c r="A91" i="22"/>
  <c r="J90" i="22"/>
  <c r="I90" i="22"/>
  <c r="H90" i="22"/>
  <c r="G90" i="22"/>
  <c r="F90" i="22"/>
  <c r="E90" i="22"/>
  <c r="A90" i="22"/>
  <c r="J89" i="22"/>
  <c r="I89" i="22"/>
  <c r="H89" i="22"/>
  <c r="G89" i="22"/>
  <c r="F89" i="22"/>
  <c r="E89" i="22"/>
  <c r="A89" i="22"/>
  <c r="J88" i="22"/>
  <c r="I88" i="22"/>
  <c r="H88" i="22"/>
  <c r="G88" i="22"/>
  <c r="F88" i="22"/>
  <c r="E88" i="22"/>
  <c r="A88" i="22"/>
  <c r="J87" i="22"/>
  <c r="I87" i="22"/>
  <c r="H87" i="22"/>
  <c r="G87" i="22"/>
  <c r="F87" i="22"/>
  <c r="E87" i="22"/>
  <c r="A87" i="22"/>
  <c r="J86" i="22"/>
  <c r="I86" i="22"/>
  <c r="H86" i="22"/>
  <c r="G86" i="22"/>
  <c r="F86" i="22"/>
  <c r="E86" i="22"/>
  <c r="A86" i="22"/>
  <c r="J85" i="22"/>
  <c r="I85" i="22"/>
  <c r="H85" i="22"/>
  <c r="G85" i="22"/>
  <c r="F85" i="22"/>
  <c r="E85" i="22"/>
  <c r="A85" i="22"/>
  <c r="J84" i="22"/>
  <c r="I84" i="22"/>
  <c r="H84" i="22"/>
  <c r="G84" i="22"/>
  <c r="F84" i="22"/>
  <c r="E84" i="22"/>
  <c r="A84" i="22"/>
  <c r="J83" i="22"/>
  <c r="I83" i="22"/>
  <c r="H83" i="22"/>
  <c r="G83" i="22"/>
  <c r="F83" i="22"/>
  <c r="E83" i="22"/>
  <c r="A83" i="22"/>
  <c r="J82" i="22"/>
  <c r="I82" i="22"/>
  <c r="H82" i="22"/>
  <c r="G82" i="22"/>
  <c r="F82" i="22"/>
  <c r="E82" i="22"/>
  <c r="A82" i="22"/>
  <c r="J81" i="22"/>
  <c r="I81" i="22"/>
  <c r="H81" i="22"/>
  <c r="G81" i="22"/>
  <c r="F81" i="22"/>
  <c r="E81" i="22"/>
  <c r="A81" i="22"/>
  <c r="J80" i="22"/>
  <c r="I80" i="22"/>
  <c r="H80" i="22"/>
  <c r="G80" i="22"/>
  <c r="F80" i="22"/>
  <c r="E80" i="22"/>
  <c r="A80" i="22"/>
  <c r="J79" i="22"/>
  <c r="I79" i="22"/>
  <c r="H79" i="22"/>
  <c r="G79" i="22"/>
  <c r="F79" i="22"/>
  <c r="E79" i="22"/>
  <c r="A79" i="22"/>
  <c r="J78" i="22"/>
  <c r="I78" i="22"/>
  <c r="H78" i="22"/>
  <c r="G78" i="22"/>
  <c r="F78" i="22"/>
  <c r="E78" i="22"/>
  <c r="A78" i="22"/>
  <c r="J77" i="22"/>
  <c r="I77" i="22"/>
  <c r="H77" i="22"/>
  <c r="G77" i="22"/>
  <c r="F77" i="22"/>
  <c r="E77" i="22"/>
  <c r="A77" i="22"/>
  <c r="J76" i="22"/>
  <c r="I76" i="22"/>
  <c r="H76" i="22"/>
  <c r="G76" i="22"/>
  <c r="F76" i="22"/>
  <c r="E76" i="22"/>
  <c r="A76" i="22"/>
  <c r="J75" i="22"/>
  <c r="I75" i="22"/>
  <c r="H75" i="22"/>
  <c r="G75" i="22"/>
  <c r="F75" i="22"/>
  <c r="E75" i="22"/>
  <c r="A75" i="22"/>
  <c r="J74" i="22"/>
  <c r="I74" i="22"/>
  <c r="H74" i="22"/>
  <c r="G74" i="22"/>
  <c r="F74" i="22"/>
  <c r="E74" i="22"/>
  <c r="A74" i="22"/>
  <c r="I73" i="22"/>
  <c r="H73" i="22"/>
  <c r="G73" i="22"/>
  <c r="F73" i="22"/>
  <c r="E73" i="22"/>
  <c r="A73" i="22"/>
  <c r="J72" i="22"/>
  <c r="I72" i="22"/>
  <c r="H72" i="22"/>
  <c r="G72" i="22"/>
  <c r="F72" i="22"/>
  <c r="E72" i="22"/>
  <c r="A72" i="22"/>
  <c r="I71" i="22"/>
  <c r="H71" i="22"/>
  <c r="G71" i="22"/>
  <c r="F71" i="22"/>
  <c r="E71" i="22"/>
  <c r="A71" i="22"/>
  <c r="J70" i="22"/>
  <c r="I70" i="22"/>
  <c r="H70" i="22"/>
  <c r="G70" i="22"/>
  <c r="F70" i="22"/>
  <c r="E70" i="22"/>
  <c r="A70" i="22"/>
  <c r="I69" i="22"/>
  <c r="H69" i="22"/>
  <c r="G69" i="22"/>
  <c r="F69" i="22"/>
  <c r="E69" i="22"/>
  <c r="A69" i="22"/>
  <c r="J68" i="22"/>
  <c r="I68" i="22"/>
  <c r="H68" i="22"/>
  <c r="G68" i="22"/>
  <c r="F68" i="22"/>
  <c r="E68" i="22"/>
  <c r="A68" i="22"/>
  <c r="I67" i="22"/>
  <c r="H67" i="22"/>
  <c r="G67" i="22"/>
  <c r="F67" i="22"/>
  <c r="E67" i="22"/>
  <c r="A67" i="22"/>
  <c r="J66" i="22"/>
  <c r="I66" i="22"/>
  <c r="H66" i="22"/>
  <c r="G66" i="22"/>
  <c r="F66" i="22"/>
  <c r="E66" i="22"/>
  <c r="A66" i="22"/>
  <c r="I65" i="22"/>
  <c r="H65" i="22"/>
  <c r="G65" i="22"/>
  <c r="F65" i="22"/>
  <c r="E65" i="22"/>
  <c r="A65" i="22"/>
  <c r="J64" i="22"/>
  <c r="I64" i="22"/>
  <c r="H64" i="22"/>
  <c r="G64" i="22"/>
  <c r="F64" i="22"/>
  <c r="E64" i="22"/>
  <c r="A64" i="22"/>
  <c r="I63" i="22"/>
  <c r="H63" i="22"/>
  <c r="G63" i="22"/>
  <c r="F63" i="22"/>
  <c r="E63" i="22"/>
  <c r="A63" i="22"/>
  <c r="J62" i="22"/>
  <c r="I62" i="22"/>
  <c r="H62" i="22"/>
  <c r="G62" i="22"/>
  <c r="F62" i="22"/>
  <c r="E62" i="22"/>
  <c r="A62" i="22"/>
  <c r="I61" i="22"/>
  <c r="H61" i="22"/>
  <c r="G61" i="22"/>
  <c r="F61" i="22"/>
  <c r="E61" i="22"/>
  <c r="A61" i="22"/>
  <c r="J60" i="22"/>
  <c r="I60" i="22"/>
  <c r="H60" i="22"/>
  <c r="G60" i="22"/>
  <c r="F60" i="22"/>
  <c r="E60" i="22"/>
  <c r="A60" i="22"/>
  <c r="I59" i="22"/>
  <c r="H59" i="22"/>
  <c r="G59" i="22"/>
  <c r="F59" i="22"/>
  <c r="E59" i="22"/>
  <c r="A59" i="22"/>
  <c r="J58" i="22"/>
  <c r="I58" i="22"/>
  <c r="H58" i="22"/>
  <c r="G58" i="22"/>
  <c r="F58" i="22"/>
  <c r="E58" i="22"/>
  <c r="A58" i="22"/>
  <c r="I57" i="22"/>
  <c r="H57" i="22"/>
  <c r="G57" i="22"/>
  <c r="F57" i="22"/>
  <c r="E57" i="22"/>
  <c r="A57" i="22"/>
  <c r="J56" i="22"/>
  <c r="I56" i="22"/>
  <c r="H56" i="22"/>
  <c r="G56" i="22"/>
  <c r="F56" i="22"/>
  <c r="E56" i="22"/>
  <c r="A56" i="22"/>
  <c r="I55" i="22"/>
  <c r="H55" i="22"/>
  <c r="G55" i="22"/>
  <c r="F55" i="22"/>
  <c r="E55" i="22"/>
  <c r="A55" i="22"/>
  <c r="J54" i="22"/>
  <c r="I54" i="22"/>
  <c r="H54" i="22"/>
  <c r="G54" i="22"/>
  <c r="F54" i="22"/>
  <c r="E54" i="22"/>
  <c r="A54" i="22"/>
  <c r="J53" i="22"/>
  <c r="I53" i="22"/>
  <c r="H53" i="22"/>
  <c r="G53" i="22"/>
  <c r="F53" i="22"/>
  <c r="E53" i="22"/>
  <c r="A53" i="22"/>
  <c r="J52" i="22"/>
  <c r="I52" i="22"/>
  <c r="H52" i="22"/>
  <c r="G52" i="22"/>
  <c r="F52" i="22"/>
  <c r="E52" i="22"/>
  <c r="A52" i="22"/>
  <c r="J51" i="22"/>
  <c r="I51" i="22"/>
  <c r="H51" i="22"/>
  <c r="G51" i="22"/>
  <c r="F51" i="22"/>
  <c r="E51" i="22"/>
  <c r="A51" i="22"/>
  <c r="J50" i="22"/>
  <c r="I50" i="22"/>
  <c r="H50" i="22"/>
  <c r="G50" i="22"/>
  <c r="F50" i="22"/>
  <c r="E50" i="22"/>
  <c r="A50" i="22"/>
  <c r="J49" i="22"/>
  <c r="I49" i="22"/>
  <c r="H49" i="22"/>
  <c r="G49" i="22"/>
  <c r="F49" i="22"/>
  <c r="E49" i="22"/>
  <c r="A49" i="22"/>
  <c r="J48" i="22"/>
  <c r="I48" i="22"/>
  <c r="H48" i="22"/>
  <c r="G48" i="22"/>
  <c r="F48" i="22"/>
  <c r="E48" i="22"/>
  <c r="A48" i="22"/>
  <c r="J47" i="22"/>
  <c r="I47" i="22"/>
  <c r="H47" i="22"/>
  <c r="G47" i="22"/>
  <c r="F47" i="22"/>
  <c r="E47" i="22"/>
  <c r="A47" i="22"/>
  <c r="J46" i="22"/>
  <c r="I46" i="22"/>
  <c r="H46" i="22"/>
  <c r="G46" i="22"/>
  <c r="F46" i="22"/>
  <c r="E46" i="22"/>
  <c r="A46" i="22"/>
  <c r="J45" i="22"/>
  <c r="I45" i="22"/>
  <c r="H45" i="22"/>
  <c r="G45" i="22"/>
  <c r="F45" i="22"/>
  <c r="E45" i="22"/>
  <c r="A45" i="22"/>
  <c r="J44" i="22"/>
  <c r="I44" i="22"/>
  <c r="H44" i="22"/>
  <c r="G44" i="22"/>
  <c r="F44" i="22"/>
  <c r="E44" i="22"/>
  <c r="A44" i="22"/>
  <c r="J43" i="22"/>
  <c r="I43" i="22"/>
  <c r="H43" i="22"/>
  <c r="G43" i="22"/>
  <c r="F43" i="22"/>
  <c r="E43" i="22"/>
  <c r="A43" i="22"/>
  <c r="J42" i="22"/>
  <c r="I42" i="22"/>
  <c r="H42" i="22"/>
  <c r="G42" i="22"/>
  <c r="F42" i="22"/>
  <c r="E42" i="22"/>
  <c r="A42" i="22"/>
  <c r="J41" i="22"/>
  <c r="I41" i="22"/>
  <c r="H41" i="22"/>
  <c r="G41" i="22"/>
  <c r="F41" i="22"/>
  <c r="E41" i="22"/>
  <c r="A41" i="22"/>
  <c r="J40" i="22"/>
  <c r="I40" i="22"/>
  <c r="H40" i="22"/>
  <c r="G40" i="22"/>
  <c r="F40" i="22"/>
  <c r="E40" i="22"/>
  <c r="A40" i="22"/>
  <c r="J39" i="22"/>
  <c r="I39" i="22"/>
  <c r="H39" i="22"/>
  <c r="G39" i="22"/>
  <c r="F39" i="22"/>
  <c r="E39" i="22"/>
  <c r="A39" i="22"/>
  <c r="J38" i="22"/>
  <c r="I38" i="22"/>
  <c r="H38" i="22"/>
  <c r="G38" i="22"/>
  <c r="F38" i="22"/>
  <c r="E38" i="22"/>
  <c r="A38" i="22"/>
  <c r="J37" i="22"/>
  <c r="I37" i="22"/>
  <c r="H37" i="22"/>
  <c r="G37" i="22"/>
  <c r="F37" i="22"/>
  <c r="E37" i="22"/>
  <c r="A37" i="22"/>
  <c r="J36" i="22"/>
  <c r="I36" i="22"/>
  <c r="H36" i="22"/>
  <c r="G36" i="22"/>
  <c r="F36" i="22"/>
  <c r="E36" i="22"/>
  <c r="A36" i="22"/>
  <c r="J35" i="22"/>
  <c r="I35" i="22"/>
  <c r="H35" i="22"/>
  <c r="G35" i="22"/>
  <c r="F35" i="22"/>
  <c r="E35" i="22"/>
  <c r="A35" i="22"/>
  <c r="J34" i="22"/>
  <c r="I34" i="22"/>
  <c r="H34" i="22"/>
  <c r="G34" i="22"/>
  <c r="F34" i="22"/>
  <c r="E34" i="22"/>
  <c r="A34" i="22"/>
  <c r="J33" i="22"/>
  <c r="I33" i="22"/>
  <c r="H33" i="22"/>
  <c r="G33" i="22"/>
  <c r="F33" i="22"/>
  <c r="E33" i="22"/>
  <c r="A33" i="22"/>
  <c r="J32" i="22"/>
  <c r="I32" i="22"/>
  <c r="H32" i="22"/>
  <c r="G32" i="22"/>
  <c r="F32" i="22"/>
  <c r="E32" i="22"/>
  <c r="A32" i="22"/>
  <c r="J31" i="22"/>
  <c r="I31" i="22"/>
  <c r="H31" i="22"/>
  <c r="G31" i="22"/>
  <c r="F31" i="22"/>
  <c r="E31" i="22"/>
  <c r="A31" i="22"/>
  <c r="J30" i="22"/>
  <c r="I30" i="22"/>
  <c r="H30" i="22"/>
  <c r="G30" i="22"/>
  <c r="F30" i="22"/>
  <c r="E30" i="22"/>
  <c r="A30" i="22"/>
  <c r="J29" i="22"/>
  <c r="I29" i="22"/>
  <c r="H29" i="22"/>
  <c r="G29" i="22"/>
  <c r="F29" i="22"/>
  <c r="E29" i="22"/>
  <c r="A29" i="22"/>
  <c r="J28" i="22"/>
  <c r="I28" i="22"/>
  <c r="H28" i="22"/>
  <c r="G28" i="22"/>
  <c r="F28" i="22"/>
  <c r="E28" i="22"/>
  <c r="A28" i="22"/>
  <c r="J27" i="22"/>
  <c r="I27" i="22"/>
  <c r="H27" i="22"/>
  <c r="G27" i="22"/>
  <c r="F27" i="22"/>
  <c r="E27" i="22"/>
  <c r="A27" i="22"/>
  <c r="J26" i="22"/>
  <c r="I26" i="22"/>
  <c r="H26" i="22"/>
  <c r="G26" i="22"/>
  <c r="F26" i="22"/>
  <c r="E26" i="22"/>
  <c r="A26" i="22"/>
  <c r="J25" i="22"/>
  <c r="I25" i="22"/>
  <c r="H25" i="22"/>
  <c r="G25" i="22"/>
  <c r="F25" i="22"/>
  <c r="E25" i="22"/>
  <c r="A25" i="22"/>
  <c r="J24" i="22"/>
  <c r="I24" i="22"/>
  <c r="H24" i="22"/>
  <c r="G24" i="22"/>
  <c r="F24" i="22"/>
  <c r="E24" i="22"/>
  <c r="A24" i="22"/>
  <c r="J23" i="22"/>
  <c r="I23" i="22"/>
  <c r="H23" i="22"/>
  <c r="G23" i="22"/>
  <c r="F23" i="22"/>
  <c r="E23" i="22"/>
  <c r="A23" i="22"/>
  <c r="J22" i="22"/>
  <c r="I22" i="22"/>
  <c r="H22" i="22"/>
  <c r="G22" i="22"/>
  <c r="F22" i="22"/>
  <c r="E22" i="22"/>
  <c r="A22" i="22"/>
  <c r="J21" i="22"/>
  <c r="I21" i="22"/>
  <c r="H21" i="22"/>
  <c r="G21" i="22"/>
  <c r="F21" i="22"/>
  <c r="E21" i="22"/>
  <c r="A21" i="22"/>
  <c r="J20" i="22"/>
  <c r="I20" i="22"/>
  <c r="H20" i="22"/>
  <c r="G20" i="22"/>
  <c r="F20" i="22"/>
  <c r="E20" i="22"/>
  <c r="A20" i="22"/>
  <c r="J19" i="22"/>
  <c r="I19" i="22"/>
  <c r="H19" i="22"/>
  <c r="G19" i="22"/>
  <c r="F19" i="22"/>
  <c r="E19" i="22"/>
  <c r="A19" i="22"/>
  <c r="J18" i="22"/>
  <c r="I18" i="22"/>
  <c r="H18" i="22"/>
  <c r="G18" i="22"/>
  <c r="F18" i="22"/>
  <c r="E18" i="22"/>
  <c r="A18" i="22"/>
  <c r="J17" i="22"/>
  <c r="I17" i="22"/>
  <c r="H17" i="22"/>
  <c r="G17" i="22"/>
  <c r="F17" i="22"/>
  <c r="E17" i="22"/>
  <c r="A17" i="22"/>
  <c r="J16" i="22"/>
  <c r="I16" i="22"/>
  <c r="H16" i="22"/>
  <c r="G16" i="22"/>
  <c r="F16" i="22"/>
  <c r="E16" i="22"/>
  <c r="A16" i="22"/>
  <c r="J15" i="22"/>
  <c r="I15" i="22"/>
  <c r="H15" i="22"/>
  <c r="G15" i="22"/>
  <c r="F15" i="22"/>
  <c r="E15" i="22"/>
  <c r="A15" i="22"/>
  <c r="J14" i="22"/>
  <c r="I14" i="22"/>
  <c r="H14" i="22"/>
  <c r="G14" i="22"/>
  <c r="F14" i="22"/>
  <c r="E14" i="22"/>
  <c r="A14" i="22"/>
  <c r="J13" i="22"/>
  <c r="I13" i="22"/>
  <c r="H13" i="22"/>
  <c r="G13" i="22"/>
  <c r="F13" i="22"/>
  <c r="E13" i="22"/>
  <c r="A13" i="22"/>
  <c r="J12" i="22"/>
  <c r="I12" i="22"/>
  <c r="H12" i="22"/>
  <c r="G12" i="22"/>
  <c r="F12" i="22"/>
  <c r="E12" i="22"/>
  <c r="A12" i="22"/>
  <c r="J11" i="22"/>
  <c r="I11" i="22"/>
  <c r="H11" i="22"/>
  <c r="G11" i="22"/>
  <c r="F11" i="22"/>
  <c r="E11" i="22"/>
  <c r="A11" i="22"/>
  <c r="J10" i="22"/>
  <c r="I10" i="22"/>
  <c r="H10" i="22"/>
  <c r="G10" i="22"/>
  <c r="F10" i="22"/>
  <c r="E10" i="22"/>
  <c r="A10" i="22"/>
  <c r="J9" i="22"/>
  <c r="I9" i="22"/>
  <c r="H9" i="22"/>
  <c r="G9" i="22"/>
  <c r="F9" i="22"/>
  <c r="E9" i="22"/>
  <c r="A9" i="22"/>
  <c r="J8" i="22"/>
  <c r="I8" i="22"/>
  <c r="H8" i="22"/>
  <c r="G8" i="22"/>
  <c r="F8" i="22"/>
  <c r="E8" i="22"/>
  <c r="A8" i="22"/>
  <c r="J7" i="22"/>
  <c r="I7" i="22"/>
  <c r="H7" i="22"/>
  <c r="G7" i="22"/>
  <c r="F7" i="22"/>
  <c r="E7" i="22"/>
  <c r="A7" i="22"/>
  <c r="J6" i="22"/>
  <c r="I6" i="22"/>
  <c r="H6" i="22"/>
  <c r="G6" i="22"/>
  <c r="F6" i="22"/>
  <c r="E6" i="22"/>
  <c r="A6" i="22"/>
  <c r="J5" i="22"/>
  <c r="I5" i="22"/>
  <c r="H5" i="22"/>
  <c r="G5" i="22"/>
  <c r="F5" i="22"/>
  <c r="E5" i="22"/>
  <c r="A5" i="22"/>
  <c r="J4" i="22"/>
  <c r="I4" i="22"/>
  <c r="H4" i="22"/>
  <c r="G4" i="22"/>
  <c r="F4" i="22"/>
  <c r="E4" i="22"/>
  <c r="A4" i="22"/>
  <c r="J3" i="22"/>
  <c r="I3" i="22"/>
  <c r="H3" i="22"/>
  <c r="G3" i="22"/>
  <c r="F3" i="22"/>
  <c r="E3" i="22"/>
  <c r="A3" i="22"/>
  <c r="J2" i="22"/>
  <c r="I2" i="22"/>
  <c r="H2" i="22"/>
  <c r="G2" i="22"/>
  <c r="F2" i="22"/>
  <c r="E2" i="22"/>
  <c r="A2" i="22"/>
  <c r="BV382" i="5" l="1"/>
  <c r="BV386" i="5" s="1"/>
  <c r="BV388" i="5" s="1"/>
  <c r="AF380" i="21"/>
  <c r="AE380" i="21"/>
  <c r="AD380" i="21"/>
  <c r="AC380" i="21"/>
  <c r="AB380" i="21"/>
  <c r="AA380" i="21"/>
  <c r="Z380" i="21"/>
  <c r="Y380" i="21"/>
  <c r="X380" i="21"/>
  <c r="W380" i="21"/>
  <c r="V380" i="21"/>
  <c r="U380" i="21"/>
  <c r="AT380" i="21"/>
  <c r="AS380" i="21"/>
  <c r="AR380" i="21"/>
  <c r="AQ380" i="21"/>
  <c r="AP380" i="21"/>
  <c r="AO380" i="21"/>
  <c r="T380" i="21"/>
  <c r="S380" i="21"/>
  <c r="R380" i="21"/>
  <c r="Q380" i="21"/>
  <c r="P380" i="21"/>
  <c r="O380" i="21"/>
  <c r="AN380" i="21"/>
  <c r="AM380" i="21"/>
  <c r="AL380" i="21"/>
  <c r="AK380" i="21"/>
  <c r="AJ380" i="21"/>
  <c r="AI380" i="21"/>
  <c r="AH380" i="21"/>
  <c r="AG380" i="21"/>
  <c r="F380" i="21"/>
  <c r="E380" i="21"/>
  <c r="D380" i="21"/>
  <c r="C380" i="21"/>
  <c r="B380" i="21"/>
  <c r="A380" i="21"/>
  <c r="AF379" i="21"/>
  <c r="AE379" i="21"/>
  <c r="AD379" i="21"/>
  <c r="AC379" i="21"/>
  <c r="AB379" i="21"/>
  <c r="AA379" i="21"/>
  <c r="Z379" i="21"/>
  <c r="Y379" i="21"/>
  <c r="X379" i="21"/>
  <c r="W379" i="21"/>
  <c r="V379" i="21"/>
  <c r="U379" i="21"/>
  <c r="AT379" i="21"/>
  <c r="AS379" i="21"/>
  <c r="AR379" i="21"/>
  <c r="AQ379" i="21"/>
  <c r="AP379" i="21"/>
  <c r="AO379" i="21"/>
  <c r="T379" i="21"/>
  <c r="S379" i="21"/>
  <c r="R379" i="21"/>
  <c r="Q379" i="21"/>
  <c r="P379" i="21"/>
  <c r="O379" i="21"/>
  <c r="AN379" i="21"/>
  <c r="AM379" i="21"/>
  <c r="AL379" i="21"/>
  <c r="AK379" i="21"/>
  <c r="AJ379" i="21"/>
  <c r="AI379" i="21"/>
  <c r="AH379" i="21"/>
  <c r="AG379" i="21"/>
  <c r="F379" i="21"/>
  <c r="E379" i="21"/>
  <c r="D379" i="21"/>
  <c r="C379" i="21"/>
  <c r="B379" i="21"/>
  <c r="A379" i="21"/>
  <c r="AF378" i="21"/>
  <c r="AE378" i="21"/>
  <c r="AD378" i="21"/>
  <c r="AC378" i="21"/>
  <c r="AB378" i="21"/>
  <c r="AA378" i="21"/>
  <c r="Z378" i="21"/>
  <c r="Y378" i="21"/>
  <c r="X378" i="21"/>
  <c r="W378" i="21"/>
  <c r="V378" i="21"/>
  <c r="U378" i="21"/>
  <c r="AT378" i="21"/>
  <c r="AS378" i="21"/>
  <c r="AR378" i="21"/>
  <c r="AQ378" i="21"/>
  <c r="AP378" i="21"/>
  <c r="AO378" i="21"/>
  <c r="T378" i="21"/>
  <c r="S378" i="21"/>
  <c r="R378" i="21"/>
  <c r="Q378" i="21"/>
  <c r="P378" i="21"/>
  <c r="O378" i="21"/>
  <c r="AN378" i="21"/>
  <c r="AM378" i="21"/>
  <c r="AL378" i="21"/>
  <c r="AK378" i="21"/>
  <c r="AJ378" i="21"/>
  <c r="AI378" i="21"/>
  <c r="AH378" i="21"/>
  <c r="AG378" i="21"/>
  <c r="F378" i="21"/>
  <c r="E378" i="21"/>
  <c r="D378" i="21"/>
  <c r="C378" i="21"/>
  <c r="B378" i="21"/>
  <c r="A378" i="21"/>
  <c r="AF377" i="21"/>
  <c r="AE377" i="21"/>
  <c r="AD377" i="21"/>
  <c r="AC377" i="21"/>
  <c r="AB377" i="21"/>
  <c r="AA377" i="21"/>
  <c r="Z377" i="21"/>
  <c r="Y377" i="21"/>
  <c r="X377" i="21"/>
  <c r="W377" i="21"/>
  <c r="V377" i="21"/>
  <c r="U377" i="21"/>
  <c r="AT377" i="21"/>
  <c r="AS377" i="21"/>
  <c r="AR377" i="21"/>
  <c r="AQ377" i="21"/>
  <c r="AP377" i="21"/>
  <c r="AO377" i="21"/>
  <c r="T377" i="21"/>
  <c r="S377" i="21"/>
  <c r="R377" i="21"/>
  <c r="Q377" i="21"/>
  <c r="P377" i="21"/>
  <c r="O377" i="21"/>
  <c r="AN377" i="21"/>
  <c r="AM377" i="21"/>
  <c r="AL377" i="21"/>
  <c r="AK377" i="21"/>
  <c r="AJ377" i="21"/>
  <c r="AI377" i="21"/>
  <c r="AH377" i="21"/>
  <c r="AG377" i="21"/>
  <c r="F377" i="21"/>
  <c r="E377" i="21"/>
  <c r="D377" i="21"/>
  <c r="C377" i="21"/>
  <c r="B377" i="21"/>
  <c r="A377" i="21"/>
  <c r="AF376" i="21"/>
  <c r="AE376" i="21"/>
  <c r="AD376" i="21"/>
  <c r="AC376" i="21"/>
  <c r="AB376" i="21"/>
  <c r="AA376" i="21"/>
  <c r="Z376" i="21"/>
  <c r="Y376" i="21"/>
  <c r="X376" i="21"/>
  <c r="W376" i="21"/>
  <c r="V376" i="21"/>
  <c r="U376" i="21"/>
  <c r="AT376" i="21"/>
  <c r="AS376" i="21"/>
  <c r="AR376" i="21"/>
  <c r="AQ376" i="21"/>
  <c r="AP376" i="21"/>
  <c r="AO376" i="21"/>
  <c r="T376" i="21"/>
  <c r="S376" i="21"/>
  <c r="R376" i="21"/>
  <c r="Q376" i="21"/>
  <c r="P376" i="21"/>
  <c r="O376" i="21"/>
  <c r="AN376" i="21"/>
  <c r="AM376" i="21"/>
  <c r="AL376" i="21"/>
  <c r="AK376" i="21"/>
  <c r="AJ376" i="21"/>
  <c r="AI376" i="21"/>
  <c r="AH376" i="21"/>
  <c r="AG376" i="21"/>
  <c r="F376" i="21"/>
  <c r="E376" i="21"/>
  <c r="D376" i="21"/>
  <c r="C376" i="21"/>
  <c r="B376" i="21"/>
  <c r="A376" i="21"/>
  <c r="AF375" i="21"/>
  <c r="AE375" i="21"/>
  <c r="AD375" i="21"/>
  <c r="AC375" i="21"/>
  <c r="AB375" i="21"/>
  <c r="AA375" i="21"/>
  <c r="Z375" i="21"/>
  <c r="Y375" i="21"/>
  <c r="X375" i="21"/>
  <c r="W375" i="21"/>
  <c r="V375" i="21"/>
  <c r="U375" i="21"/>
  <c r="AT375" i="21"/>
  <c r="AS375" i="21"/>
  <c r="AR375" i="21"/>
  <c r="AQ375" i="21"/>
  <c r="AP375" i="21"/>
  <c r="AO375" i="21"/>
  <c r="T375" i="21"/>
  <c r="S375" i="21"/>
  <c r="R375" i="21"/>
  <c r="Q375" i="21"/>
  <c r="P375" i="21"/>
  <c r="O375" i="21"/>
  <c r="AN375" i="21"/>
  <c r="AM375" i="21"/>
  <c r="AL375" i="21"/>
  <c r="AK375" i="21"/>
  <c r="AJ375" i="21"/>
  <c r="AI375" i="21"/>
  <c r="AH375" i="21"/>
  <c r="AG375" i="21"/>
  <c r="F375" i="21"/>
  <c r="E375" i="21"/>
  <c r="D375" i="21"/>
  <c r="C375" i="21"/>
  <c r="B375" i="21"/>
  <c r="A375" i="21"/>
  <c r="AF374" i="21"/>
  <c r="AE374" i="21"/>
  <c r="AD374" i="21"/>
  <c r="AC374" i="21"/>
  <c r="AB374" i="21"/>
  <c r="AA374" i="21"/>
  <c r="Z374" i="21"/>
  <c r="Y374" i="21"/>
  <c r="X374" i="21"/>
  <c r="W374" i="21"/>
  <c r="V374" i="21"/>
  <c r="U374" i="21"/>
  <c r="AT374" i="21"/>
  <c r="AS374" i="21"/>
  <c r="AR374" i="21"/>
  <c r="AQ374" i="21"/>
  <c r="AP374" i="21"/>
  <c r="AO374" i="21"/>
  <c r="T374" i="21"/>
  <c r="S374" i="21"/>
  <c r="R374" i="21"/>
  <c r="Q374" i="21"/>
  <c r="P374" i="21"/>
  <c r="O374" i="21"/>
  <c r="AN374" i="21"/>
  <c r="AM374" i="21"/>
  <c r="AL374" i="21"/>
  <c r="AK374" i="21"/>
  <c r="AJ374" i="21"/>
  <c r="AI374" i="21"/>
  <c r="AH374" i="21"/>
  <c r="AG374" i="21"/>
  <c r="F374" i="21"/>
  <c r="E374" i="21"/>
  <c r="D374" i="21"/>
  <c r="C374" i="21"/>
  <c r="B374" i="21"/>
  <c r="A374" i="21"/>
  <c r="AF373" i="21"/>
  <c r="AE373" i="21"/>
  <c r="AD373" i="21"/>
  <c r="AC373" i="21"/>
  <c r="AB373" i="21"/>
  <c r="AA373" i="21"/>
  <c r="Z373" i="21"/>
  <c r="Y373" i="21"/>
  <c r="X373" i="21"/>
  <c r="W373" i="21"/>
  <c r="V373" i="21"/>
  <c r="U373" i="21"/>
  <c r="AT373" i="21"/>
  <c r="AS373" i="21"/>
  <c r="AR373" i="21"/>
  <c r="AQ373" i="21"/>
  <c r="AP373" i="21"/>
  <c r="AO373" i="21"/>
  <c r="T373" i="21"/>
  <c r="S373" i="21"/>
  <c r="R373" i="21"/>
  <c r="Q373" i="21"/>
  <c r="P373" i="21"/>
  <c r="O373" i="21"/>
  <c r="AN373" i="21"/>
  <c r="AM373" i="21"/>
  <c r="AL373" i="21"/>
  <c r="AK373" i="21"/>
  <c r="AJ373" i="21"/>
  <c r="AI373" i="21"/>
  <c r="AH373" i="21"/>
  <c r="AG373" i="21"/>
  <c r="F373" i="21"/>
  <c r="E373" i="21"/>
  <c r="D373" i="21"/>
  <c r="C373" i="21"/>
  <c r="B373" i="21"/>
  <c r="A373" i="21"/>
  <c r="AF372" i="21"/>
  <c r="AE372" i="21"/>
  <c r="AD372" i="21"/>
  <c r="AC372" i="21"/>
  <c r="AB372" i="21"/>
  <c r="AA372" i="21"/>
  <c r="Z372" i="21"/>
  <c r="Y372" i="21"/>
  <c r="X372" i="21"/>
  <c r="W372" i="21"/>
  <c r="V372" i="21"/>
  <c r="U372" i="21"/>
  <c r="AT372" i="21"/>
  <c r="AS372" i="21"/>
  <c r="AR372" i="21"/>
  <c r="AQ372" i="21"/>
  <c r="AP372" i="21"/>
  <c r="AO372" i="21"/>
  <c r="T372" i="21"/>
  <c r="S372" i="21"/>
  <c r="R372" i="21"/>
  <c r="Q372" i="21"/>
  <c r="P372" i="21"/>
  <c r="O372" i="21"/>
  <c r="AN372" i="21"/>
  <c r="AM372" i="21"/>
  <c r="AL372" i="21"/>
  <c r="AK372" i="21"/>
  <c r="AJ372" i="21"/>
  <c r="AI372" i="21"/>
  <c r="AH372" i="21"/>
  <c r="AG372" i="21"/>
  <c r="F372" i="21"/>
  <c r="E372" i="21"/>
  <c r="D372" i="21"/>
  <c r="C372" i="21"/>
  <c r="B372" i="21"/>
  <c r="A372" i="21"/>
  <c r="AF371" i="21"/>
  <c r="AE371" i="21"/>
  <c r="AD371" i="21"/>
  <c r="AC371" i="21"/>
  <c r="AB371" i="21"/>
  <c r="AA371" i="21"/>
  <c r="Z371" i="21"/>
  <c r="Y371" i="21"/>
  <c r="X371" i="21"/>
  <c r="W371" i="21"/>
  <c r="V371" i="21"/>
  <c r="U371" i="21"/>
  <c r="AT371" i="21"/>
  <c r="AS371" i="21"/>
  <c r="AR371" i="21"/>
  <c r="AQ371" i="21"/>
  <c r="AP371" i="21"/>
  <c r="AO371" i="21"/>
  <c r="T371" i="21"/>
  <c r="S371" i="21"/>
  <c r="R371" i="21"/>
  <c r="Q371" i="21"/>
  <c r="P371" i="21"/>
  <c r="O371" i="21"/>
  <c r="AN371" i="21"/>
  <c r="AM371" i="21"/>
  <c r="AL371" i="21"/>
  <c r="AK371" i="21"/>
  <c r="AJ371" i="21"/>
  <c r="AI371" i="21"/>
  <c r="AH371" i="21"/>
  <c r="AG371" i="21"/>
  <c r="F371" i="21"/>
  <c r="E371" i="21"/>
  <c r="D371" i="21"/>
  <c r="C371" i="21"/>
  <c r="B371" i="21"/>
  <c r="A371" i="21"/>
  <c r="AF370" i="21"/>
  <c r="AE370" i="21"/>
  <c r="AD370" i="21"/>
  <c r="AC370" i="21"/>
  <c r="AB370" i="21"/>
  <c r="AA370" i="21"/>
  <c r="Z370" i="21"/>
  <c r="Y370" i="21"/>
  <c r="X370" i="21"/>
  <c r="W370" i="21"/>
  <c r="V370" i="21"/>
  <c r="U370" i="21"/>
  <c r="AT370" i="21"/>
  <c r="AS370" i="21"/>
  <c r="AR370" i="21"/>
  <c r="AQ370" i="21"/>
  <c r="AP370" i="21"/>
  <c r="AO370" i="21"/>
  <c r="T370" i="21"/>
  <c r="S370" i="21"/>
  <c r="R370" i="21"/>
  <c r="Q370" i="21"/>
  <c r="P370" i="21"/>
  <c r="O370" i="21"/>
  <c r="AN370" i="21"/>
  <c r="AM370" i="21"/>
  <c r="AL370" i="21"/>
  <c r="AK370" i="21"/>
  <c r="AJ370" i="21"/>
  <c r="AI370" i="21"/>
  <c r="AH370" i="21"/>
  <c r="AG370" i="21"/>
  <c r="F370" i="21"/>
  <c r="E370" i="21"/>
  <c r="D370" i="21"/>
  <c r="C370" i="21"/>
  <c r="B370" i="21"/>
  <c r="A370" i="21"/>
  <c r="AF369" i="21"/>
  <c r="AE369" i="21"/>
  <c r="AD369" i="21"/>
  <c r="AC369" i="21"/>
  <c r="AB369" i="21"/>
  <c r="AA369" i="21"/>
  <c r="Z369" i="21"/>
  <c r="Y369" i="21"/>
  <c r="X369" i="21"/>
  <c r="W369" i="21"/>
  <c r="V369" i="21"/>
  <c r="U369" i="21"/>
  <c r="AT369" i="21"/>
  <c r="AS369" i="21"/>
  <c r="AR369" i="21"/>
  <c r="AQ369" i="21"/>
  <c r="AP369" i="21"/>
  <c r="AO369" i="21"/>
  <c r="T369" i="21"/>
  <c r="S369" i="21"/>
  <c r="R369" i="21"/>
  <c r="Q369" i="21"/>
  <c r="P369" i="21"/>
  <c r="O369" i="21"/>
  <c r="AN369" i="21"/>
  <c r="AM369" i="21"/>
  <c r="AL369" i="21"/>
  <c r="AK369" i="21"/>
  <c r="AJ369" i="21"/>
  <c r="AI369" i="21"/>
  <c r="AH369" i="21"/>
  <c r="AG369" i="21"/>
  <c r="F369" i="21"/>
  <c r="E369" i="21"/>
  <c r="D369" i="21"/>
  <c r="C369" i="21"/>
  <c r="B369" i="21"/>
  <c r="A369" i="21"/>
  <c r="AF368" i="21"/>
  <c r="AE368" i="21"/>
  <c r="AD368" i="21"/>
  <c r="AC368" i="21"/>
  <c r="AB368" i="21"/>
  <c r="AA368" i="21"/>
  <c r="Z368" i="21"/>
  <c r="Y368" i="21"/>
  <c r="X368" i="21"/>
  <c r="W368" i="21"/>
  <c r="V368" i="21"/>
  <c r="U368" i="21"/>
  <c r="AT368" i="21"/>
  <c r="AS368" i="21"/>
  <c r="AR368" i="21"/>
  <c r="AQ368" i="21"/>
  <c r="AP368" i="21"/>
  <c r="AO368" i="21"/>
  <c r="T368" i="21"/>
  <c r="S368" i="21"/>
  <c r="R368" i="21"/>
  <c r="Q368" i="21"/>
  <c r="P368" i="21"/>
  <c r="O368" i="21"/>
  <c r="AN368" i="21"/>
  <c r="AM368" i="21"/>
  <c r="AL368" i="21"/>
  <c r="AK368" i="21"/>
  <c r="AJ368" i="21"/>
  <c r="AI368" i="21"/>
  <c r="AH368" i="21"/>
  <c r="AG368" i="21"/>
  <c r="F368" i="21"/>
  <c r="E368" i="21"/>
  <c r="D368" i="21"/>
  <c r="C368" i="21"/>
  <c r="B368" i="21"/>
  <c r="A368" i="21"/>
  <c r="AF367" i="21"/>
  <c r="AE367" i="21"/>
  <c r="AD367" i="21"/>
  <c r="AC367" i="21"/>
  <c r="AB367" i="21"/>
  <c r="AA367" i="21"/>
  <c r="Z367" i="21"/>
  <c r="Y367" i="21"/>
  <c r="X367" i="21"/>
  <c r="W367" i="21"/>
  <c r="V367" i="21"/>
  <c r="U367" i="21"/>
  <c r="AT367" i="21"/>
  <c r="AS367" i="21"/>
  <c r="AR367" i="21"/>
  <c r="AQ367" i="21"/>
  <c r="AP367" i="21"/>
  <c r="AO367" i="21"/>
  <c r="T367" i="21"/>
  <c r="S367" i="21"/>
  <c r="R367" i="21"/>
  <c r="Q367" i="21"/>
  <c r="P367" i="21"/>
  <c r="O367" i="21"/>
  <c r="AN367" i="21"/>
  <c r="AM367" i="21"/>
  <c r="AL367" i="21"/>
  <c r="AK367" i="21"/>
  <c r="AJ367" i="21"/>
  <c r="AI367" i="21"/>
  <c r="AH367" i="21"/>
  <c r="AG367" i="21"/>
  <c r="F367" i="21"/>
  <c r="E367" i="21"/>
  <c r="D367" i="21"/>
  <c r="C367" i="21"/>
  <c r="B367" i="21"/>
  <c r="A367" i="21"/>
  <c r="AF366" i="21"/>
  <c r="AE366" i="21"/>
  <c r="AD366" i="21"/>
  <c r="AC366" i="21"/>
  <c r="AB366" i="21"/>
  <c r="AA366" i="21"/>
  <c r="Z366" i="21"/>
  <c r="Y366" i="21"/>
  <c r="X366" i="21"/>
  <c r="W366" i="21"/>
  <c r="V366" i="21"/>
  <c r="U366" i="21"/>
  <c r="AT366" i="21"/>
  <c r="AS366" i="21"/>
  <c r="AR366" i="21"/>
  <c r="AQ366" i="21"/>
  <c r="AP366" i="21"/>
  <c r="AO366" i="21"/>
  <c r="T366" i="21"/>
  <c r="S366" i="21"/>
  <c r="R366" i="21"/>
  <c r="Q366" i="21"/>
  <c r="P366" i="21"/>
  <c r="O366" i="21"/>
  <c r="AN366" i="21"/>
  <c r="AM366" i="21"/>
  <c r="AL366" i="21"/>
  <c r="AK366" i="21"/>
  <c r="AJ366" i="21"/>
  <c r="AI366" i="21"/>
  <c r="AH366" i="21"/>
  <c r="AG366" i="21"/>
  <c r="F366" i="21"/>
  <c r="E366" i="21"/>
  <c r="D366" i="21"/>
  <c r="C366" i="21"/>
  <c r="B366" i="21"/>
  <c r="A366" i="21"/>
  <c r="AF365" i="21"/>
  <c r="AE365" i="21"/>
  <c r="AD365" i="21"/>
  <c r="AC365" i="21"/>
  <c r="AB365" i="21"/>
  <c r="AA365" i="21"/>
  <c r="Z365" i="21"/>
  <c r="Y365" i="21"/>
  <c r="X365" i="21"/>
  <c r="W365" i="21"/>
  <c r="V365" i="21"/>
  <c r="U365" i="21"/>
  <c r="AT365" i="21"/>
  <c r="AS365" i="21"/>
  <c r="AR365" i="21"/>
  <c r="AQ365" i="21"/>
  <c r="AP365" i="21"/>
  <c r="AO365" i="21"/>
  <c r="T365" i="21"/>
  <c r="S365" i="21"/>
  <c r="R365" i="21"/>
  <c r="Q365" i="21"/>
  <c r="P365" i="21"/>
  <c r="O365" i="21"/>
  <c r="AN365" i="21"/>
  <c r="AM365" i="21"/>
  <c r="AL365" i="21"/>
  <c r="AK365" i="21"/>
  <c r="AJ365" i="21"/>
  <c r="AI365" i="21"/>
  <c r="AH365" i="21"/>
  <c r="AG365" i="21"/>
  <c r="F365" i="21"/>
  <c r="E365" i="21"/>
  <c r="D365" i="21"/>
  <c r="C365" i="21"/>
  <c r="B365" i="21"/>
  <c r="A365" i="21"/>
  <c r="AF364" i="21"/>
  <c r="AE364" i="21"/>
  <c r="AD364" i="21"/>
  <c r="AC364" i="21"/>
  <c r="AB364" i="21"/>
  <c r="AA364" i="21"/>
  <c r="Z364" i="21"/>
  <c r="Y364" i="21"/>
  <c r="X364" i="21"/>
  <c r="W364" i="21"/>
  <c r="V364" i="21"/>
  <c r="U364" i="21"/>
  <c r="AT364" i="21"/>
  <c r="AS364" i="21"/>
  <c r="AR364" i="21"/>
  <c r="AQ364" i="21"/>
  <c r="AP364" i="21"/>
  <c r="AO364" i="21"/>
  <c r="T364" i="21"/>
  <c r="S364" i="21"/>
  <c r="R364" i="21"/>
  <c r="Q364" i="21"/>
  <c r="P364" i="21"/>
  <c r="O364" i="21"/>
  <c r="AN364" i="21"/>
  <c r="AM364" i="21"/>
  <c r="AL364" i="21"/>
  <c r="AK364" i="21"/>
  <c r="AJ364" i="21"/>
  <c r="AI364" i="21"/>
  <c r="AH364" i="21"/>
  <c r="AG364" i="21"/>
  <c r="F364" i="21"/>
  <c r="E364" i="21"/>
  <c r="D364" i="21"/>
  <c r="C364" i="21"/>
  <c r="B364" i="21"/>
  <c r="A364" i="21"/>
  <c r="AF363" i="21"/>
  <c r="AE363" i="21"/>
  <c r="AD363" i="21"/>
  <c r="AC363" i="21"/>
  <c r="AB363" i="21"/>
  <c r="AA363" i="21"/>
  <c r="Z363" i="21"/>
  <c r="Y363" i="21"/>
  <c r="X363" i="21"/>
  <c r="W363" i="21"/>
  <c r="V363" i="21"/>
  <c r="U363" i="21"/>
  <c r="AT363" i="21"/>
  <c r="AS363" i="21"/>
  <c r="AR363" i="21"/>
  <c r="AQ363" i="21"/>
  <c r="AP363" i="21"/>
  <c r="AO363" i="21"/>
  <c r="T363" i="21"/>
  <c r="S363" i="21"/>
  <c r="R363" i="21"/>
  <c r="Q363" i="21"/>
  <c r="P363" i="21"/>
  <c r="O363" i="21"/>
  <c r="AN363" i="21"/>
  <c r="AM363" i="21"/>
  <c r="AL363" i="21"/>
  <c r="AK363" i="21"/>
  <c r="AJ363" i="21"/>
  <c r="AI363" i="21"/>
  <c r="AH363" i="21"/>
  <c r="AG363" i="21"/>
  <c r="F363" i="21"/>
  <c r="E363" i="21"/>
  <c r="D363" i="21"/>
  <c r="C363" i="21"/>
  <c r="B363" i="21"/>
  <c r="A363" i="21"/>
  <c r="AF362" i="21"/>
  <c r="AE362" i="21"/>
  <c r="AD362" i="21"/>
  <c r="AC362" i="21"/>
  <c r="AB362" i="21"/>
  <c r="AA362" i="21"/>
  <c r="Z362" i="21"/>
  <c r="Y362" i="21"/>
  <c r="X362" i="21"/>
  <c r="W362" i="21"/>
  <c r="V362" i="21"/>
  <c r="U362" i="21"/>
  <c r="AT362" i="21"/>
  <c r="AS362" i="21"/>
  <c r="AR362" i="21"/>
  <c r="AQ362" i="21"/>
  <c r="AP362" i="21"/>
  <c r="AO362" i="21"/>
  <c r="T362" i="21"/>
  <c r="S362" i="21"/>
  <c r="R362" i="21"/>
  <c r="Q362" i="21"/>
  <c r="P362" i="21"/>
  <c r="O362" i="21"/>
  <c r="AN362" i="21"/>
  <c r="AM362" i="21"/>
  <c r="AL362" i="21"/>
  <c r="AK362" i="21"/>
  <c r="AJ362" i="21"/>
  <c r="AI362" i="21"/>
  <c r="AH362" i="21"/>
  <c r="AG362" i="21"/>
  <c r="F362" i="21"/>
  <c r="E362" i="21"/>
  <c r="D362" i="21"/>
  <c r="C362" i="21"/>
  <c r="B362" i="21"/>
  <c r="A362" i="21"/>
  <c r="AF361" i="21"/>
  <c r="AE361" i="21"/>
  <c r="AD361" i="21"/>
  <c r="AC361" i="21"/>
  <c r="AB361" i="21"/>
  <c r="AA361" i="21"/>
  <c r="Z361" i="21"/>
  <c r="Y361" i="21"/>
  <c r="X361" i="21"/>
  <c r="W361" i="21"/>
  <c r="V361" i="21"/>
  <c r="U361" i="21"/>
  <c r="AT361" i="21"/>
  <c r="AS361" i="21"/>
  <c r="AR361" i="21"/>
  <c r="AQ361" i="21"/>
  <c r="AP361" i="21"/>
  <c r="AO361" i="21"/>
  <c r="T361" i="21"/>
  <c r="S361" i="21"/>
  <c r="R361" i="21"/>
  <c r="Q361" i="21"/>
  <c r="P361" i="21"/>
  <c r="O361" i="21"/>
  <c r="AN361" i="21"/>
  <c r="AM361" i="21"/>
  <c r="AL361" i="21"/>
  <c r="AK361" i="21"/>
  <c r="AJ361" i="21"/>
  <c r="AI361" i="21"/>
  <c r="AH361" i="21"/>
  <c r="AG361" i="21"/>
  <c r="F361" i="21"/>
  <c r="E361" i="21"/>
  <c r="D361" i="21"/>
  <c r="C361" i="21"/>
  <c r="B361" i="21"/>
  <c r="A361" i="21"/>
  <c r="AF360" i="21"/>
  <c r="AE360" i="21"/>
  <c r="AD360" i="21"/>
  <c r="AC360" i="21"/>
  <c r="AB360" i="21"/>
  <c r="AA360" i="21"/>
  <c r="Z360" i="21"/>
  <c r="Y360" i="21"/>
  <c r="X360" i="21"/>
  <c r="W360" i="21"/>
  <c r="V360" i="21"/>
  <c r="U360" i="21"/>
  <c r="AT360" i="21"/>
  <c r="AS360" i="21"/>
  <c r="AR360" i="21"/>
  <c r="AQ360" i="21"/>
  <c r="AP360" i="21"/>
  <c r="AO360" i="21"/>
  <c r="T360" i="21"/>
  <c r="S360" i="21"/>
  <c r="R360" i="21"/>
  <c r="Q360" i="21"/>
  <c r="P360" i="21"/>
  <c r="O360" i="21"/>
  <c r="AN360" i="21"/>
  <c r="AM360" i="21"/>
  <c r="AL360" i="21"/>
  <c r="AK360" i="21"/>
  <c r="AJ360" i="21"/>
  <c r="AI360" i="21"/>
  <c r="AH360" i="21"/>
  <c r="AG360" i="21"/>
  <c r="F360" i="21"/>
  <c r="E360" i="21"/>
  <c r="D360" i="21"/>
  <c r="C360" i="21"/>
  <c r="B360" i="21"/>
  <c r="A360" i="21"/>
  <c r="AF359" i="21"/>
  <c r="AE359" i="21"/>
  <c r="AD359" i="21"/>
  <c r="AC359" i="21"/>
  <c r="AB359" i="21"/>
  <c r="AA359" i="21"/>
  <c r="Z359" i="21"/>
  <c r="Y359" i="21"/>
  <c r="X359" i="21"/>
  <c r="W359" i="21"/>
  <c r="V359" i="21"/>
  <c r="U359" i="21"/>
  <c r="AT359" i="21"/>
  <c r="AS359" i="21"/>
  <c r="AR359" i="21"/>
  <c r="AQ359" i="21"/>
  <c r="AP359" i="21"/>
  <c r="AO359" i="21"/>
  <c r="T359" i="21"/>
  <c r="S359" i="21"/>
  <c r="R359" i="21"/>
  <c r="Q359" i="21"/>
  <c r="P359" i="21"/>
  <c r="O359" i="21"/>
  <c r="AN359" i="21"/>
  <c r="AM359" i="21"/>
  <c r="AL359" i="21"/>
  <c r="AK359" i="21"/>
  <c r="AJ359" i="21"/>
  <c r="AI359" i="21"/>
  <c r="AH359" i="21"/>
  <c r="AG359" i="21"/>
  <c r="F359" i="21"/>
  <c r="E359" i="21"/>
  <c r="D359" i="21"/>
  <c r="C359" i="21"/>
  <c r="B359" i="21"/>
  <c r="A359" i="21"/>
  <c r="AF358" i="21"/>
  <c r="AE358" i="21"/>
  <c r="AD358" i="21"/>
  <c r="AC358" i="21"/>
  <c r="AB358" i="21"/>
  <c r="AA358" i="21"/>
  <c r="Z358" i="21"/>
  <c r="Y358" i="21"/>
  <c r="X358" i="21"/>
  <c r="W358" i="21"/>
  <c r="V358" i="21"/>
  <c r="U358" i="21"/>
  <c r="AT358" i="21"/>
  <c r="AS358" i="21"/>
  <c r="AR358" i="21"/>
  <c r="AQ358" i="21"/>
  <c r="AP358" i="21"/>
  <c r="AO358" i="21"/>
  <c r="T358" i="21"/>
  <c r="S358" i="21"/>
  <c r="R358" i="21"/>
  <c r="Q358" i="21"/>
  <c r="P358" i="21"/>
  <c r="O358" i="21"/>
  <c r="AN358" i="21"/>
  <c r="AM358" i="21"/>
  <c r="AL358" i="21"/>
  <c r="AK358" i="21"/>
  <c r="AJ358" i="21"/>
  <c r="AI358" i="21"/>
  <c r="AH358" i="21"/>
  <c r="AG358" i="21"/>
  <c r="F358" i="21"/>
  <c r="E358" i="21"/>
  <c r="D358" i="21"/>
  <c r="C358" i="21"/>
  <c r="B358" i="21"/>
  <c r="A358" i="21"/>
  <c r="AF357" i="21"/>
  <c r="AE357" i="21"/>
  <c r="AD357" i="21"/>
  <c r="AC357" i="21"/>
  <c r="AB357" i="21"/>
  <c r="AA357" i="21"/>
  <c r="Z357" i="21"/>
  <c r="Y357" i="21"/>
  <c r="X357" i="21"/>
  <c r="W357" i="21"/>
  <c r="V357" i="21"/>
  <c r="U357" i="21"/>
  <c r="AT357" i="21"/>
  <c r="AS357" i="21"/>
  <c r="AR357" i="21"/>
  <c r="AQ357" i="21"/>
  <c r="AP357" i="21"/>
  <c r="AO357" i="21"/>
  <c r="T357" i="21"/>
  <c r="S357" i="21"/>
  <c r="R357" i="21"/>
  <c r="Q357" i="21"/>
  <c r="P357" i="21"/>
  <c r="O357" i="21"/>
  <c r="AN357" i="21"/>
  <c r="AM357" i="21"/>
  <c r="AL357" i="21"/>
  <c r="AK357" i="21"/>
  <c r="AJ357" i="21"/>
  <c r="AI357" i="21"/>
  <c r="AH357" i="21"/>
  <c r="AG357" i="21"/>
  <c r="F357" i="21"/>
  <c r="E357" i="21"/>
  <c r="D357" i="21"/>
  <c r="C357" i="21"/>
  <c r="B357" i="21"/>
  <c r="A357" i="21"/>
  <c r="AF356" i="21"/>
  <c r="AE356" i="21"/>
  <c r="AD356" i="21"/>
  <c r="AC356" i="21"/>
  <c r="AB356" i="21"/>
  <c r="AA356" i="21"/>
  <c r="Z356" i="21"/>
  <c r="Y356" i="21"/>
  <c r="X356" i="21"/>
  <c r="W356" i="21"/>
  <c r="V356" i="21"/>
  <c r="U356" i="21"/>
  <c r="AT356" i="21"/>
  <c r="AS356" i="21"/>
  <c r="AR356" i="21"/>
  <c r="AQ356" i="21"/>
  <c r="AP356" i="21"/>
  <c r="AO356" i="21"/>
  <c r="T356" i="21"/>
  <c r="S356" i="21"/>
  <c r="R356" i="21"/>
  <c r="Q356" i="21"/>
  <c r="P356" i="21"/>
  <c r="O356" i="21"/>
  <c r="AN356" i="21"/>
  <c r="AM356" i="21"/>
  <c r="AL356" i="21"/>
  <c r="AK356" i="21"/>
  <c r="AJ356" i="21"/>
  <c r="AI356" i="21"/>
  <c r="AH356" i="21"/>
  <c r="AG356" i="21"/>
  <c r="F356" i="21"/>
  <c r="E356" i="21"/>
  <c r="D356" i="21"/>
  <c r="C356" i="21"/>
  <c r="B356" i="21"/>
  <c r="A356" i="21"/>
  <c r="AF355" i="21"/>
  <c r="AE355" i="21"/>
  <c r="AD355" i="21"/>
  <c r="AC355" i="21"/>
  <c r="AB355" i="21"/>
  <c r="AA355" i="21"/>
  <c r="Z355" i="21"/>
  <c r="Y355" i="21"/>
  <c r="X355" i="21"/>
  <c r="W355" i="21"/>
  <c r="V355" i="21"/>
  <c r="U355" i="21"/>
  <c r="AT355" i="21"/>
  <c r="AS355" i="21"/>
  <c r="AR355" i="21"/>
  <c r="AQ355" i="21"/>
  <c r="AP355" i="21"/>
  <c r="AO355" i="21"/>
  <c r="T355" i="21"/>
  <c r="S355" i="21"/>
  <c r="R355" i="21"/>
  <c r="Q355" i="21"/>
  <c r="P355" i="21"/>
  <c r="O355" i="21"/>
  <c r="AN355" i="21"/>
  <c r="AM355" i="21"/>
  <c r="AL355" i="21"/>
  <c r="AK355" i="21"/>
  <c r="AJ355" i="21"/>
  <c r="AI355" i="21"/>
  <c r="AH355" i="21"/>
  <c r="AG355" i="21"/>
  <c r="F355" i="21"/>
  <c r="E355" i="21"/>
  <c r="D355" i="21"/>
  <c r="C355" i="21"/>
  <c r="B355" i="21"/>
  <c r="A355" i="21"/>
  <c r="AF354" i="21"/>
  <c r="AE354" i="21"/>
  <c r="AD354" i="21"/>
  <c r="AC354" i="21"/>
  <c r="AB354" i="21"/>
  <c r="AA354" i="21"/>
  <c r="Z354" i="21"/>
  <c r="Y354" i="21"/>
  <c r="X354" i="21"/>
  <c r="W354" i="21"/>
  <c r="V354" i="21"/>
  <c r="U354" i="21"/>
  <c r="AT354" i="21"/>
  <c r="AS354" i="21"/>
  <c r="AR354" i="21"/>
  <c r="AQ354" i="21"/>
  <c r="AP354" i="21"/>
  <c r="AO354" i="21"/>
  <c r="T354" i="21"/>
  <c r="S354" i="21"/>
  <c r="R354" i="21"/>
  <c r="Q354" i="21"/>
  <c r="P354" i="21"/>
  <c r="O354" i="21"/>
  <c r="AN354" i="21"/>
  <c r="AM354" i="21"/>
  <c r="AL354" i="21"/>
  <c r="AK354" i="21"/>
  <c r="AJ354" i="21"/>
  <c r="AI354" i="21"/>
  <c r="AH354" i="21"/>
  <c r="AG354" i="21"/>
  <c r="F354" i="21"/>
  <c r="E354" i="21"/>
  <c r="D354" i="21"/>
  <c r="C354" i="21"/>
  <c r="B354" i="21"/>
  <c r="A354" i="21"/>
  <c r="AF353" i="21"/>
  <c r="AE353" i="21"/>
  <c r="AD353" i="21"/>
  <c r="AC353" i="21"/>
  <c r="AB353" i="21"/>
  <c r="AA353" i="21"/>
  <c r="Z353" i="21"/>
  <c r="Y353" i="21"/>
  <c r="X353" i="21"/>
  <c r="W353" i="21"/>
  <c r="V353" i="21"/>
  <c r="U353" i="21"/>
  <c r="AT353" i="21"/>
  <c r="AS353" i="21"/>
  <c r="AR353" i="21"/>
  <c r="AQ353" i="21"/>
  <c r="AP353" i="21"/>
  <c r="AO353" i="21"/>
  <c r="T353" i="21"/>
  <c r="S353" i="21"/>
  <c r="R353" i="21"/>
  <c r="Q353" i="21"/>
  <c r="P353" i="21"/>
  <c r="O353" i="21"/>
  <c r="AN353" i="21"/>
  <c r="AM353" i="21"/>
  <c r="AL353" i="21"/>
  <c r="AK353" i="21"/>
  <c r="AJ353" i="21"/>
  <c r="AI353" i="21"/>
  <c r="AH353" i="21"/>
  <c r="AG353" i="21"/>
  <c r="F353" i="21"/>
  <c r="E353" i="21"/>
  <c r="D353" i="21"/>
  <c r="C353" i="21"/>
  <c r="B353" i="21"/>
  <c r="A353" i="21"/>
  <c r="AF352" i="21"/>
  <c r="AE352" i="21"/>
  <c r="AD352" i="21"/>
  <c r="AC352" i="21"/>
  <c r="AB352" i="21"/>
  <c r="AA352" i="21"/>
  <c r="Z352" i="21"/>
  <c r="Y352" i="21"/>
  <c r="X352" i="21"/>
  <c r="W352" i="21"/>
  <c r="V352" i="21"/>
  <c r="U352" i="21"/>
  <c r="AT352" i="21"/>
  <c r="AS352" i="21"/>
  <c r="AR352" i="21"/>
  <c r="AQ352" i="21"/>
  <c r="AP352" i="21"/>
  <c r="AO352" i="21"/>
  <c r="T352" i="21"/>
  <c r="S352" i="21"/>
  <c r="R352" i="21"/>
  <c r="Q352" i="21"/>
  <c r="P352" i="21"/>
  <c r="O352" i="21"/>
  <c r="AN352" i="21"/>
  <c r="AM352" i="21"/>
  <c r="AL352" i="21"/>
  <c r="AK352" i="21"/>
  <c r="AJ352" i="21"/>
  <c r="AI352" i="21"/>
  <c r="AH352" i="21"/>
  <c r="AG352" i="21"/>
  <c r="F352" i="21"/>
  <c r="E352" i="21"/>
  <c r="D352" i="21"/>
  <c r="C352" i="21"/>
  <c r="B352" i="21"/>
  <c r="A352" i="21"/>
  <c r="AF351" i="21"/>
  <c r="AE351" i="21"/>
  <c r="AD351" i="21"/>
  <c r="AC351" i="21"/>
  <c r="AB351" i="21"/>
  <c r="AA351" i="21"/>
  <c r="Z351" i="21"/>
  <c r="Y351" i="21"/>
  <c r="X351" i="21"/>
  <c r="W351" i="21"/>
  <c r="V351" i="21"/>
  <c r="U351" i="21"/>
  <c r="AT351" i="21"/>
  <c r="AS351" i="21"/>
  <c r="AR351" i="21"/>
  <c r="AQ351" i="21"/>
  <c r="AP351" i="21"/>
  <c r="AO351" i="21"/>
  <c r="T351" i="21"/>
  <c r="S351" i="21"/>
  <c r="R351" i="21"/>
  <c r="Q351" i="21"/>
  <c r="P351" i="21"/>
  <c r="O351" i="21"/>
  <c r="AN351" i="21"/>
  <c r="AM351" i="21"/>
  <c r="AL351" i="21"/>
  <c r="AK351" i="21"/>
  <c r="AJ351" i="21"/>
  <c r="AI351" i="21"/>
  <c r="AH351" i="21"/>
  <c r="AG351" i="21"/>
  <c r="F351" i="21"/>
  <c r="E351" i="21"/>
  <c r="D351" i="21"/>
  <c r="C351" i="21"/>
  <c r="B351" i="21"/>
  <c r="A351" i="21"/>
  <c r="AF350" i="21"/>
  <c r="AE350" i="21"/>
  <c r="AD350" i="21"/>
  <c r="AC350" i="21"/>
  <c r="AB350" i="21"/>
  <c r="AA350" i="21"/>
  <c r="Z350" i="21"/>
  <c r="Y350" i="21"/>
  <c r="X350" i="21"/>
  <c r="W350" i="21"/>
  <c r="V350" i="21"/>
  <c r="U350" i="21"/>
  <c r="AT350" i="21"/>
  <c r="AS350" i="21"/>
  <c r="AR350" i="21"/>
  <c r="AQ350" i="21"/>
  <c r="AP350" i="21"/>
  <c r="AO350" i="21"/>
  <c r="T350" i="21"/>
  <c r="S350" i="21"/>
  <c r="R350" i="21"/>
  <c r="Q350" i="21"/>
  <c r="P350" i="21"/>
  <c r="O350" i="21"/>
  <c r="AN350" i="21"/>
  <c r="AM350" i="21"/>
  <c r="AL350" i="21"/>
  <c r="AK350" i="21"/>
  <c r="AJ350" i="21"/>
  <c r="AI350" i="21"/>
  <c r="AH350" i="21"/>
  <c r="AG350" i="21"/>
  <c r="F350" i="21"/>
  <c r="E350" i="21"/>
  <c r="D350" i="21"/>
  <c r="C350" i="21"/>
  <c r="B350" i="21"/>
  <c r="A350" i="21"/>
  <c r="AF349" i="21"/>
  <c r="AE349" i="21"/>
  <c r="AD349" i="21"/>
  <c r="AC349" i="21"/>
  <c r="AB349" i="21"/>
  <c r="AA349" i="21"/>
  <c r="Z349" i="21"/>
  <c r="Y349" i="21"/>
  <c r="X349" i="21"/>
  <c r="W349" i="21"/>
  <c r="V349" i="21"/>
  <c r="U349" i="21"/>
  <c r="AT349" i="21"/>
  <c r="AS349" i="21"/>
  <c r="AR349" i="21"/>
  <c r="AQ349" i="21"/>
  <c r="AP349" i="21"/>
  <c r="AO349" i="21"/>
  <c r="T349" i="21"/>
  <c r="S349" i="21"/>
  <c r="R349" i="21"/>
  <c r="Q349" i="21"/>
  <c r="P349" i="21"/>
  <c r="O349" i="21"/>
  <c r="AN349" i="21"/>
  <c r="AM349" i="21"/>
  <c r="AL349" i="21"/>
  <c r="AK349" i="21"/>
  <c r="AJ349" i="21"/>
  <c r="AI349" i="21"/>
  <c r="AH349" i="21"/>
  <c r="AG349" i="21"/>
  <c r="F349" i="21"/>
  <c r="E349" i="21"/>
  <c r="D349" i="21"/>
  <c r="C349" i="21"/>
  <c r="B349" i="21"/>
  <c r="A349" i="21"/>
  <c r="AF348" i="21"/>
  <c r="AE348" i="21"/>
  <c r="AD348" i="21"/>
  <c r="AC348" i="21"/>
  <c r="AB348" i="21"/>
  <c r="AA348" i="21"/>
  <c r="Z348" i="21"/>
  <c r="Y348" i="21"/>
  <c r="X348" i="21"/>
  <c r="W348" i="21"/>
  <c r="V348" i="21"/>
  <c r="U348" i="21"/>
  <c r="AT348" i="21"/>
  <c r="AS348" i="21"/>
  <c r="AR348" i="21"/>
  <c r="AQ348" i="21"/>
  <c r="AP348" i="21"/>
  <c r="AO348" i="21"/>
  <c r="T348" i="21"/>
  <c r="S348" i="21"/>
  <c r="R348" i="21"/>
  <c r="Q348" i="21"/>
  <c r="P348" i="21"/>
  <c r="O348" i="21"/>
  <c r="AN348" i="21"/>
  <c r="AM348" i="21"/>
  <c r="AL348" i="21"/>
  <c r="AK348" i="21"/>
  <c r="AJ348" i="21"/>
  <c r="AI348" i="21"/>
  <c r="AH348" i="21"/>
  <c r="AG348" i="21"/>
  <c r="F348" i="21"/>
  <c r="E348" i="21"/>
  <c r="D348" i="21"/>
  <c r="C348" i="21"/>
  <c r="B348" i="21"/>
  <c r="A348" i="21"/>
  <c r="AF347" i="21"/>
  <c r="AE347" i="21"/>
  <c r="AD347" i="21"/>
  <c r="AC347" i="21"/>
  <c r="AB347" i="21"/>
  <c r="AA347" i="21"/>
  <c r="Z347" i="21"/>
  <c r="Y347" i="21"/>
  <c r="X347" i="21"/>
  <c r="W347" i="21"/>
  <c r="V347" i="21"/>
  <c r="U347" i="21"/>
  <c r="AT347" i="21"/>
  <c r="AS347" i="21"/>
  <c r="AR347" i="21"/>
  <c r="AQ347" i="21"/>
  <c r="AP347" i="21"/>
  <c r="AO347" i="21"/>
  <c r="T347" i="21"/>
  <c r="S347" i="21"/>
  <c r="R347" i="21"/>
  <c r="Q347" i="21"/>
  <c r="P347" i="21"/>
  <c r="O347" i="21"/>
  <c r="AN347" i="21"/>
  <c r="AM347" i="21"/>
  <c r="AL347" i="21"/>
  <c r="AK347" i="21"/>
  <c r="AJ347" i="21"/>
  <c r="AI347" i="21"/>
  <c r="AH347" i="21"/>
  <c r="AG347" i="21"/>
  <c r="F347" i="21"/>
  <c r="E347" i="21"/>
  <c r="D347" i="21"/>
  <c r="C347" i="21"/>
  <c r="B347" i="21"/>
  <c r="A347" i="21"/>
  <c r="AF346" i="21"/>
  <c r="AE346" i="21"/>
  <c r="AD346" i="21"/>
  <c r="AC346" i="21"/>
  <c r="AB346" i="21"/>
  <c r="AA346" i="21"/>
  <c r="Z346" i="21"/>
  <c r="Y346" i="21"/>
  <c r="X346" i="21"/>
  <c r="W346" i="21"/>
  <c r="V346" i="21"/>
  <c r="U346" i="21"/>
  <c r="AT346" i="21"/>
  <c r="AS346" i="21"/>
  <c r="AR346" i="21"/>
  <c r="AQ346" i="21"/>
  <c r="AP346" i="21"/>
  <c r="AO346" i="21"/>
  <c r="T346" i="21"/>
  <c r="S346" i="21"/>
  <c r="R346" i="21"/>
  <c r="Q346" i="21"/>
  <c r="P346" i="21"/>
  <c r="O346" i="21"/>
  <c r="AN346" i="21"/>
  <c r="AM346" i="21"/>
  <c r="AL346" i="21"/>
  <c r="AK346" i="21"/>
  <c r="AJ346" i="21"/>
  <c r="AI346" i="21"/>
  <c r="AH346" i="21"/>
  <c r="AG346" i="21"/>
  <c r="F346" i="21"/>
  <c r="E346" i="21"/>
  <c r="D346" i="21"/>
  <c r="C346" i="21"/>
  <c r="B346" i="21"/>
  <c r="A346" i="21"/>
  <c r="AF345" i="21"/>
  <c r="AE345" i="21"/>
  <c r="AD345" i="21"/>
  <c r="AC345" i="21"/>
  <c r="AB345" i="21"/>
  <c r="AA345" i="21"/>
  <c r="Z345" i="21"/>
  <c r="Y345" i="21"/>
  <c r="X345" i="21"/>
  <c r="W345" i="21"/>
  <c r="V345" i="21"/>
  <c r="U345" i="21"/>
  <c r="AT345" i="21"/>
  <c r="AS345" i="21"/>
  <c r="AR345" i="21"/>
  <c r="AQ345" i="21"/>
  <c r="AP345" i="21"/>
  <c r="AO345" i="21"/>
  <c r="T345" i="21"/>
  <c r="S345" i="21"/>
  <c r="R345" i="21"/>
  <c r="Q345" i="21"/>
  <c r="P345" i="21"/>
  <c r="O345" i="21"/>
  <c r="AN345" i="21"/>
  <c r="AM345" i="21"/>
  <c r="AL345" i="21"/>
  <c r="AK345" i="21"/>
  <c r="AJ345" i="21"/>
  <c r="AI345" i="21"/>
  <c r="AH345" i="21"/>
  <c r="AG345" i="21"/>
  <c r="F345" i="21"/>
  <c r="E345" i="21"/>
  <c r="D345" i="21"/>
  <c r="C345" i="21"/>
  <c r="B345" i="21"/>
  <c r="A345" i="21"/>
  <c r="AF344" i="21"/>
  <c r="AE344" i="21"/>
  <c r="AD344" i="21"/>
  <c r="AC344" i="21"/>
  <c r="AB344" i="21"/>
  <c r="AA344" i="21"/>
  <c r="Z344" i="21"/>
  <c r="Y344" i="21"/>
  <c r="X344" i="21"/>
  <c r="W344" i="21"/>
  <c r="V344" i="21"/>
  <c r="U344" i="21"/>
  <c r="AT344" i="21"/>
  <c r="AS344" i="21"/>
  <c r="AR344" i="21"/>
  <c r="AQ344" i="21"/>
  <c r="AP344" i="21"/>
  <c r="AO344" i="21"/>
  <c r="T344" i="21"/>
  <c r="S344" i="21"/>
  <c r="R344" i="21"/>
  <c r="Q344" i="21"/>
  <c r="P344" i="21"/>
  <c r="O344" i="21"/>
  <c r="AN344" i="21"/>
  <c r="AM344" i="21"/>
  <c r="AL344" i="21"/>
  <c r="AK344" i="21"/>
  <c r="AJ344" i="21"/>
  <c r="AI344" i="21"/>
  <c r="AH344" i="21"/>
  <c r="AG344" i="21"/>
  <c r="F344" i="21"/>
  <c r="E344" i="21"/>
  <c r="D344" i="21"/>
  <c r="C344" i="21"/>
  <c r="B344" i="21"/>
  <c r="A344" i="21"/>
  <c r="AF343" i="21"/>
  <c r="AE343" i="21"/>
  <c r="AD343" i="21"/>
  <c r="AC343" i="21"/>
  <c r="AB343" i="21"/>
  <c r="AA343" i="21"/>
  <c r="Z343" i="21"/>
  <c r="Y343" i="21"/>
  <c r="X343" i="21"/>
  <c r="W343" i="21"/>
  <c r="V343" i="21"/>
  <c r="U343" i="21"/>
  <c r="AT343" i="21"/>
  <c r="AS343" i="21"/>
  <c r="AR343" i="21"/>
  <c r="AQ343" i="21"/>
  <c r="AP343" i="21"/>
  <c r="AO343" i="21"/>
  <c r="T343" i="21"/>
  <c r="S343" i="21"/>
  <c r="R343" i="21"/>
  <c r="Q343" i="21"/>
  <c r="P343" i="21"/>
  <c r="O343" i="21"/>
  <c r="AN343" i="21"/>
  <c r="AM343" i="21"/>
  <c r="AL343" i="21"/>
  <c r="AK343" i="21"/>
  <c r="AJ343" i="21"/>
  <c r="AI343" i="21"/>
  <c r="AH343" i="21"/>
  <c r="AG343" i="21"/>
  <c r="F343" i="21"/>
  <c r="E343" i="21"/>
  <c r="D343" i="21"/>
  <c r="C343" i="21"/>
  <c r="B343" i="21"/>
  <c r="A343" i="21"/>
  <c r="AF342" i="21"/>
  <c r="AE342" i="21"/>
  <c r="AD342" i="21"/>
  <c r="AC342" i="21"/>
  <c r="AB342" i="21"/>
  <c r="AA342" i="21"/>
  <c r="Z342" i="21"/>
  <c r="Y342" i="21"/>
  <c r="X342" i="21"/>
  <c r="W342" i="21"/>
  <c r="V342" i="21"/>
  <c r="U342" i="21"/>
  <c r="AT342" i="21"/>
  <c r="AS342" i="21"/>
  <c r="AR342" i="21"/>
  <c r="AQ342" i="21"/>
  <c r="AP342" i="21"/>
  <c r="AO342" i="21"/>
  <c r="T342" i="21"/>
  <c r="S342" i="21"/>
  <c r="R342" i="21"/>
  <c r="Q342" i="21"/>
  <c r="P342" i="21"/>
  <c r="O342" i="21"/>
  <c r="AN342" i="21"/>
  <c r="AM342" i="21"/>
  <c r="AL342" i="21"/>
  <c r="AK342" i="21"/>
  <c r="AJ342" i="21"/>
  <c r="AI342" i="21"/>
  <c r="AH342" i="21"/>
  <c r="AG342" i="21"/>
  <c r="F342" i="21"/>
  <c r="E342" i="21"/>
  <c r="D342" i="21"/>
  <c r="C342" i="21"/>
  <c r="B342" i="21"/>
  <c r="A342" i="21"/>
  <c r="AF341" i="21"/>
  <c r="AE341" i="21"/>
  <c r="AD341" i="21"/>
  <c r="AC341" i="21"/>
  <c r="AB341" i="21"/>
  <c r="AA341" i="21"/>
  <c r="Z341" i="21"/>
  <c r="Y341" i="21"/>
  <c r="X341" i="21"/>
  <c r="W341" i="21"/>
  <c r="V341" i="21"/>
  <c r="U341" i="21"/>
  <c r="AT341" i="21"/>
  <c r="AS341" i="21"/>
  <c r="AR341" i="21"/>
  <c r="AQ341" i="21"/>
  <c r="AP341" i="21"/>
  <c r="AO341" i="21"/>
  <c r="T341" i="21"/>
  <c r="S341" i="21"/>
  <c r="R341" i="21"/>
  <c r="Q341" i="21"/>
  <c r="P341" i="21"/>
  <c r="O341" i="21"/>
  <c r="AN341" i="21"/>
  <c r="AM341" i="21"/>
  <c r="AL341" i="21"/>
  <c r="AK341" i="21"/>
  <c r="AJ341" i="21"/>
  <c r="AI341" i="21"/>
  <c r="AH341" i="21"/>
  <c r="AG341" i="21"/>
  <c r="F341" i="21"/>
  <c r="E341" i="21"/>
  <c r="D341" i="21"/>
  <c r="C341" i="21"/>
  <c r="B341" i="21"/>
  <c r="A341" i="21"/>
  <c r="AF340" i="21"/>
  <c r="AE340" i="21"/>
  <c r="AD340" i="21"/>
  <c r="AC340" i="21"/>
  <c r="AB340" i="21"/>
  <c r="AA340" i="21"/>
  <c r="Z340" i="21"/>
  <c r="Y340" i="21"/>
  <c r="X340" i="21"/>
  <c r="W340" i="21"/>
  <c r="V340" i="21"/>
  <c r="U340" i="21"/>
  <c r="AT340" i="21"/>
  <c r="AS340" i="21"/>
  <c r="AR340" i="21"/>
  <c r="AQ340" i="21"/>
  <c r="AP340" i="21"/>
  <c r="AO340" i="21"/>
  <c r="T340" i="21"/>
  <c r="S340" i="21"/>
  <c r="R340" i="21"/>
  <c r="Q340" i="21"/>
  <c r="P340" i="21"/>
  <c r="O340" i="21"/>
  <c r="AN340" i="21"/>
  <c r="AM340" i="21"/>
  <c r="AL340" i="21"/>
  <c r="AK340" i="21"/>
  <c r="AJ340" i="21"/>
  <c r="AI340" i="21"/>
  <c r="AH340" i="21"/>
  <c r="AG340" i="21"/>
  <c r="F340" i="21"/>
  <c r="E340" i="21"/>
  <c r="D340" i="21"/>
  <c r="C340" i="21"/>
  <c r="B340" i="21"/>
  <c r="A340" i="21"/>
  <c r="AF339" i="21"/>
  <c r="AE339" i="21"/>
  <c r="AD339" i="21"/>
  <c r="AC339" i="21"/>
  <c r="AB339" i="21"/>
  <c r="AA339" i="21"/>
  <c r="Z339" i="21"/>
  <c r="Y339" i="21"/>
  <c r="X339" i="21"/>
  <c r="W339" i="21"/>
  <c r="V339" i="21"/>
  <c r="U339" i="21"/>
  <c r="AT339" i="21"/>
  <c r="AS339" i="21"/>
  <c r="AR339" i="21"/>
  <c r="AQ339" i="21"/>
  <c r="AP339" i="21"/>
  <c r="AO339" i="21"/>
  <c r="T339" i="21"/>
  <c r="S339" i="21"/>
  <c r="R339" i="21"/>
  <c r="Q339" i="21"/>
  <c r="P339" i="21"/>
  <c r="O339" i="21"/>
  <c r="AN339" i="21"/>
  <c r="AM339" i="21"/>
  <c r="AL339" i="21"/>
  <c r="AK339" i="21"/>
  <c r="AJ339" i="21"/>
  <c r="AI339" i="21"/>
  <c r="AH339" i="21"/>
  <c r="AG339" i="21"/>
  <c r="F339" i="21"/>
  <c r="E339" i="21"/>
  <c r="D339" i="21"/>
  <c r="C339" i="21"/>
  <c r="B339" i="21"/>
  <c r="A339" i="21"/>
  <c r="AF338" i="21"/>
  <c r="AE338" i="21"/>
  <c r="AD338" i="21"/>
  <c r="AC338" i="21"/>
  <c r="AB338" i="21"/>
  <c r="AA338" i="21"/>
  <c r="Z338" i="21"/>
  <c r="Y338" i="21"/>
  <c r="X338" i="21"/>
  <c r="W338" i="21"/>
  <c r="V338" i="21"/>
  <c r="U338" i="21"/>
  <c r="AT338" i="21"/>
  <c r="AS338" i="21"/>
  <c r="AR338" i="21"/>
  <c r="AQ338" i="21"/>
  <c r="AP338" i="21"/>
  <c r="AO338" i="21"/>
  <c r="T338" i="21"/>
  <c r="S338" i="21"/>
  <c r="R338" i="21"/>
  <c r="Q338" i="21"/>
  <c r="P338" i="21"/>
  <c r="O338" i="21"/>
  <c r="AN338" i="21"/>
  <c r="AM338" i="21"/>
  <c r="AL338" i="21"/>
  <c r="AK338" i="21"/>
  <c r="AJ338" i="21"/>
  <c r="AI338" i="21"/>
  <c r="AH338" i="21"/>
  <c r="AG338" i="21"/>
  <c r="F338" i="21"/>
  <c r="E338" i="21"/>
  <c r="D338" i="21"/>
  <c r="C338" i="21"/>
  <c r="B338" i="21"/>
  <c r="A338" i="21"/>
  <c r="AF337" i="21"/>
  <c r="AE337" i="21"/>
  <c r="AD337" i="21"/>
  <c r="AC337" i="21"/>
  <c r="AB337" i="21"/>
  <c r="AA337" i="21"/>
  <c r="Z337" i="21"/>
  <c r="Y337" i="21"/>
  <c r="X337" i="21"/>
  <c r="W337" i="21"/>
  <c r="V337" i="21"/>
  <c r="U337" i="21"/>
  <c r="AT337" i="21"/>
  <c r="AS337" i="21"/>
  <c r="AR337" i="21"/>
  <c r="AQ337" i="21"/>
  <c r="AP337" i="21"/>
  <c r="AO337" i="21"/>
  <c r="T337" i="21"/>
  <c r="S337" i="21"/>
  <c r="R337" i="21"/>
  <c r="Q337" i="21"/>
  <c r="P337" i="21"/>
  <c r="O337" i="21"/>
  <c r="AN337" i="21"/>
  <c r="AM337" i="21"/>
  <c r="AL337" i="21"/>
  <c r="AK337" i="21"/>
  <c r="AJ337" i="21"/>
  <c r="AI337" i="21"/>
  <c r="AH337" i="21"/>
  <c r="AG337" i="21"/>
  <c r="F337" i="21"/>
  <c r="E337" i="21"/>
  <c r="D337" i="21"/>
  <c r="C337" i="21"/>
  <c r="B337" i="21"/>
  <c r="A337" i="21"/>
  <c r="AF336" i="21"/>
  <c r="AE336" i="21"/>
  <c r="AD336" i="21"/>
  <c r="AC336" i="21"/>
  <c r="AB336" i="21"/>
  <c r="AA336" i="21"/>
  <c r="Z336" i="21"/>
  <c r="Y336" i="21"/>
  <c r="X336" i="21"/>
  <c r="W336" i="21"/>
  <c r="V336" i="21"/>
  <c r="U336" i="21"/>
  <c r="AT336" i="21"/>
  <c r="AS336" i="21"/>
  <c r="AR336" i="21"/>
  <c r="AQ336" i="21"/>
  <c r="AP336" i="21"/>
  <c r="AO336" i="21"/>
  <c r="T336" i="21"/>
  <c r="S336" i="21"/>
  <c r="R336" i="21"/>
  <c r="Q336" i="21"/>
  <c r="P336" i="21"/>
  <c r="O336" i="21"/>
  <c r="AN336" i="21"/>
  <c r="AM336" i="21"/>
  <c r="AL336" i="21"/>
  <c r="AK336" i="21"/>
  <c r="AJ336" i="21"/>
  <c r="AI336" i="21"/>
  <c r="AH336" i="21"/>
  <c r="AG336" i="21"/>
  <c r="F336" i="21"/>
  <c r="E336" i="21"/>
  <c r="D336" i="21"/>
  <c r="C336" i="21"/>
  <c r="B336" i="21"/>
  <c r="A336" i="21"/>
  <c r="AF335" i="21"/>
  <c r="AE335" i="21"/>
  <c r="AD335" i="21"/>
  <c r="AC335" i="21"/>
  <c r="AB335" i="21"/>
  <c r="AA335" i="21"/>
  <c r="Z335" i="21"/>
  <c r="Y335" i="21"/>
  <c r="X335" i="21"/>
  <c r="W335" i="21"/>
  <c r="V335" i="21"/>
  <c r="U335" i="21"/>
  <c r="AT335" i="21"/>
  <c r="AS335" i="21"/>
  <c r="AR335" i="21"/>
  <c r="AQ335" i="21"/>
  <c r="AP335" i="21"/>
  <c r="AO335" i="21"/>
  <c r="T335" i="21"/>
  <c r="S335" i="21"/>
  <c r="R335" i="21"/>
  <c r="Q335" i="21"/>
  <c r="P335" i="21"/>
  <c r="O335" i="21"/>
  <c r="AN335" i="21"/>
  <c r="AM335" i="21"/>
  <c r="AL335" i="21"/>
  <c r="AK335" i="21"/>
  <c r="AJ335" i="21"/>
  <c r="AI335" i="21"/>
  <c r="AH335" i="21"/>
  <c r="AG335" i="21"/>
  <c r="F335" i="21"/>
  <c r="E335" i="21"/>
  <c r="D335" i="21"/>
  <c r="C335" i="21"/>
  <c r="B335" i="21"/>
  <c r="A335" i="21"/>
  <c r="AF334" i="21"/>
  <c r="AE334" i="21"/>
  <c r="AD334" i="21"/>
  <c r="AC334" i="21"/>
  <c r="AB334" i="21"/>
  <c r="AA334" i="21"/>
  <c r="Z334" i="21"/>
  <c r="Y334" i="21"/>
  <c r="X334" i="21"/>
  <c r="W334" i="21"/>
  <c r="V334" i="21"/>
  <c r="U334" i="21"/>
  <c r="AT334" i="21"/>
  <c r="AS334" i="21"/>
  <c r="AR334" i="21"/>
  <c r="AQ334" i="21"/>
  <c r="AP334" i="21"/>
  <c r="AO334" i="21"/>
  <c r="T334" i="21"/>
  <c r="S334" i="21"/>
  <c r="R334" i="21"/>
  <c r="Q334" i="21"/>
  <c r="P334" i="21"/>
  <c r="O334" i="21"/>
  <c r="AN334" i="21"/>
  <c r="AM334" i="21"/>
  <c r="AL334" i="21"/>
  <c r="AK334" i="21"/>
  <c r="AJ334" i="21"/>
  <c r="AI334" i="21"/>
  <c r="AH334" i="21"/>
  <c r="AG334" i="21"/>
  <c r="F334" i="21"/>
  <c r="E334" i="21"/>
  <c r="D334" i="21"/>
  <c r="C334" i="21"/>
  <c r="B334" i="21"/>
  <c r="A334" i="21"/>
  <c r="AF333" i="21"/>
  <c r="AE333" i="21"/>
  <c r="AD333" i="21"/>
  <c r="AC333" i="21"/>
  <c r="AB333" i="21"/>
  <c r="AA333" i="21"/>
  <c r="Z333" i="21"/>
  <c r="Y333" i="21"/>
  <c r="X333" i="21"/>
  <c r="W333" i="21"/>
  <c r="V333" i="21"/>
  <c r="U333" i="21"/>
  <c r="AT333" i="21"/>
  <c r="AS333" i="21"/>
  <c r="AR333" i="21"/>
  <c r="AQ333" i="21"/>
  <c r="AP333" i="21"/>
  <c r="AO333" i="21"/>
  <c r="T333" i="21"/>
  <c r="S333" i="21"/>
  <c r="R333" i="21"/>
  <c r="Q333" i="21"/>
  <c r="P333" i="21"/>
  <c r="O333" i="21"/>
  <c r="AN333" i="21"/>
  <c r="AM333" i="21"/>
  <c r="AL333" i="21"/>
  <c r="AK333" i="21"/>
  <c r="AJ333" i="21"/>
  <c r="AI333" i="21"/>
  <c r="AH333" i="21"/>
  <c r="AG333" i="21"/>
  <c r="F333" i="21"/>
  <c r="E333" i="21"/>
  <c r="D333" i="21"/>
  <c r="C333" i="21"/>
  <c r="B333" i="21"/>
  <c r="A333" i="21"/>
  <c r="AF332" i="21"/>
  <c r="AE332" i="21"/>
  <c r="AD332" i="21"/>
  <c r="AC332" i="21"/>
  <c r="AB332" i="21"/>
  <c r="AA332" i="21"/>
  <c r="Z332" i="21"/>
  <c r="Y332" i="21"/>
  <c r="X332" i="21"/>
  <c r="W332" i="21"/>
  <c r="V332" i="21"/>
  <c r="U332" i="21"/>
  <c r="AT332" i="21"/>
  <c r="AS332" i="21"/>
  <c r="AR332" i="21"/>
  <c r="AQ332" i="21"/>
  <c r="AP332" i="21"/>
  <c r="AO332" i="21"/>
  <c r="T332" i="21"/>
  <c r="S332" i="21"/>
  <c r="R332" i="21"/>
  <c r="Q332" i="21"/>
  <c r="P332" i="21"/>
  <c r="O332" i="21"/>
  <c r="AN332" i="21"/>
  <c r="AM332" i="21"/>
  <c r="AL332" i="21"/>
  <c r="AK332" i="21"/>
  <c r="AJ332" i="21"/>
  <c r="AI332" i="21"/>
  <c r="AH332" i="21"/>
  <c r="AG332" i="21"/>
  <c r="F332" i="21"/>
  <c r="E332" i="21"/>
  <c r="D332" i="21"/>
  <c r="C332" i="21"/>
  <c r="B332" i="21"/>
  <c r="A332" i="21"/>
  <c r="AF331" i="21"/>
  <c r="AE331" i="21"/>
  <c r="AD331" i="21"/>
  <c r="AC331" i="21"/>
  <c r="AB331" i="21"/>
  <c r="AA331" i="21"/>
  <c r="Z331" i="21"/>
  <c r="Y331" i="21"/>
  <c r="X331" i="21"/>
  <c r="W331" i="21"/>
  <c r="V331" i="21"/>
  <c r="U331" i="21"/>
  <c r="AT331" i="21"/>
  <c r="AS331" i="21"/>
  <c r="AR331" i="21"/>
  <c r="AQ331" i="21"/>
  <c r="AP331" i="21"/>
  <c r="AO331" i="21"/>
  <c r="T331" i="21"/>
  <c r="S331" i="21"/>
  <c r="R331" i="21"/>
  <c r="Q331" i="21"/>
  <c r="P331" i="21"/>
  <c r="O331" i="21"/>
  <c r="AN331" i="21"/>
  <c r="AM331" i="21"/>
  <c r="AL331" i="21"/>
  <c r="AK331" i="21"/>
  <c r="AJ331" i="21"/>
  <c r="AI331" i="21"/>
  <c r="AH331" i="21"/>
  <c r="AG331" i="21"/>
  <c r="F331" i="21"/>
  <c r="E331" i="21"/>
  <c r="D331" i="21"/>
  <c r="C331" i="21"/>
  <c r="B331" i="21"/>
  <c r="A331" i="21"/>
  <c r="AF330" i="21"/>
  <c r="AE330" i="21"/>
  <c r="AD330" i="21"/>
  <c r="AC330" i="21"/>
  <c r="AB330" i="21"/>
  <c r="AA330" i="21"/>
  <c r="Z330" i="21"/>
  <c r="Y330" i="21"/>
  <c r="X330" i="21"/>
  <c r="W330" i="21"/>
  <c r="V330" i="21"/>
  <c r="U330" i="21"/>
  <c r="AT330" i="21"/>
  <c r="AS330" i="21"/>
  <c r="AR330" i="21"/>
  <c r="AQ330" i="21"/>
  <c r="AP330" i="21"/>
  <c r="AO330" i="21"/>
  <c r="T330" i="21"/>
  <c r="S330" i="21"/>
  <c r="R330" i="21"/>
  <c r="Q330" i="21"/>
  <c r="P330" i="21"/>
  <c r="O330" i="21"/>
  <c r="AN330" i="21"/>
  <c r="AM330" i="21"/>
  <c r="AL330" i="21"/>
  <c r="AK330" i="21"/>
  <c r="AJ330" i="21"/>
  <c r="AI330" i="21"/>
  <c r="AH330" i="21"/>
  <c r="AG330" i="21"/>
  <c r="F330" i="21"/>
  <c r="E330" i="21"/>
  <c r="D330" i="21"/>
  <c r="C330" i="21"/>
  <c r="B330" i="21"/>
  <c r="A330" i="21"/>
  <c r="AF329" i="21"/>
  <c r="AE329" i="21"/>
  <c r="AD329" i="21"/>
  <c r="AC329" i="21"/>
  <c r="AB329" i="21"/>
  <c r="AA329" i="21"/>
  <c r="Z329" i="21"/>
  <c r="Y329" i="21"/>
  <c r="X329" i="21"/>
  <c r="W329" i="21"/>
  <c r="V329" i="21"/>
  <c r="U329" i="21"/>
  <c r="AT329" i="21"/>
  <c r="AS329" i="21"/>
  <c r="AR329" i="21"/>
  <c r="AQ329" i="21"/>
  <c r="AP329" i="21"/>
  <c r="AO329" i="21"/>
  <c r="T329" i="21"/>
  <c r="S329" i="21"/>
  <c r="R329" i="21"/>
  <c r="Q329" i="21"/>
  <c r="P329" i="21"/>
  <c r="O329" i="21"/>
  <c r="AN329" i="21"/>
  <c r="AM329" i="21"/>
  <c r="AL329" i="21"/>
  <c r="AK329" i="21"/>
  <c r="AJ329" i="21"/>
  <c r="AI329" i="21"/>
  <c r="AH329" i="21"/>
  <c r="AG329" i="21"/>
  <c r="F329" i="21"/>
  <c r="E329" i="21"/>
  <c r="D329" i="21"/>
  <c r="C329" i="21"/>
  <c r="B329" i="21"/>
  <c r="A329" i="21"/>
  <c r="AF328" i="21"/>
  <c r="AE328" i="21"/>
  <c r="AD328" i="21"/>
  <c r="AC328" i="21"/>
  <c r="AB328" i="21"/>
  <c r="AA328" i="21"/>
  <c r="Z328" i="21"/>
  <c r="Y328" i="21"/>
  <c r="X328" i="21"/>
  <c r="W328" i="21"/>
  <c r="V328" i="21"/>
  <c r="U328" i="21"/>
  <c r="AT328" i="21"/>
  <c r="AS328" i="21"/>
  <c r="AR328" i="21"/>
  <c r="AQ328" i="21"/>
  <c r="AP328" i="21"/>
  <c r="AO328" i="21"/>
  <c r="T328" i="21"/>
  <c r="S328" i="21"/>
  <c r="R328" i="21"/>
  <c r="Q328" i="21"/>
  <c r="P328" i="21"/>
  <c r="O328" i="21"/>
  <c r="AN328" i="21"/>
  <c r="AM328" i="21"/>
  <c r="AL328" i="21"/>
  <c r="AK328" i="21"/>
  <c r="AJ328" i="21"/>
  <c r="AI328" i="21"/>
  <c r="AH328" i="21"/>
  <c r="AG328" i="21"/>
  <c r="F328" i="21"/>
  <c r="E328" i="21"/>
  <c r="D328" i="21"/>
  <c r="C328" i="21"/>
  <c r="B328" i="21"/>
  <c r="A328" i="21"/>
  <c r="AF327" i="21"/>
  <c r="AE327" i="21"/>
  <c r="AD327" i="21"/>
  <c r="AC327" i="21"/>
  <c r="AB327" i="21"/>
  <c r="AA327" i="21"/>
  <c r="Z327" i="21"/>
  <c r="Y327" i="21"/>
  <c r="X327" i="21"/>
  <c r="W327" i="21"/>
  <c r="V327" i="21"/>
  <c r="U327" i="21"/>
  <c r="AT327" i="21"/>
  <c r="AS327" i="21"/>
  <c r="AR327" i="21"/>
  <c r="AQ327" i="21"/>
  <c r="AP327" i="21"/>
  <c r="AO327" i="21"/>
  <c r="T327" i="21"/>
  <c r="S327" i="21"/>
  <c r="R327" i="21"/>
  <c r="Q327" i="21"/>
  <c r="P327" i="21"/>
  <c r="O327" i="21"/>
  <c r="AN327" i="21"/>
  <c r="AM327" i="21"/>
  <c r="AL327" i="21"/>
  <c r="AK327" i="21"/>
  <c r="AJ327" i="21"/>
  <c r="AI327" i="21"/>
  <c r="AH327" i="21"/>
  <c r="AG327" i="21"/>
  <c r="F327" i="21"/>
  <c r="E327" i="21"/>
  <c r="D327" i="21"/>
  <c r="C327" i="21"/>
  <c r="B327" i="21"/>
  <c r="A327" i="21"/>
  <c r="AF326" i="21"/>
  <c r="AE326" i="21"/>
  <c r="AD326" i="21"/>
  <c r="AC326" i="21"/>
  <c r="AB326" i="21"/>
  <c r="AA326" i="21"/>
  <c r="Z326" i="21"/>
  <c r="Y326" i="21"/>
  <c r="X326" i="21"/>
  <c r="W326" i="21"/>
  <c r="V326" i="21"/>
  <c r="U326" i="21"/>
  <c r="AT326" i="21"/>
  <c r="AS326" i="21"/>
  <c r="AR326" i="21"/>
  <c r="AQ326" i="21"/>
  <c r="AP326" i="21"/>
  <c r="AO326" i="21"/>
  <c r="T326" i="21"/>
  <c r="S326" i="21"/>
  <c r="R326" i="21"/>
  <c r="Q326" i="21"/>
  <c r="P326" i="21"/>
  <c r="O326" i="21"/>
  <c r="AN326" i="21"/>
  <c r="AM326" i="21"/>
  <c r="AL326" i="21"/>
  <c r="AK326" i="21"/>
  <c r="AJ326" i="21"/>
  <c r="AI326" i="21"/>
  <c r="AH326" i="21"/>
  <c r="AG326" i="21"/>
  <c r="F326" i="21"/>
  <c r="E326" i="21"/>
  <c r="D326" i="21"/>
  <c r="C326" i="21"/>
  <c r="B326" i="21"/>
  <c r="A326" i="21"/>
  <c r="AF325" i="21"/>
  <c r="AE325" i="21"/>
  <c r="AD325" i="21"/>
  <c r="AC325" i="21"/>
  <c r="AB325" i="21"/>
  <c r="AA325" i="21"/>
  <c r="Z325" i="21"/>
  <c r="Y325" i="21"/>
  <c r="X325" i="21"/>
  <c r="W325" i="21"/>
  <c r="V325" i="21"/>
  <c r="U325" i="21"/>
  <c r="AT325" i="21"/>
  <c r="AS325" i="21"/>
  <c r="AR325" i="21"/>
  <c r="AQ325" i="21"/>
  <c r="AP325" i="21"/>
  <c r="AO325" i="21"/>
  <c r="T325" i="21"/>
  <c r="S325" i="21"/>
  <c r="R325" i="21"/>
  <c r="Q325" i="21"/>
  <c r="P325" i="21"/>
  <c r="O325" i="21"/>
  <c r="AN325" i="21"/>
  <c r="AM325" i="21"/>
  <c r="AL325" i="21"/>
  <c r="AK325" i="21"/>
  <c r="AJ325" i="21"/>
  <c r="AI325" i="21"/>
  <c r="AH325" i="21"/>
  <c r="AG325" i="21"/>
  <c r="F325" i="21"/>
  <c r="E325" i="21"/>
  <c r="D325" i="21"/>
  <c r="C325" i="21"/>
  <c r="B325" i="21"/>
  <c r="A325" i="21"/>
  <c r="AF324" i="21"/>
  <c r="AE324" i="21"/>
  <c r="AD324" i="21"/>
  <c r="AC324" i="21"/>
  <c r="AB324" i="21"/>
  <c r="AA324" i="21"/>
  <c r="Z324" i="21"/>
  <c r="Y324" i="21"/>
  <c r="X324" i="21"/>
  <c r="W324" i="21"/>
  <c r="V324" i="21"/>
  <c r="U324" i="21"/>
  <c r="AT324" i="21"/>
  <c r="AS324" i="21"/>
  <c r="AR324" i="21"/>
  <c r="AQ324" i="21"/>
  <c r="AP324" i="21"/>
  <c r="AO324" i="21"/>
  <c r="T324" i="21"/>
  <c r="S324" i="21"/>
  <c r="R324" i="21"/>
  <c r="Q324" i="21"/>
  <c r="P324" i="21"/>
  <c r="O324" i="21"/>
  <c r="AN324" i="21"/>
  <c r="AM324" i="21"/>
  <c r="AL324" i="21"/>
  <c r="AK324" i="21"/>
  <c r="AJ324" i="21"/>
  <c r="AI324" i="21"/>
  <c r="AH324" i="21"/>
  <c r="AG324" i="21"/>
  <c r="F324" i="21"/>
  <c r="E324" i="21"/>
  <c r="D324" i="21"/>
  <c r="C324" i="21"/>
  <c r="B324" i="21"/>
  <c r="A324" i="21"/>
  <c r="AF323" i="21"/>
  <c r="AE323" i="21"/>
  <c r="AD323" i="21"/>
  <c r="AC323" i="21"/>
  <c r="AB323" i="21"/>
  <c r="AA323" i="21"/>
  <c r="Z323" i="21"/>
  <c r="Y323" i="21"/>
  <c r="X323" i="21"/>
  <c r="W323" i="21"/>
  <c r="V323" i="21"/>
  <c r="U323" i="21"/>
  <c r="AT323" i="21"/>
  <c r="AS323" i="21"/>
  <c r="AR323" i="21"/>
  <c r="AQ323" i="21"/>
  <c r="AP323" i="21"/>
  <c r="AO323" i="21"/>
  <c r="T323" i="21"/>
  <c r="S323" i="21"/>
  <c r="R323" i="21"/>
  <c r="Q323" i="21"/>
  <c r="P323" i="21"/>
  <c r="O323" i="21"/>
  <c r="AN323" i="21"/>
  <c r="AM323" i="21"/>
  <c r="AL323" i="21"/>
  <c r="AK323" i="21"/>
  <c r="AJ323" i="21"/>
  <c r="AI323" i="21"/>
  <c r="AH323" i="21"/>
  <c r="AG323" i="21"/>
  <c r="F323" i="21"/>
  <c r="E323" i="21"/>
  <c r="D323" i="21"/>
  <c r="C323" i="21"/>
  <c r="B323" i="21"/>
  <c r="A323" i="21"/>
  <c r="AF322" i="21"/>
  <c r="AE322" i="21"/>
  <c r="AD322" i="21"/>
  <c r="AC322" i="21"/>
  <c r="AB322" i="21"/>
  <c r="AA322" i="21"/>
  <c r="Z322" i="21"/>
  <c r="Y322" i="21"/>
  <c r="X322" i="21"/>
  <c r="W322" i="21"/>
  <c r="V322" i="21"/>
  <c r="U322" i="21"/>
  <c r="AT322" i="21"/>
  <c r="AS322" i="21"/>
  <c r="AR322" i="21"/>
  <c r="AQ322" i="21"/>
  <c r="AP322" i="21"/>
  <c r="AO322" i="21"/>
  <c r="T322" i="21"/>
  <c r="S322" i="21"/>
  <c r="R322" i="21"/>
  <c r="Q322" i="21"/>
  <c r="P322" i="21"/>
  <c r="O322" i="21"/>
  <c r="AN322" i="21"/>
  <c r="AM322" i="21"/>
  <c r="AL322" i="21"/>
  <c r="AK322" i="21"/>
  <c r="AJ322" i="21"/>
  <c r="AI322" i="21"/>
  <c r="AH322" i="21"/>
  <c r="AG322" i="21"/>
  <c r="F322" i="21"/>
  <c r="E322" i="21"/>
  <c r="D322" i="21"/>
  <c r="C322" i="21"/>
  <c r="B322" i="21"/>
  <c r="A322" i="21"/>
  <c r="AF321" i="21"/>
  <c r="AE321" i="21"/>
  <c r="AD321" i="21"/>
  <c r="AC321" i="21"/>
  <c r="AB321" i="21"/>
  <c r="AA321" i="21"/>
  <c r="Z321" i="21"/>
  <c r="Y321" i="21"/>
  <c r="X321" i="21"/>
  <c r="W321" i="21"/>
  <c r="V321" i="21"/>
  <c r="U321" i="21"/>
  <c r="AT321" i="21"/>
  <c r="AS321" i="21"/>
  <c r="AR321" i="21"/>
  <c r="AQ321" i="21"/>
  <c r="AP321" i="21"/>
  <c r="AO321" i="21"/>
  <c r="T321" i="21"/>
  <c r="S321" i="21"/>
  <c r="R321" i="21"/>
  <c r="Q321" i="21"/>
  <c r="P321" i="21"/>
  <c r="O321" i="21"/>
  <c r="AN321" i="21"/>
  <c r="AM321" i="21"/>
  <c r="AL321" i="21"/>
  <c r="AK321" i="21"/>
  <c r="AJ321" i="21"/>
  <c r="AI321" i="21"/>
  <c r="AH321" i="21"/>
  <c r="AG321" i="21"/>
  <c r="F321" i="21"/>
  <c r="E321" i="21"/>
  <c r="D321" i="21"/>
  <c r="C321" i="21"/>
  <c r="B321" i="21"/>
  <c r="A321" i="21"/>
  <c r="AF320" i="21"/>
  <c r="AE320" i="21"/>
  <c r="AD320" i="21"/>
  <c r="AC320" i="21"/>
  <c r="AB320" i="21"/>
  <c r="AA320" i="21"/>
  <c r="Z320" i="21"/>
  <c r="Y320" i="21"/>
  <c r="X320" i="21"/>
  <c r="W320" i="21"/>
  <c r="V320" i="21"/>
  <c r="U320" i="21"/>
  <c r="AT320" i="21"/>
  <c r="AS320" i="21"/>
  <c r="AR320" i="21"/>
  <c r="AQ320" i="21"/>
  <c r="AP320" i="21"/>
  <c r="AO320" i="21"/>
  <c r="T320" i="21"/>
  <c r="S320" i="21"/>
  <c r="R320" i="21"/>
  <c r="Q320" i="21"/>
  <c r="P320" i="21"/>
  <c r="O320" i="21"/>
  <c r="AN320" i="21"/>
  <c r="AM320" i="21"/>
  <c r="AL320" i="21"/>
  <c r="AK320" i="21"/>
  <c r="AJ320" i="21"/>
  <c r="AI320" i="21"/>
  <c r="AH320" i="21"/>
  <c r="AG320" i="21"/>
  <c r="F320" i="21"/>
  <c r="E320" i="21"/>
  <c r="D320" i="21"/>
  <c r="C320" i="21"/>
  <c r="B320" i="21"/>
  <c r="A320" i="21"/>
  <c r="AF319" i="21"/>
  <c r="AE319" i="21"/>
  <c r="AD319" i="21"/>
  <c r="AC319" i="21"/>
  <c r="AB319" i="21"/>
  <c r="AA319" i="21"/>
  <c r="Z319" i="21"/>
  <c r="Y319" i="21"/>
  <c r="X319" i="21"/>
  <c r="W319" i="21"/>
  <c r="V319" i="21"/>
  <c r="U319" i="21"/>
  <c r="AT319" i="21"/>
  <c r="AS319" i="21"/>
  <c r="AR319" i="21"/>
  <c r="AQ319" i="21"/>
  <c r="AP319" i="21"/>
  <c r="AO319" i="21"/>
  <c r="T319" i="21"/>
  <c r="S319" i="21"/>
  <c r="R319" i="21"/>
  <c r="Q319" i="21"/>
  <c r="P319" i="21"/>
  <c r="O319" i="21"/>
  <c r="AN319" i="21"/>
  <c r="AM319" i="21"/>
  <c r="AL319" i="21"/>
  <c r="AK319" i="21"/>
  <c r="AJ319" i="21"/>
  <c r="AI319" i="21"/>
  <c r="AH319" i="21"/>
  <c r="AG319" i="21"/>
  <c r="F319" i="21"/>
  <c r="E319" i="21"/>
  <c r="D319" i="21"/>
  <c r="C319" i="21"/>
  <c r="B319" i="21"/>
  <c r="A319" i="21"/>
  <c r="AF318" i="21"/>
  <c r="AE318" i="21"/>
  <c r="AD318" i="21"/>
  <c r="AC318" i="21"/>
  <c r="AB318" i="21"/>
  <c r="AA318" i="21"/>
  <c r="Z318" i="21"/>
  <c r="Y318" i="21"/>
  <c r="X318" i="21"/>
  <c r="W318" i="21"/>
  <c r="V318" i="21"/>
  <c r="U318" i="21"/>
  <c r="AT318" i="21"/>
  <c r="AS318" i="21"/>
  <c r="AR318" i="21"/>
  <c r="AQ318" i="21"/>
  <c r="AP318" i="21"/>
  <c r="AO318" i="21"/>
  <c r="T318" i="21"/>
  <c r="S318" i="21"/>
  <c r="R318" i="21"/>
  <c r="Q318" i="21"/>
  <c r="P318" i="21"/>
  <c r="O318" i="21"/>
  <c r="AN318" i="21"/>
  <c r="AM318" i="21"/>
  <c r="AL318" i="21"/>
  <c r="AK318" i="21"/>
  <c r="AJ318" i="21"/>
  <c r="AI318" i="21"/>
  <c r="AH318" i="21"/>
  <c r="AG318" i="21"/>
  <c r="F318" i="21"/>
  <c r="E318" i="21"/>
  <c r="D318" i="21"/>
  <c r="C318" i="21"/>
  <c r="B318" i="21"/>
  <c r="A318" i="21"/>
  <c r="AF317" i="21"/>
  <c r="AE317" i="21"/>
  <c r="AD317" i="21"/>
  <c r="AC317" i="21"/>
  <c r="AB317" i="21"/>
  <c r="AA317" i="21"/>
  <c r="Z317" i="21"/>
  <c r="Y317" i="21"/>
  <c r="X317" i="21"/>
  <c r="W317" i="21"/>
  <c r="V317" i="21"/>
  <c r="U317" i="21"/>
  <c r="AT317" i="21"/>
  <c r="AS317" i="21"/>
  <c r="AR317" i="21"/>
  <c r="AQ317" i="21"/>
  <c r="AP317" i="21"/>
  <c r="AO317" i="21"/>
  <c r="T317" i="21"/>
  <c r="S317" i="21"/>
  <c r="R317" i="21"/>
  <c r="Q317" i="21"/>
  <c r="P317" i="21"/>
  <c r="O317" i="21"/>
  <c r="AN317" i="21"/>
  <c r="AM317" i="21"/>
  <c r="AL317" i="21"/>
  <c r="AK317" i="21"/>
  <c r="AJ317" i="21"/>
  <c r="AI317" i="21"/>
  <c r="AH317" i="21"/>
  <c r="AG317" i="21"/>
  <c r="F317" i="21"/>
  <c r="E317" i="21"/>
  <c r="D317" i="21"/>
  <c r="C317" i="21"/>
  <c r="B317" i="21"/>
  <c r="A317" i="21"/>
  <c r="AF316" i="21"/>
  <c r="AE316" i="21"/>
  <c r="AD316" i="21"/>
  <c r="AC316" i="21"/>
  <c r="AB316" i="21"/>
  <c r="AA316" i="21"/>
  <c r="Z316" i="21"/>
  <c r="Y316" i="21"/>
  <c r="X316" i="21"/>
  <c r="W316" i="21"/>
  <c r="V316" i="21"/>
  <c r="U316" i="21"/>
  <c r="AT316" i="21"/>
  <c r="AS316" i="21"/>
  <c r="AR316" i="21"/>
  <c r="AQ316" i="21"/>
  <c r="AP316" i="21"/>
  <c r="AO316" i="21"/>
  <c r="T316" i="21"/>
  <c r="S316" i="21"/>
  <c r="R316" i="21"/>
  <c r="Q316" i="21"/>
  <c r="P316" i="21"/>
  <c r="O316" i="21"/>
  <c r="AN316" i="21"/>
  <c r="AM316" i="21"/>
  <c r="AL316" i="21"/>
  <c r="AK316" i="21"/>
  <c r="AJ316" i="21"/>
  <c r="AI316" i="21"/>
  <c r="AH316" i="21"/>
  <c r="AG316" i="21"/>
  <c r="F316" i="21"/>
  <c r="E316" i="21"/>
  <c r="D316" i="21"/>
  <c r="C316" i="21"/>
  <c r="B316" i="21"/>
  <c r="A316" i="21"/>
  <c r="AF315" i="21"/>
  <c r="AE315" i="21"/>
  <c r="AD315" i="21"/>
  <c r="AC315" i="21"/>
  <c r="AB315" i="21"/>
  <c r="AA315" i="21"/>
  <c r="Z315" i="21"/>
  <c r="Y315" i="21"/>
  <c r="X315" i="21"/>
  <c r="W315" i="21"/>
  <c r="V315" i="21"/>
  <c r="U315" i="21"/>
  <c r="AT315" i="21"/>
  <c r="AS315" i="21"/>
  <c r="AR315" i="21"/>
  <c r="AQ315" i="21"/>
  <c r="AP315" i="21"/>
  <c r="AO315" i="21"/>
  <c r="T315" i="21"/>
  <c r="S315" i="21"/>
  <c r="R315" i="21"/>
  <c r="Q315" i="21"/>
  <c r="P315" i="21"/>
  <c r="O315" i="21"/>
  <c r="AN315" i="21"/>
  <c r="AM315" i="21"/>
  <c r="AL315" i="21"/>
  <c r="AK315" i="21"/>
  <c r="AJ315" i="21"/>
  <c r="AI315" i="21"/>
  <c r="AH315" i="21"/>
  <c r="AG315" i="21"/>
  <c r="F315" i="21"/>
  <c r="E315" i="21"/>
  <c r="D315" i="21"/>
  <c r="C315" i="21"/>
  <c r="B315" i="21"/>
  <c r="A315" i="21"/>
  <c r="AF314" i="21"/>
  <c r="AE314" i="21"/>
  <c r="AD314" i="21"/>
  <c r="AC314" i="21"/>
  <c r="AB314" i="21"/>
  <c r="AA314" i="21"/>
  <c r="Z314" i="21"/>
  <c r="Y314" i="21"/>
  <c r="X314" i="21"/>
  <c r="W314" i="21"/>
  <c r="V314" i="21"/>
  <c r="U314" i="21"/>
  <c r="AT314" i="21"/>
  <c r="AS314" i="21"/>
  <c r="AR314" i="21"/>
  <c r="AQ314" i="21"/>
  <c r="AP314" i="21"/>
  <c r="AO314" i="21"/>
  <c r="T314" i="21"/>
  <c r="S314" i="21"/>
  <c r="R314" i="21"/>
  <c r="Q314" i="21"/>
  <c r="P314" i="21"/>
  <c r="O314" i="21"/>
  <c r="AN314" i="21"/>
  <c r="AM314" i="21"/>
  <c r="AL314" i="21"/>
  <c r="AK314" i="21"/>
  <c r="AJ314" i="21"/>
  <c r="AI314" i="21"/>
  <c r="AH314" i="21"/>
  <c r="AG314" i="21"/>
  <c r="F314" i="21"/>
  <c r="E314" i="21"/>
  <c r="D314" i="21"/>
  <c r="C314" i="21"/>
  <c r="B314" i="21"/>
  <c r="A314" i="21"/>
  <c r="AF313" i="21"/>
  <c r="AE313" i="21"/>
  <c r="AD313" i="21"/>
  <c r="AC313" i="21"/>
  <c r="AB313" i="21"/>
  <c r="AA313" i="21"/>
  <c r="Z313" i="21"/>
  <c r="Y313" i="21"/>
  <c r="X313" i="21"/>
  <c r="W313" i="21"/>
  <c r="V313" i="21"/>
  <c r="U313" i="21"/>
  <c r="AT313" i="21"/>
  <c r="AS313" i="21"/>
  <c r="AR313" i="21"/>
  <c r="AQ313" i="21"/>
  <c r="AP313" i="21"/>
  <c r="AO313" i="21"/>
  <c r="T313" i="21"/>
  <c r="S313" i="21"/>
  <c r="R313" i="21"/>
  <c r="Q313" i="21"/>
  <c r="P313" i="21"/>
  <c r="O313" i="21"/>
  <c r="AN313" i="21"/>
  <c r="AM313" i="21"/>
  <c r="AL313" i="21"/>
  <c r="AK313" i="21"/>
  <c r="AJ313" i="21"/>
  <c r="AI313" i="21"/>
  <c r="AH313" i="21"/>
  <c r="AG313" i="21"/>
  <c r="F313" i="21"/>
  <c r="E313" i="21"/>
  <c r="D313" i="21"/>
  <c r="C313" i="21"/>
  <c r="B313" i="21"/>
  <c r="A313" i="21"/>
  <c r="AF312" i="21"/>
  <c r="AE312" i="21"/>
  <c r="AD312" i="21"/>
  <c r="AC312" i="21"/>
  <c r="AB312" i="21"/>
  <c r="AA312" i="21"/>
  <c r="Z312" i="21"/>
  <c r="Y312" i="21"/>
  <c r="X312" i="21"/>
  <c r="W312" i="21"/>
  <c r="V312" i="21"/>
  <c r="U312" i="21"/>
  <c r="AT312" i="21"/>
  <c r="AS312" i="21"/>
  <c r="AR312" i="21"/>
  <c r="AQ312" i="21"/>
  <c r="AP312" i="21"/>
  <c r="AO312" i="21"/>
  <c r="T312" i="21"/>
  <c r="S312" i="21"/>
  <c r="R312" i="21"/>
  <c r="Q312" i="21"/>
  <c r="P312" i="21"/>
  <c r="O312" i="21"/>
  <c r="AN312" i="21"/>
  <c r="AM312" i="21"/>
  <c r="AL312" i="21"/>
  <c r="AK312" i="21"/>
  <c r="AJ312" i="21"/>
  <c r="AI312" i="21"/>
  <c r="AH312" i="21"/>
  <c r="AG312" i="21"/>
  <c r="F312" i="21"/>
  <c r="E312" i="21"/>
  <c r="D312" i="21"/>
  <c r="C312" i="21"/>
  <c r="B312" i="21"/>
  <c r="A312" i="21"/>
  <c r="AF311" i="21"/>
  <c r="AE311" i="21"/>
  <c r="AD311" i="21"/>
  <c r="AC311" i="21"/>
  <c r="AB311" i="21"/>
  <c r="AA311" i="21"/>
  <c r="Z311" i="21"/>
  <c r="Y311" i="21"/>
  <c r="X311" i="21"/>
  <c r="W311" i="21"/>
  <c r="V311" i="21"/>
  <c r="U311" i="21"/>
  <c r="AT311" i="21"/>
  <c r="AS311" i="21"/>
  <c r="AR311" i="21"/>
  <c r="AQ311" i="21"/>
  <c r="AP311" i="21"/>
  <c r="AO311" i="21"/>
  <c r="T311" i="21"/>
  <c r="S311" i="21"/>
  <c r="R311" i="21"/>
  <c r="Q311" i="21"/>
  <c r="P311" i="21"/>
  <c r="O311" i="21"/>
  <c r="AN311" i="21"/>
  <c r="AM311" i="21"/>
  <c r="AL311" i="21"/>
  <c r="AK311" i="21"/>
  <c r="AJ311" i="21"/>
  <c r="AI311" i="21"/>
  <c r="AH311" i="21"/>
  <c r="AG311" i="21"/>
  <c r="F311" i="21"/>
  <c r="E311" i="21"/>
  <c r="D311" i="21"/>
  <c r="C311" i="21"/>
  <c r="B311" i="21"/>
  <c r="A311" i="21"/>
  <c r="AF310" i="21"/>
  <c r="AE310" i="21"/>
  <c r="AD310" i="21"/>
  <c r="AC310" i="21"/>
  <c r="AB310" i="21"/>
  <c r="AA310" i="21"/>
  <c r="Z310" i="21"/>
  <c r="Y310" i="21"/>
  <c r="X310" i="21"/>
  <c r="W310" i="21"/>
  <c r="V310" i="21"/>
  <c r="U310" i="21"/>
  <c r="AT310" i="21"/>
  <c r="AS310" i="21"/>
  <c r="AR310" i="21"/>
  <c r="AQ310" i="21"/>
  <c r="AP310" i="21"/>
  <c r="AO310" i="21"/>
  <c r="T310" i="21"/>
  <c r="S310" i="21"/>
  <c r="R310" i="21"/>
  <c r="Q310" i="21"/>
  <c r="P310" i="21"/>
  <c r="O310" i="21"/>
  <c r="AN310" i="21"/>
  <c r="AM310" i="21"/>
  <c r="AL310" i="21"/>
  <c r="AK310" i="21"/>
  <c r="AJ310" i="21"/>
  <c r="AI310" i="21"/>
  <c r="AH310" i="21"/>
  <c r="AG310" i="21"/>
  <c r="F310" i="21"/>
  <c r="E310" i="21"/>
  <c r="D310" i="21"/>
  <c r="C310" i="21"/>
  <c r="B310" i="21"/>
  <c r="A310" i="21"/>
  <c r="AF309" i="21"/>
  <c r="AE309" i="21"/>
  <c r="AD309" i="21"/>
  <c r="AC309" i="21"/>
  <c r="AB309" i="21"/>
  <c r="AA309" i="21"/>
  <c r="Z309" i="21"/>
  <c r="Y309" i="21"/>
  <c r="X309" i="21"/>
  <c r="W309" i="21"/>
  <c r="V309" i="21"/>
  <c r="U309" i="21"/>
  <c r="AT309" i="21"/>
  <c r="AS309" i="21"/>
  <c r="AR309" i="21"/>
  <c r="AQ309" i="21"/>
  <c r="AP309" i="21"/>
  <c r="AO309" i="21"/>
  <c r="T309" i="21"/>
  <c r="S309" i="21"/>
  <c r="R309" i="21"/>
  <c r="Q309" i="21"/>
  <c r="P309" i="21"/>
  <c r="O309" i="21"/>
  <c r="AN309" i="21"/>
  <c r="AM309" i="21"/>
  <c r="AL309" i="21"/>
  <c r="AK309" i="21"/>
  <c r="AJ309" i="21"/>
  <c r="AI309" i="21"/>
  <c r="AH309" i="21"/>
  <c r="AG309" i="21"/>
  <c r="F309" i="21"/>
  <c r="E309" i="21"/>
  <c r="D309" i="21"/>
  <c r="C309" i="21"/>
  <c r="B309" i="21"/>
  <c r="A309" i="21"/>
  <c r="AF308" i="21"/>
  <c r="AE308" i="21"/>
  <c r="AD308" i="21"/>
  <c r="AC308" i="21"/>
  <c r="AB308" i="21"/>
  <c r="AA308" i="21"/>
  <c r="Z308" i="21"/>
  <c r="Y308" i="21"/>
  <c r="X308" i="21"/>
  <c r="W308" i="21"/>
  <c r="V308" i="21"/>
  <c r="U308" i="21"/>
  <c r="AT308" i="21"/>
  <c r="AS308" i="21"/>
  <c r="AR308" i="21"/>
  <c r="AQ308" i="21"/>
  <c r="AP308" i="21"/>
  <c r="AO308" i="21"/>
  <c r="T308" i="21"/>
  <c r="S308" i="21"/>
  <c r="R308" i="21"/>
  <c r="Q308" i="21"/>
  <c r="P308" i="21"/>
  <c r="O308" i="21"/>
  <c r="AN308" i="21"/>
  <c r="AM308" i="21"/>
  <c r="AL308" i="21"/>
  <c r="AK308" i="21"/>
  <c r="AJ308" i="21"/>
  <c r="AI308" i="21"/>
  <c r="AH308" i="21"/>
  <c r="AG308" i="21"/>
  <c r="F308" i="21"/>
  <c r="E308" i="21"/>
  <c r="D308" i="21"/>
  <c r="C308" i="21"/>
  <c r="B308" i="21"/>
  <c r="A308" i="21"/>
  <c r="AF307" i="21"/>
  <c r="AE307" i="21"/>
  <c r="AD307" i="21"/>
  <c r="AC307" i="21"/>
  <c r="AB307" i="21"/>
  <c r="AA307" i="21"/>
  <c r="Z307" i="21"/>
  <c r="Y307" i="21"/>
  <c r="X307" i="21"/>
  <c r="W307" i="21"/>
  <c r="V307" i="21"/>
  <c r="U307" i="21"/>
  <c r="AT307" i="21"/>
  <c r="AS307" i="21"/>
  <c r="AR307" i="21"/>
  <c r="AQ307" i="21"/>
  <c r="AP307" i="21"/>
  <c r="AO307" i="21"/>
  <c r="T307" i="21"/>
  <c r="S307" i="21"/>
  <c r="R307" i="21"/>
  <c r="Q307" i="21"/>
  <c r="P307" i="21"/>
  <c r="O307" i="21"/>
  <c r="AN307" i="21"/>
  <c r="AM307" i="21"/>
  <c r="AL307" i="21"/>
  <c r="AK307" i="21"/>
  <c r="AJ307" i="21"/>
  <c r="AI307" i="21"/>
  <c r="AH307" i="21"/>
  <c r="AG307" i="21"/>
  <c r="F307" i="21"/>
  <c r="E307" i="21"/>
  <c r="D307" i="21"/>
  <c r="C307" i="21"/>
  <c r="B307" i="21"/>
  <c r="A307" i="21"/>
  <c r="AF306" i="21"/>
  <c r="AE306" i="21"/>
  <c r="AD306" i="21"/>
  <c r="AC306" i="21"/>
  <c r="AB306" i="21"/>
  <c r="AA306" i="21"/>
  <c r="Z306" i="21"/>
  <c r="Y306" i="21"/>
  <c r="X306" i="21"/>
  <c r="W306" i="21"/>
  <c r="V306" i="21"/>
  <c r="U306" i="21"/>
  <c r="AT306" i="21"/>
  <c r="AS306" i="21"/>
  <c r="AR306" i="21"/>
  <c r="AQ306" i="21"/>
  <c r="AP306" i="21"/>
  <c r="AO306" i="21"/>
  <c r="T306" i="21"/>
  <c r="S306" i="21"/>
  <c r="R306" i="21"/>
  <c r="Q306" i="21"/>
  <c r="P306" i="21"/>
  <c r="O306" i="21"/>
  <c r="AN306" i="21"/>
  <c r="AM306" i="21"/>
  <c r="AL306" i="21"/>
  <c r="AK306" i="21"/>
  <c r="AJ306" i="21"/>
  <c r="AI306" i="21"/>
  <c r="AH306" i="21"/>
  <c r="AG306" i="21"/>
  <c r="F306" i="21"/>
  <c r="E306" i="21"/>
  <c r="D306" i="21"/>
  <c r="C306" i="21"/>
  <c r="B306" i="21"/>
  <c r="A306" i="21"/>
  <c r="AF305" i="21"/>
  <c r="AE305" i="21"/>
  <c r="AD305" i="21"/>
  <c r="AC305" i="21"/>
  <c r="AB305" i="21"/>
  <c r="AA305" i="21"/>
  <c r="Z305" i="21"/>
  <c r="Y305" i="21"/>
  <c r="X305" i="21"/>
  <c r="W305" i="21"/>
  <c r="V305" i="21"/>
  <c r="U305" i="21"/>
  <c r="AT305" i="21"/>
  <c r="AS305" i="21"/>
  <c r="AR305" i="21"/>
  <c r="AQ305" i="21"/>
  <c r="AP305" i="21"/>
  <c r="AO305" i="21"/>
  <c r="T305" i="21"/>
  <c r="S305" i="21"/>
  <c r="R305" i="21"/>
  <c r="Q305" i="21"/>
  <c r="P305" i="21"/>
  <c r="O305" i="21"/>
  <c r="AN305" i="21"/>
  <c r="AM305" i="21"/>
  <c r="AL305" i="21"/>
  <c r="AK305" i="21"/>
  <c r="AJ305" i="21"/>
  <c r="AI305" i="21"/>
  <c r="AH305" i="21"/>
  <c r="AG305" i="21"/>
  <c r="F305" i="21"/>
  <c r="E305" i="21"/>
  <c r="D305" i="21"/>
  <c r="C305" i="21"/>
  <c r="B305" i="21"/>
  <c r="A305" i="21"/>
  <c r="AF304" i="21"/>
  <c r="AE304" i="21"/>
  <c r="AD304" i="21"/>
  <c r="AC304" i="21"/>
  <c r="AB304" i="21"/>
  <c r="AA304" i="21"/>
  <c r="Z304" i="21"/>
  <c r="Y304" i="21"/>
  <c r="X304" i="21"/>
  <c r="W304" i="21"/>
  <c r="V304" i="21"/>
  <c r="U304" i="21"/>
  <c r="AT304" i="21"/>
  <c r="AS304" i="21"/>
  <c r="AR304" i="21"/>
  <c r="AQ304" i="21"/>
  <c r="AP304" i="21"/>
  <c r="AO304" i="21"/>
  <c r="T304" i="21"/>
  <c r="S304" i="21"/>
  <c r="R304" i="21"/>
  <c r="Q304" i="21"/>
  <c r="P304" i="21"/>
  <c r="O304" i="21"/>
  <c r="AN304" i="21"/>
  <c r="AM304" i="21"/>
  <c r="AL304" i="21"/>
  <c r="AK304" i="21"/>
  <c r="AJ304" i="21"/>
  <c r="AI304" i="21"/>
  <c r="AH304" i="21"/>
  <c r="AG304" i="21"/>
  <c r="F304" i="21"/>
  <c r="E304" i="21"/>
  <c r="D304" i="21"/>
  <c r="C304" i="21"/>
  <c r="B304" i="21"/>
  <c r="A304" i="21"/>
  <c r="AF303" i="21"/>
  <c r="AE303" i="21"/>
  <c r="AD303" i="21"/>
  <c r="AC303" i="21"/>
  <c r="AB303" i="21"/>
  <c r="AA303" i="21"/>
  <c r="Z303" i="21"/>
  <c r="Y303" i="21"/>
  <c r="X303" i="21"/>
  <c r="W303" i="21"/>
  <c r="V303" i="21"/>
  <c r="U303" i="21"/>
  <c r="AT303" i="21"/>
  <c r="AS303" i="21"/>
  <c r="AR303" i="21"/>
  <c r="AQ303" i="21"/>
  <c r="AP303" i="21"/>
  <c r="AO303" i="21"/>
  <c r="T303" i="21"/>
  <c r="S303" i="21"/>
  <c r="R303" i="21"/>
  <c r="Q303" i="21"/>
  <c r="P303" i="21"/>
  <c r="O303" i="21"/>
  <c r="AN303" i="21"/>
  <c r="AM303" i="21"/>
  <c r="AL303" i="21"/>
  <c r="AK303" i="21"/>
  <c r="AJ303" i="21"/>
  <c r="AI303" i="21"/>
  <c r="AH303" i="21"/>
  <c r="AG303" i="21"/>
  <c r="F303" i="21"/>
  <c r="E303" i="21"/>
  <c r="D303" i="21"/>
  <c r="C303" i="21"/>
  <c r="B303" i="21"/>
  <c r="A303" i="21"/>
  <c r="AF302" i="21"/>
  <c r="AE302" i="21"/>
  <c r="AD302" i="21"/>
  <c r="AC302" i="21"/>
  <c r="AB302" i="21"/>
  <c r="AA302" i="21"/>
  <c r="Z302" i="21"/>
  <c r="Y302" i="21"/>
  <c r="X302" i="21"/>
  <c r="W302" i="21"/>
  <c r="V302" i="21"/>
  <c r="U302" i="21"/>
  <c r="AT302" i="21"/>
  <c r="AS302" i="21"/>
  <c r="AR302" i="21"/>
  <c r="AQ302" i="21"/>
  <c r="AP302" i="21"/>
  <c r="AO302" i="21"/>
  <c r="T302" i="21"/>
  <c r="S302" i="21"/>
  <c r="R302" i="21"/>
  <c r="Q302" i="21"/>
  <c r="P302" i="21"/>
  <c r="O302" i="21"/>
  <c r="AN302" i="21"/>
  <c r="AM302" i="21"/>
  <c r="AL302" i="21"/>
  <c r="AK302" i="21"/>
  <c r="AJ302" i="21"/>
  <c r="AI302" i="21"/>
  <c r="AH302" i="21"/>
  <c r="AG302" i="21"/>
  <c r="F302" i="21"/>
  <c r="E302" i="21"/>
  <c r="D302" i="21"/>
  <c r="C302" i="21"/>
  <c r="B302" i="21"/>
  <c r="A302" i="21"/>
  <c r="AF301" i="21"/>
  <c r="AE301" i="21"/>
  <c r="AD301" i="21"/>
  <c r="AC301" i="21"/>
  <c r="AB301" i="21"/>
  <c r="AA301" i="21"/>
  <c r="Z301" i="21"/>
  <c r="Y301" i="21"/>
  <c r="X301" i="21"/>
  <c r="W301" i="21"/>
  <c r="V301" i="21"/>
  <c r="U301" i="21"/>
  <c r="AT301" i="21"/>
  <c r="AS301" i="21"/>
  <c r="AR301" i="21"/>
  <c r="AQ301" i="21"/>
  <c r="AP301" i="21"/>
  <c r="AO301" i="21"/>
  <c r="T301" i="21"/>
  <c r="S301" i="21"/>
  <c r="R301" i="21"/>
  <c r="Q301" i="21"/>
  <c r="P301" i="21"/>
  <c r="O301" i="21"/>
  <c r="AN301" i="21"/>
  <c r="AM301" i="21"/>
  <c r="AL301" i="21"/>
  <c r="AK301" i="21"/>
  <c r="AJ301" i="21"/>
  <c r="AI301" i="21"/>
  <c r="AH301" i="21"/>
  <c r="AG301" i="21"/>
  <c r="F301" i="21"/>
  <c r="E301" i="21"/>
  <c r="D301" i="21"/>
  <c r="C301" i="21"/>
  <c r="B301" i="21"/>
  <c r="A301" i="21"/>
  <c r="AF300" i="21"/>
  <c r="AE300" i="21"/>
  <c r="AD300" i="21"/>
  <c r="AC300" i="21"/>
  <c r="AB300" i="21"/>
  <c r="AA300" i="21"/>
  <c r="Z300" i="21"/>
  <c r="Y300" i="21"/>
  <c r="X300" i="21"/>
  <c r="W300" i="21"/>
  <c r="V300" i="21"/>
  <c r="U300" i="21"/>
  <c r="AT300" i="21"/>
  <c r="AS300" i="21"/>
  <c r="AR300" i="21"/>
  <c r="AQ300" i="21"/>
  <c r="AP300" i="21"/>
  <c r="AO300" i="21"/>
  <c r="T300" i="21"/>
  <c r="S300" i="21"/>
  <c r="R300" i="21"/>
  <c r="Q300" i="21"/>
  <c r="P300" i="21"/>
  <c r="O300" i="21"/>
  <c r="AN300" i="21"/>
  <c r="AM300" i="21"/>
  <c r="AL300" i="21"/>
  <c r="AK300" i="21"/>
  <c r="AJ300" i="21"/>
  <c r="AI300" i="21"/>
  <c r="AH300" i="21"/>
  <c r="AG300" i="21"/>
  <c r="F300" i="21"/>
  <c r="E300" i="21"/>
  <c r="D300" i="21"/>
  <c r="C300" i="21"/>
  <c r="B300" i="21"/>
  <c r="A300" i="21"/>
  <c r="AF299" i="21"/>
  <c r="AE299" i="21"/>
  <c r="AD299" i="21"/>
  <c r="AC299" i="21"/>
  <c r="AB299" i="21"/>
  <c r="AA299" i="21"/>
  <c r="Z299" i="21"/>
  <c r="Y299" i="21"/>
  <c r="X299" i="21"/>
  <c r="W299" i="21"/>
  <c r="V299" i="21"/>
  <c r="U299" i="21"/>
  <c r="AT299" i="21"/>
  <c r="AS299" i="21"/>
  <c r="AR299" i="21"/>
  <c r="AQ299" i="21"/>
  <c r="AP299" i="21"/>
  <c r="AO299" i="21"/>
  <c r="T299" i="21"/>
  <c r="S299" i="21"/>
  <c r="R299" i="21"/>
  <c r="Q299" i="21"/>
  <c r="P299" i="21"/>
  <c r="O299" i="21"/>
  <c r="AN299" i="21"/>
  <c r="AM299" i="21"/>
  <c r="AL299" i="21"/>
  <c r="AK299" i="21"/>
  <c r="AJ299" i="21"/>
  <c r="AI299" i="21"/>
  <c r="AH299" i="21"/>
  <c r="AG299" i="21"/>
  <c r="F299" i="21"/>
  <c r="E299" i="21"/>
  <c r="D299" i="21"/>
  <c r="C299" i="21"/>
  <c r="B299" i="21"/>
  <c r="A299" i="21"/>
  <c r="AF298" i="21"/>
  <c r="AE298" i="21"/>
  <c r="AD298" i="21"/>
  <c r="AC298" i="21"/>
  <c r="AB298" i="21"/>
  <c r="AA298" i="21"/>
  <c r="Z298" i="21"/>
  <c r="Y298" i="21"/>
  <c r="X298" i="21"/>
  <c r="W298" i="21"/>
  <c r="V298" i="21"/>
  <c r="U298" i="21"/>
  <c r="AT298" i="21"/>
  <c r="AS298" i="21"/>
  <c r="AR298" i="21"/>
  <c r="AQ298" i="21"/>
  <c r="AP298" i="21"/>
  <c r="AO298" i="21"/>
  <c r="T298" i="21"/>
  <c r="S298" i="21"/>
  <c r="R298" i="21"/>
  <c r="Q298" i="21"/>
  <c r="P298" i="21"/>
  <c r="O298" i="21"/>
  <c r="AN298" i="21"/>
  <c r="AM298" i="21"/>
  <c r="AL298" i="21"/>
  <c r="AK298" i="21"/>
  <c r="AJ298" i="21"/>
  <c r="AI298" i="21"/>
  <c r="AH298" i="21"/>
  <c r="AG298" i="21"/>
  <c r="F298" i="21"/>
  <c r="E298" i="21"/>
  <c r="D298" i="21"/>
  <c r="C298" i="21"/>
  <c r="B298" i="21"/>
  <c r="A298" i="21"/>
  <c r="AF297" i="21"/>
  <c r="AE297" i="21"/>
  <c r="AD297" i="21"/>
  <c r="AC297" i="21"/>
  <c r="AB297" i="21"/>
  <c r="AA297" i="21"/>
  <c r="Z297" i="21"/>
  <c r="Y297" i="21"/>
  <c r="X297" i="21"/>
  <c r="W297" i="21"/>
  <c r="V297" i="21"/>
  <c r="U297" i="21"/>
  <c r="AT297" i="21"/>
  <c r="AS297" i="21"/>
  <c r="AR297" i="21"/>
  <c r="AQ297" i="21"/>
  <c r="AP297" i="21"/>
  <c r="AO297" i="21"/>
  <c r="T297" i="21"/>
  <c r="S297" i="21"/>
  <c r="R297" i="21"/>
  <c r="Q297" i="21"/>
  <c r="P297" i="21"/>
  <c r="O297" i="21"/>
  <c r="AN297" i="21"/>
  <c r="AM297" i="21"/>
  <c r="AL297" i="21"/>
  <c r="AK297" i="21"/>
  <c r="AJ297" i="21"/>
  <c r="AI297" i="21"/>
  <c r="AH297" i="21"/>
  <c r="AG297" i="21"/>
  <c r="F297" i="21"/>
  <c r="E297" i="21"/>
  <c r="D297" i="21"/>
  <c r="C297" i="21"/>
  <c r="B297" i="21"/>
  <c r="A297" i="21"/>
  <c r="AF296" i="21"/>
  <c r="AE296" i="21"/>
  <c r="AD296" i="21"/>
  <c r="AC296" i="21"/>
  <c r="AB296" i="21"/>
  <c r="AA296" i="21"/>
  <c r="Z296" i="21"/>
  <c r="Y296" i="21"/>
  <c r="X296" i="21"/>
  <c r="W296" i="21"/>
  <c r="V296" i="21"/>
  <c r="U296" i="21"/>
  <c r="AT296" i="21"/>
  <c r="AS296" i="21"/>
  <c r="AR296" i="21"/>
  <c r="AQ296" i="21"/>
  <c r="AP296" i="21"/>
  <c r="AO296" i="21"/>
  <c r="T296" i="21"/>
  <c r="S296" i="21"/>
  <c r="R296" i="21"/>
  <c r="Q296" i="21"/>
  <c r="P296" i="21"/>
  <c r="O296" i="21"/>
  <c r="AN296" i="21"/>
  <c r="AM296" i="21"/>
  <c r="AL296" i="21"/>
  <c r="AK296" i="21"/>
  <c r="AJ296" i="21"/>
  <c r="AI296" i="21"/>
  <c r="AH296" i="21"/>
  <c r="AG296" i="21"/>
  <c r="F296" i="21"/>
  <c r="E296" i="21"/>
  <c r="D296" i="21"/>
  <c r="C296" i="21"/>
  <c r="B296" i="21"/>
  <c r="A296" i="21"/>
  <c r="AF295" i="21"/>
  <c r="AE295" i="21"/>
  <c r="AD295" i="21"/>
  <c r="AC295" i="21"/>
  <c r="AB295" i="21"/>
  <c r="AA295" i="21"/>
  <c r="Z295" i="21"/>
  <c r="Y295" i="21"/>
  <c r="X295" i="21"/>
  <c r="W295" i="21"/>
  <c r="V295" i="21"/>
  <c r="U295" i="21"/>
  <c r="AT295" i="21"/>
  <c r="AS295" i="21"/>
  <c r="AR295" i="21"/>
  <c r="AQ295" i="21"/>
  <c r="AP295" i="21"/>
  <c r="AO295" i="21"/>
  <c r="T295" i="21"/>
  <c r="S295" i="21"/>
  <c r="R295" i="21"/>
  <c r="Q295" i="21"/>
  <c r="P295" i="21"/>
  <c r="O295" i="21"/>
  <c r="AN295" i="21"/>
  <c r="AM295" i="21"/>
  <c r="AL295" i="21"/>
  <c r="AK295" i="21"/>
  <c r="AJ295" i="21"/>
  <c r="AI295" i="21"/>
  <c r="AH295" i="21"/>
  <c r="AG295" i="21"/>
  <c r="F295" i="21"/>
  <c r="E295" i="21"/>
  <c r="D295" i="21"/>
  <c r="C295" i="21"/>
  <c r="B295" i="21"/>
  <c r="A295" i="21"/>
  <c r="AF294" i="21"/>
  <c r="AE294" i="21"/>
  <c r="AD294" i="21"/>
  <c r="AC294" i="21"/>
  <c r="AB294" i="21"/>
  <c r="AA294" i="21"/>
  <c r="Z294" i="21"/>
  <c r="Y294" i="21"/>
  <c r="X294" i="21"/>
  <c r="W294" i="21"/>
  <c r="V294" i="21"/>
  <c r="U294" i="21"/>
  <c r="AT294" i="21"/>
  <c r="AS294" i="21"/>
  <c r="AR294" i="21"/>
  <c r="AQ294" i="21"/>
  <c r="AP294" i="21"/>
  <c r="AO294" i="21"/>
  <c r="T294" i="21"/>
  <c r="S294" i="21"/>
  <c r="R294" i="21"/>
  <c r="Q294" i="21"/>
  <c r="P294" i="21"/>
  <c r="O294" i="21"/>
  <c r="AN294" i="21"/>
  <c r="AM294" i="21"/>
  <c r="AL294" i="21"/>
  <c r="AK294" i="21"/>
  <c r="AJ294" i="21"/>
  <c r="AI294" i="21"/>
  <c r="AH294" i="21"/>
  <c r="AG294" i="21"/>
  <c r="F294" i="21"/>
  <c r="E294" i="21"/>
  <c r="D294" i="21"/>
  <c r="C294" i="21"/>
  <c r="B294" i="21"/>
  <c r="A294" i="21"/>
  <c r="AF293" i="21"/>
  <c r="AE293" i="21"/>
  <c r="AD293" i="21"/>
  <c r="AC293" i="21"/>
  <c r="AB293" i="21"/>
  <c r="AA293" i="21"/>
  <c r="Z293" i="21"/>
  <c r="Y293" i="21"/>
  <c r="X293" i="21"/>
  <c r="W293" i="21"/>
  <c r="V293" i="21"/>
  <c r="U293" i="21"/>
  <c r="AT293" i="21"/>
  <c r="AS293" i="21"/>
  <c r="AR293" i="21"/>
  <c r="AQ293" i="21"/>
  <c r="AP293" i="21"/>
  <c r="AO293" i="21"/>
  <c r="T293" i="21"/>
  <c r="S293" i="21"/>
  <c r="R293" i="21"/>
  <c r="Q293" i="21"/>
  <c r="P293" i="21"/>
  <c r="O293" i="21"/>
  <c r="AN293" i="21"/>
  <c r="AM293" i="21"/>
  <c r="AL293" i="21"/>
  <c r="AK293" i="21"/>
  <c r="AJ293" i="21"/>
  <c r="AI293" i="21"/>
  <c r="AH293" i="21"/>
  <c r="AG293" i="21"/>
  <c r="F293" i="21"/>
  <c r="E293" i="21"/>
  <c r="D293" i="21"/>
  <c r="C293" i="21"/>
  <c r="B293" i="21"/>
  <c r="A293" i="21"/>
  <c r="AF292" i="21"/>
  <c r="AE292" i="21"/>
  <c r="AD292" i="21"/>
  <c r="AC292" i="21"/>
  <c r="AB292" i="21"/>
  <c r="AA292" i="21"/>
  <c r="Z292" i="21"/>
  <c r="Y292" i="21"/>
  <c r="X292" i="21"/>
  <c r="W292" i="21"/>
  <c r="V292" i="21"/>
  <c r="U292" i="21"/>
  <c r="AT292" i="21"/>
  <c r="AS292" i="21"/>
  <c r="AR292" i="21"/>
  <c r="AQ292" i="21"/>
  <c r="AP292" i="21"/>
  <c r="AO292" i="21"/>
  <c r="T292" i="21"/>
  <c r="S292" i="21"/>
  <c r="R292" i="21"/>
  <c r="Q292" i="21"/>
  <c r="P292" i="21"/>
  <c r="O292" i="21"/>
  <c r="AN292" i="21"/>
  <c r="AM292" i="21"/>
  <c r="AL292" i="21"/>
  <c r="AK292" i="21"/>
  <c r="AJ292" i="21"/>
  <c r="AI292" i="21"/>
  <c r="AH292" i="21"/>
  <c r="AG292" i="21"/>
  <c r="F292" i="21"/>
  <c r="E292" i="21"/>
  <c r="D292" i="21"/>
  <c r="C292" i="21"/>
  <c r="B292" i="21"/>
  <c r="A292" i="21"/>
  <c r="AF291" i="21"/>
  <c r="AE291" i="21"/>
  <c r="AD291" i="21"/>
  <c r="AC291" i="21"/>
  <c r="AB291" i="21"/>
  <c r="AA291" i="21"/>
  <c r="Z291" i="21"/>
  <c r="Y291" i="21"/>
  <c r="X291" i="21"/>
  <c r="W291" i="21"/>
  <c r="V291" i="21"/>
  <c r="U291" i="21"/>
  <c r="AT291" i="21"/>
  <c r="AS291" i="21"/>
  <c r="AR291" i="21"/>
  <c r="AQ291" i="21"/>
  <c r="AP291" i="21"/>
  <c r="AO291" i="21"/>
  <c r="T291" i="21"/>
  <c r="S291" i="21"/>
  <c r="R291" i="21"/>
  <c r="Q291" i="21"/>
  <c r="P291" i="21"/>
  <c r="O291" i="21"/>
  <c r="AN291" i="21"/>
  <c r="AM291" i="21"/>
  <c r="AL291" i="21"/>
  <c r="AK291" i="21"/>
  <c r="AJ291" i="21"/>
  <c r="AI291" i="21"/>
  <c r="AH291" i="21"/>
  <c r="AG291" i="21"/>
  <c r="F291" i="21"/>
  <c r="E291" i="21"/>
  <c r="D291" i="21"/>
  <c r="C291" i="21"/>
  <c r="B291" i="21"/>
  <c r="A291" i="21"/>
  <c r="AF290" i="21"/>
  <c r="AE290" i="21"/>
  <c r="AD290" i="21"/>
  <c r="AC290" i="21"/>
  <c r="AB290" i="21"/>
  <c r="AA290" i="21"/>
  <c r="Z290" i="21"/>
  <c r="Y290" i="21"/>
  <c r="X290" i="21"/>
  <c r="W290" i="21"/>
  <c r="V290" i="21"/>
  <c r="U290" i="21"/>
  <c r="AT290" i="21"/>
  <c r="AS290" i="21"/>
  <c r="AR290" i="21"/>
  <c r="AQ290" i="21"/>
  <c r="AP290" i="21"/>
  <c r="AO290" i="21"/>
  <c r="T290" i="21"/>
  <c r="S290" i="21"/>
  <c r="R290" i="21"/>
  <c r="Q290" i="21"/>
  <c r="P290" i="21"/>
  <c r="O290" i="21"/>
  <c r="AN290" i="21"/>
  <c r="AM290" i="21"/>
  <c r="AL290" i="21"/>
  <c r="AK290" i="21"/>
  <c r="AJ290" i="21"/>
  <c r="AI290" i="21"/>
  <c r="AH290" i="21"/>
  <c r="AG290" i="21"/>
  <c r="F290" i="21"/>
  <c r="E290" i="21"/>
  <c r="D290" i="21"/>
  <c r="C290" i="21"/>
  <c r="B290" i="21"/>
  <c r="A290" i="21"/>
  <c r="AF289" i="21"/>
  <c r="AE289" i="21"/>
  <c r="AD289" i="21"/>
  <c r="AC289" i="21"/>
  <c r="AB289" i="21"/>
  <c r="AA289" i="21"/>
  <c r="Z289" i="21"/>
  <c r="Y289" i="21"/>
  <c r="X289" i="21"/>
  <c r="W289" i="21"/>
  <c r="V289" i="21"/>
  <c r="U289" i="21"/>
  <c r="AT289" i="21"/>
  <c r="AS289" i="21"/>
  <c r="AR289" i="21"/>
  <c r="AQ289" i="21"/>
  <c r="AP289" i="21"/>
  <c r="AO289" i="21"/>
  <c r="T289" i="21"/>
  <c r="S289" i="21"/>
  <c r="R289" i="21"/>
  <c r="Q289" i="21"/>
  <c r="P289" i="21"/>
  <c r="O289" i="21"/>
  <c r="AN289" i="21"/>
  <c r="AM289" i="21"/>
  <c r="AL289" i="21"/>
  <c r="AK289" i="21"/>
  <c r="AJ289" i="21"/>
  <c r="AI289" i="21"/>
  <c r="AH289" i="21"/>
  <c r="AG289" i="21"/>
  <c r="F289" i="21"/>
  <c r="E289" i="21"/>
  <c r="D289" i="21"/>
  <c r="C289" i="21"/>
  <c r="B289" i="21"/>
  <c r="A289" i="21"/>
  <c r="AF288" i="21"/>
  <c r="AE288" i="21"/>
  <c r="AD288" i="21"/>
  <c r="AC288" i="21"/>
  <c r="AB288" i="21"/>
  <c r="AA288" i="21"/>
  <c r="Z288" i="21"/>
  <c r="Y288" i="21"/>
  <c r="X288" i="21"/>
  <c r="W288" i="21"/>
  <c r="V288" i="21"/>
  <c r="U288" i="21"/>
  <c r="AT288" i="21"/>
  <c r="AS288" i="21"/>
  <c r="AR288" i="21"/>
  <c r="AQ288" i="21"/>
  <c r="AP288" i="21"/>
  <c r="AO288" i="21"/>
  <c r="T288" i="21"/>
  <c r="S288" i="21"/>
  <c r="R288" i="21"/>
  <c r="Q288" i="21"/>
  <c r="P288" i="21"/>
  <c r="O288" i="21"/>
  <c r="AN288" i="21"/>
  <c r="AM288" i="21"/>
  <c r="AL288" i="21"/>
  <c r="AK288" i="21"/>
  <c r="AJ288" i="21"/>
  <c r="AI288" i="21"/>
  <c r="AH288" i="21"/>
  <c r="AG288" i="21"/>
  <c r="F288" i="21"/>
  <c r="E288" i="21"/>
  <c r="D288" i="21"/>
  <c r="C288" i="21"/>
  <c r="B288" i="21"/>
  <c r="A288" i="21"/>
  <c r="AF287" i="21"/>
  <c r="AE287" i="21"/>
  <c r="AD287" i="21"/>
  <c r="AC287" i="21"/>
  <c r="AB287" i="21"/>
  <c r="AA287" i="21"/>
  <c r="Z287" i="21"/>
  <c r="Y287" i="21"/>
  <c r="X287" i="21"/>
  <c r="W287" i="21"/>
  <c r="V287" i="21"/>
  <c r="U287" i="21"/>
  <c r="AT287" i="21"/>
  <c r="AS287" i="21"/>
  <c r="AR287" i="21"/>
  <c r="AQ287" i="21"/>
  <c r="AP287" i="21"/>
  <c r="AO287" i="21"/>
  <c r="T287" i="21"/>
  <c r="S287" i="21"/>
  <c r="R287" i="21"/>
  <c r="Q287" i="21"/>
  <c r="P287" i="21"/>
  <c r="O287" i="21"/>
  <c r="AN287" i="21"/>
  <c r="AM287" i="21"/>
  <c r="AL287" i="21"/>
  <c r="AK287" i="21"/>
  <c r="AJ287" i="21"/>
  <c r="AI287" i="21"/>
  <c r="AH287" i="21"/>
  <c r="AG287" i="21"/>
  <c r="F287" i="21"/>
  <c r="E287" i="21"/>
  <c r="D287" i="21"/>
  <c r="C287" i="21"/>
  <c r="B287" i="21"/>
  <c r="A287" i="21"/>
  <c r="AF286" i="21"/>
  <c r="AE286" i="21"/>
  <c r="AD286" i="21"/>
  <c r="AC286" i="21"/>
  <c r="AB286" i="21"/>
  <c r="AA286" i="21"/>
  <c r="Z286" i="21"/>
  <c r="Y286" i="21"/>
  <c r="X286" i="21"/>
  <c r="W286" i="21"/>
  <c r="V286" i="21"/>
  <c r="U286" i="21"/>
  <c r="AT286" i="21"/>
  <c r="AS286" i="21"/>
  <c r="AR286" i="21"/>
  <c r="AQ286" i="21"/>
  <c r="AP286" i="21"/>
  <c r="AO286" i="21"/>
  <c r="T286" i="21"/>
  <c r="S286" i="21"/>
  <c r="R286" i="21"/>
  <c r="Q286" i="21"/>
  <c r="P286" i="21"/>
  <c r="O286" i="21"/>
  <c r="AN286" i="21"/>
  <c r="AM286" i="21"/>
  <c r="AL286" i="21"/>
  <c r="AK286" i="21"/>
  <c r="AJ286" i="21"/>
  <c r="AI286" i="21"/>
  <c r="AH286" i="21"/>
  <c r="AG286" i="21"/>
  <c r="F286" i="21"/>
  <c r="E286" i="21"/>
  <c r="D286" i="21"/>
  <c r="C286" i="21"/>
  <c r="B286" i="21"/>
  <c r="A286" i="21"/>
  <c r="AF285" i="21"/>
  <c r="AE285" i="21"/>
  <c r="AD285" i="21"/>
  <c r="AC285" i="21"/>
  <c r="AB285" i="21"/>
  <c r="AA285" i="21"/>
  <c r="Z285" i="21"/>
  <c r="Y285" i="21"/>
  <c r="X285" i="21"/>
  <c r="W285" i="21"/>
  <c r="V285" i="21"/>
  <c r="U285" i="21"/>
  <c r="AT285" i="21"/>
  <c r="AS285" i="21"/>
  <c r="AR285" i="21"/>
  <c r="AQ285" i="21"/>
  <c r="AP285" i="21"/>
  <c r="AO285" i="21"/>
  <c r="T285" i="21"/>
  <c r="S285" i="21"/>
  <c r="R285" i="21"/>
  <c r="Q285" i="21"/>
  <c r="P285" i="21"/>
  <c r="O285" i="21"/>
  <c r="AN285" i="21"/>
  <c r="AM285" i="21"/>
  <c r="AL285" i="21"/>
  <c r="AK285" i="21"/>
  <c r="AJ285" i="21"/>
  <c r="AI285" i="21"/>
  <c r="AH285" i="21"/>
  <c r="AG285" i="21"/>
  <c r="F285" i="21"/>
  <c r="E285" i="21"/>
  <c r="D285" i="21"/>
  <c r="C285" i="21"/>
  <c r="B285" i="21"/>
  <c r="A285" i="21"/>
  <c r="AF284" i="21"/>
  <c r="AE284" i="21"/>
  <c r="AD284" i="21"/>
  <c r="AC284" i="21"/>
  <c r="AB284" i="21"/>
  <c r="AA284" i="21"/>
  <c r="Z284" i="21"/>
  <c r="Y284" i="21"/>
  <c r="X284" i="21"/>
  <c r="W284" i="21"/>
  <c r="V284" i="21"/>
  <c r="U284" i="21"/>
  <c r="AT284" i="21"/>
  <c r="AS284" i="21"/>
  <c r="AR284" i="21"/>
  <c r="AQ284" i="21"/>
  <c r="AP284" i="21"/>
  <c r="AO284" i="21"/>
  <c r="T284" i="21"/>
  <c r="S284" i="21"/>
  <c r="R284" i="21"/>
  <c r="Q284" i="21"/>
  <c r="P284" i="21"/>
  <c r="O284" i="21"/>
  <c r="AN284" i="21"/>
  <c r="AM284" i="21"/>
  <c r="AL284" i="21"/>
  <c r="AK284" i="21"/>
  <c r="AJ284" i="21"/>
  <c r="AI284" i="21"/>
  <c r="AH284" i="21"/>
  <c r="AG284" i="21"/>
  <c r="F284" i="21"/>
  <c r="E284" i="21"/>
  <c r="D284" i="21"/>
  <c r="C284" i="21"/>
  <c r="B284" i="21"/>
  <c r="A284" i="21"/>
  <c r="AF283" i="21"/>
  <c r="AE283" i="21"/>
  <c r="AD283" i="21"/>
  <c r="AC283" i="21"/>
  <c r="AB283" i="21"/>
  <c r="AA283" i="21"/>
  <c r="Z283" i="21"/>
  <c r="Y283" i="21"/>
  <c r="X283" i="21"/>
  <c r="W283" i="21"/>
  <c r="V283" i="21"/>
  <c r="U283" i="21"/>
  <c r="AT283" i="21"/>
  <c r="AS283" i="21"/>
  <c r="AR283" i="21"/>
  <c r="AQ283" i="21"/>
  <c r="AP283" i="21"/>
  <c r="AO283" i="21"/>
  <c r="T283" i="21"/>
  <c r="S283" i="21"/>
  <c r="R283" i="21"/>
  <c r="Q283" i="21"/>
  <c r="P283" i="21"/>
  <c r="O283" i="21"/>
  <c r="AN283" i="21"/>
  <c r="AM283" i="21"/>
  <c r="AL283" i="21"/>
  <c r="AK283" i="21"/>
  <c r="AJ283" i="21"/>
  <c r="AI283" i="21"/>
  <c r="AH283" i="21"/>
  <c r="AG283" i="21"/>
  <c r="F283" i="21"/>
  <c r="E283" i="21"/>
  <c r="D283" i="21"/>
  <c r="C283" i="21"/>
  <c r="B283" i="21"/>
  <c r="A283" i="21"/>
  <c r="AF282" i="21"/>
  <c r="AE282" i="21"/>
  <c r="AD282" i="21"/>
  <c r="AC282" i="21"/>
  <c r="AB282" i="21"/>
  <c r="AA282" i="21"/>
  <c r="Z282" i="21"/>
  <c r="Y282" i="21"/>
  <c r="X282" i="21"/>
  <c r="W282" i="21"/>
  <c r="V282" i="21"/>
  <c r="U282" i="21"/>
  <c r="AT282" i="21"/>
  <c r="AS282" i="21"/>
  <c r="AR282" i="21"/>
  <c r="AQ282" i="21"/>
  <c r="AP282" i="21"/>
  <c r="AO282" i="21"/>
  <c r="T282" i="21"/>
  <c r="S282" i="21"/>
  <c r="R282" i="21"/>
  <c r="Q282" i="21"/>
  <c r="P282" i="21"/>
  <c r="O282" i="21"/>
  <c r="AN282" i="21"/>
  <c r="AM282" i="21"/>
  <c r="AL282" i="21"/>
  <c r="AK282" i="21"/>
  <c r="AJ282" i="21"/>
  <c r="AI282" i="21"/>
  <c r="AH282" i="21"/>
  <c r="AG282" i="21"/>
  <c r="F282" i="21"/>
  <c r="E282" i="21"/>
  <c r="D282" i="21"/>
  <c r="C282" i="21"/>
  <c r="B282" i="21"/>
  <c r="A282" i="21"/>
  <c r="AF281" i="21"/>
  <c r="AE281" i="21"/>
  <c r="AD281" i="21"/>
  <c r="AC281" i="21"/>
  <c r="AB281" i="21"/>
  <c r="AA281" i="21"/>
  <c r="Z281" i="21"/>
  <c r="Y281" i="21"/>
  <c r="X281" i="21"/>
  <c r="W281" i="21"/>
  <c r="V281" i="21"/>
  <c r="U281" i="21"/>
  <c r="AT281" i="21"/>
  <c r="AS281" i="21"/>
  <c r="AR281" i="21"/>
  <c r="AQ281" i="21"/>
  <c r="AP281" i="21"/>
  <c r="AO281" i="21"/>
  <c r="T281" i="21"/>
  <c r="S281" i="21"/>
  <c r="R281" i="21"/>
  <c r="Q281" i="21"/>
  <c r="P281" i="21"/>
  <c r="O281" i="21"/>
  <c r="AN281" i="21"/>
  <c r="AM281" i="21"/>
  <c r="AL281" i="21"/>
  <c r="AK281" i="21"/>
  <c r="AJ281" i="21"/>
  <c r="AI281" i="21"/>
  <c r="AH281" i="21"/>
  <c r="AG281" i="21"/>
  <c r="F281" i="21"/>
  <c r="E281" i="21"/>
  <c r="D281" i="21"/>
  <c r="C281" i="21"/>
  <c r="B281" i="21"/>
  <c r="A281" i="21"/>
  <c r="AF280" i="21"/>
  <c r="AE280" i="21"/>
  <c r="AD280" i="21"/>
  <c r="AC280" i="21"/>
  <c r="AB280" i="21"/>
  <c r="AA280" i="21"/>
  <c r="Z280" i="21"/>
  <c r="Y280" i="21"/>
  <c r="X280" i="21"/>
  <c r="W280" i="21"/>
  <c r="V280" i="21"/>
  <c r="U280" i="21"/>
  <c r="AT280" i="21"/>
  <c r="AS280" i="21"/>
  <c r="AR280" i="21"/>
  <c r="AQ280" i="21"/>
  <c r="AP280" i="21"/>
  <c r="AO280" i="21"/>
  <c r="T280" i="21"/>
  <c r="S280" i="21"/>
  <c r="R280" i="21"/>
  <c r="Q280" i="21"/>
  <c r="P280" i="21"/>
  <c r="O280" i="21"/>
  <c r="AN280" i="21"/>
  <c r="AM280" i="21"/>
  <c r="AL280" i="21"/>
  <c r="AK280" i="21"/>
  <c r="AJ280" i="21"/>
  <c r="AI280" i="21"/>
  <c r="AH280" i="21"/>
  <c r="AG280" i="21"/>
  <c r="F280" i="21"/>
  <c r="E280" i="21"/>
  <c r="D280" i="21"/>
  <c r="C280" i="21"/>
  <c r="B280" i="21"/>
  <c r="A280" i="21"/>
  <c r="AF279" i="21"/>
  <c r="AE279" i="21"/>
  <c r="AD279" i="21"/>
  <c r="AC279" i="21"/>
  <c r="AB279" i="21"/>
  <c r="AA279" i="21"/>
  <c r="Z279" i="21"/>
  <c r="Y279" i="21"/>
  <c r="X279" i="21"/>
  <c r="W279" i="21"/>
  <c r="V279" i="21"/>
  <c r="U279" i="21"/>
  <c r="AT279" i="21"/>
  <c r="AS279" i="21"/>
  <c r="AR279" i="21"/>
  <c r="AQ279" i="21"/>
  <c r="AP279" i="21"/>
  <c r="AO279" i="21"/>
  <c r="T279" i="21"/>
  <c r="S279" i="21"/>
  <c r="R279" i="21"/>
  <c r="Q279" i="21"/>
  <c r="P279" i="21"/>
  <c r="O279" i="21"/>
  <c r="AN279" i="21"/>
  <c r="AM279" i="21"/>
  <c r="AL279" i="21"/>
  <c r="AK279" i="21"/>
  <c r="AJ279" i="21"/>
  <c r="AI279" i="21"/>
  <c r="AH279" i="21"/>
  <c r="AG279" i="21"/>
  <c r="F279" i="21"/>
  <c r="E279" i="21"/>
  <c r="D279" i="21"/>
  <c r="C279" i="21"/>
  <c r="B279" i="21"/>
  <c r="A279" i="21"/>
  <c r="AF278" i="21"/>
  <c r="AE278" i="21"/>
  <c r="AD278" i="21"/>
  <c r="AC278" i="21"/>
  <c r="AB278" i="21"/>
  <c r="AA278" i="21"/>
  <c r="Z278" i="21"/>
  <c r="Y278" i="21"/>
  <c r="X278" i="21"/>
  <c r="W278" i="21"/>
  <c r="V278" i="21"/>
  <c r="U278" i="21"/>
  <c r="AT278" i="21"/>
  <c r="AS278" i="21"/>
  <c r="AR278" i="21"/>
  <c r="AQ278" i="21"/>
  <c r="AP278" i="21"/>
  <c r="AO278" i="21"/>
  <c r="T278" i="21"/>
  <c r="S278" i="21"/>
  <c r="R278" i="21"/>
  <c r="Q278" i="21"/>
  <c r="P278" i="21"/>
  <c r="O278" i="21"/>
  <c r="AN278" i="21"/>
  <c r="AM278" i="21"/>
  <c r="AL278" i="21"/>
  <c r="AK278" i="21"/>
  <c r="AJ278" i="21"/>
  <c r="AI278" i="21"/>
  <c r="AH278" i="21"/>
  <c r="AG278" i="21"/>
  <c r="F278" i="21"/>
  <c r="E278" i="21"/>
  <c r="D278" i="21"/>
  <c r="C278" i="21"/>
  <c r="B278" i="21"/>
  <c r="A278" i="21"/>
  <c r="AF277" i="21"/>
  <c r="AE277" i="21"/>
  <c r="AD277" i="21"/>
  <c r="AC277" i="21"/>
  <c r="AB277" i="21"/>
  <c r="AA277" i="21"/>
  <c r="Z277" i="21"/>
  <c r="Y277" i="21"/>
  <c r="X277" i="21"/>
  <c r="W277" i="21"/>
  <c r="V277" i="21"/>
  <c r="U277" i="21"/>
  <c r="AT277" i="21"/>
  <c r="AS277" i="21"/>
  <c r="AR277" i="21"/>
  <c r="AQ277" i="21"/>
  <c r="AP277" i="21"/>
  <c r="AO277" i="21"/>
  <c r="T277" i="21"/>
  <c r="S277" i="21"/>
  <c r="R277" i="21"/>
  <c r="Q277" i="21"/>
  <c r="P277" i="21"/>
  <c r="O277" i="21"/>
  <c r="AN277" i="21"/>
  <c r="AM277" i="21"/>
  <c r="AL277" i="21"/>
  <c r="AK277" i="21"/>
  <c r="AJ277" i="21"/>
  <c r="AI277" i="21"/>
  <c r="AH277" i="21"/>
  <c r="AG277" i="21"/>
  <c r="F277" i="21"/>
  <c r="E277" i="21"/>
  <c r="D277" i="21"/>
  <c r="C277" i="21"/>
  <c r="B277" i="21"/>
  <c r="A277" i="21"/>
  <c r="AF276" i="21"/>
  <c r="AE276" i="21"/>
  <c r="AD276" i="21"/>
  <c r="AC276" i="21"/>
  <c r="AB276" i="21"/>
  <c r="AA276" i="21"/>
  <c r="Z276" i="21"/>
  <c r="Y276" i="21"/>
  <c r="X276" i="21"/>
  <c r="W276" i="21"/>
  <c r="V276" i="21"/>
  <c r="U276" i="21"/>
  <c r="AT276" i="21"/>
  <c r="AS276" i="21"/>
  <c r="AR276" i="21"/>
  <c r="AQ276" i="21"/>
  <c r="AP276" i="21"/>
  <c r="AO276" i="21"/>
  <c r="T276" i="21"/>
  <c r="S276" i="21"/>
  <c r="R276" i="21"/>
  <c r="Q276" i="21"/>
  <c r="P276" i="21"/>
  <c r="O276" i="21"/>
  <c r="AN276" i="21"/>
  <c r="AM276" i="21"/>
  <c r="AL276" i="21"/>
  <c r="AK276" i="21"/>
  <c r="AJ276" i="21"/>
  <c r="AI276" i="21"/>
  <c r="AH276" i="21"/>
  <c r="AG276" i="21"/>
  <c r="F276" i="21"/>
  <c r="E276" i="21"/>
  <c r="D276" i="21"/>
  <c r="C276" i="21"/>
  <c r="B276" i="21"/>
  <c r="A276" i="21"/>
  <c r="AF275" i="21"/>
  <c r="AE275" i="21"/>
  <c r="AD275" i="21"/>
  <c r="AC275" i="21"/>
  <c r="AB275" i="21"/>
  <c r="AA275" i="21"/>
  <c r="Z275" i="21"/>
  <c r="Y275" i="21"/>
  <c r="X275" i="21"/>
  <c r="W275" i="21"/>
  <c r="V275" i="21"/>
  <c r="U275" i="21"/>
  <c r="AT275" i="21"/>
  <c r="AS275" i="21"/>
  <c r="AR275" i="21"/>
  <c r="AQ275" i="21"/>
  <c r="AP275" i="21"/>
  <c r="AO275" i="21"/>
  <c r="T275" i="21"/>
  <c r="S275" i="21"/>
  <c r="R275" i="21"/>
  <c r="Q275" i="21"/>
  <c r="P275" i="21"/>
  <c r="O275" i="21"/>
  <c r="AN275" i="21"/>
  <c r="AM275" i="21"/>
  <c r="AL275" i="21"/>
  <c r="AK275" i="21"/>
  <c r="AJ275" i="21"/>
  <c r="AI275" i="21"/>
  <c r="AH275" i="21"/>
  <c r="AG275" i="21"/>
  <c r="F275" i="21"/>
  <c r="E275" i="21"/>
  <c r="D275" i="21"/>
  <c r="C275" i="21"/>
  <c r="B275" i="21"/>
  <c r="A275" i="21"/>
  <c r="AF274" i="21"/>
  <c r="AE274" i="21"/>
  <c r="AD274" i="21"/>
  <c r="AC274" i="21"/>
  <c r="AB274" i="21"/>
  <c r="AA274" i="21"/>
  <c r="Z274" i="21"/>
  <c r="Y274" i="21"/>
  <c r="X274" i="21"/>
  <c r="W274" i="21"/>
  <c r="V274" i="21"/>
  <c r="U274" i="21"/>
  <c r="AT274" i="21"/>
  <c r="AS274" i="21"/>
  <c r="AR274" i="21"/>
  <c r="AQ274" i="21"/>
  <c r="AP274" i="21"/>
  <c r="AO274" i="21"/>
  <c r="T274" i="21"/>
  <c r="S274" i="21"/>
  <c r="R274" i="21"/>
  <c r="Q274" i="21"/>
  <c r="P274" i="21"/>
  <c r="O274" i="21"/>
  <c r="AN274" i="21"/>
  <c r="AM274" i="21"/>
  <c r="AL274" i="21"/>
  <c r="AK274" i="21"/>
  <c r="AJ274" i="21"/>
  <c r="AI274" i="21"/>
  <c r="AH274" i="21"/>
  <c r="AG274" i="21"/>
  <c r="F274" i="21"/>
  <c r="E274" i="21"/>
  <c r="D274" i="21"/>
  <c r="C274" i="21"/>
  <c r="B274" i="21"/>
  <c r="A274" i="21"/>
  <c r="AF273" i="21"/>
  <c r="AE273" i="21"/>
  <c r="AD273" i="21"/>
  <c r="AC273" i="21"/>
  <c r="AB273" i="21"/>
  <c r="AA273" i="21"/>
  <c r="Z273" i="21"/>
  <c r="Y273" i="21"/>
  <c r="X273" i="21"/>
  <c r="W273" i="21"/>
  <c r="V273" i="21"/>
  <c r="U273" i="21"/>
  <c r="AT273" i="21"/>
  <c r="AS273" i="21"/>
  <c r="AR273" i="21"/>
  <c r="AQ273" i="21"/>
  <c r="AP273" i="21"/>
  <c r="AO273" i="21"/>
  <c r="T273" i="21"/>
  <c r="S273" i="21"/>
  <c r="R273" i="21"/>
  <c r="Q273" i="21"/>
  <c r="P273" i="21"/>
  <c r="O273" i="21"/>
  <c r="AN273" i="21"/>
  <c r="AM273" i="21"/>
  <c r="AL273" i="21"/>
  <c r="AK273" i="21"/>
  <c r="AJ273" i="21"/>
  <c r="AI273" i="21"/>
  <c r="AH273" i="21"/>
  <c r="AG273" i="21"/>
  <c r="F273" i="21"/>
  <c r="E273" i="21"/>
  <c r="D273" i="21"/>
  <c r="C273" i="21"/>
  <c r="B273" i="21"/>
  <c r="A273" i="21"/>
  <c r="AF272" i="21"/>
  <c r="AE272" i="21"/>
  <c r="AD272" i="21"/>
  <c r="AC272" i="21"/>
  <c r="AB272" i="21"/>
  <c r="AA272" i="21"/>
  <c r="Z272" i="21"/>
  <c r="Y272" i="21"/>
  <c r="X272" i="21"/>
  <c r="W272" i="21"/>
  <c r="V272" i="21"/>
  <c r="U272" i="21"/>
  <c r="AT272" i="21"/>
  <c r="AS272" i="21"/>
  <c r="AR272" i="21"/>
  <c r="AQ272" i="21"/>
  <c r="AP272" i="21"/>
  <c r="AO272" i="21"/>
  <c r="T272" i="21"/>
  <c r="S272" i="21"/>
  <c r="R272" i="21"/>
  <c r="Q272" i="21"/>
  <c r="P272" i="21"/>
  <c r="O272" i="21"/>
  <c r="AN272" i="21"/>
  <c r="AM272" i="21"/>
  <c r="AL272" i="21"/>
  <c r="AK272" i="21"/>
  <c r="AJ272" i="21"/>
  <c r="AI272" i="21"/>
  <c r="AH272" i="21"/>
  <c r="AG272" i="21"/>
  <c r="F272" i="21"/>
  <c r="E272" i="21"/>
  <c r="D272" i="21"/>
  <c r="C272" i="21"/>
  <c r="B272" i="21"/>
  <c r="A272" i="21"/>
  <c r="AF271" i="21"/>
  <c r="AE271" i="21"/>
  <c r="AD271" i="21"/>
  <c r="AC271" i="21"/>
  <c r="AB271" i="21"/>
  <c r="AA271" i="21"/>
  <c r="Z271" i="21"/>
  <c r="Y271" i="21"/>
  <c r="X271" i="21"/>
  <c r="W271" i="21"/>
  <c r="V271" i="21"/>
  <c r="U271" i="21"/>
  <c r="AT271" i="21"/>
  <c r="AS271" i="21"/>
  <c r="AR271" i="21"/>
  <c r="AQ271" i="21"/>
  <c r="AP271" i="21"/>
  <c r="AO271" i="21"/>
  <c r="T271" i="21"/>
  <c r="S271" i="21"/>
  <c r="R271" i="21"/>
  <c r="Q271" i="21"/>
  <c r="P271" i="21"/>
  <c r="O271" i="21"/>
  <c r="AN271" i="21"/>
  <c r="AM271" i="21"/>
  <c r="AL271" i="21"/>
  <c r="AK271" i="21"/>
  <c r="AJ271" i="21"/>
  <c r="AI271" i="21"/>
  <c r="AH271" i="21"/>
  <c r="AG271" i="21"/>
  <c r="F271" i="21"/>
  <c r="E271" i="21"/>
  <c r="D271" i="21"/>
  <c r="C271" i="21"/>
  <c r="B271" i="21"/>
  <c r="A271" i="21"/>
  <c r="AF270" i="21"/>
  <c r="AE270" i="21"/>
  <c r="AD270" i="21"/>
  <c r="AC270" i="21"/>
  <c r="AB270" i="21"/>
  <c r="AA270" i="21"/>
  <c r="Z270" i="21"/>
  <c r="Y270" i="21"/>
  <c r="X270" i="21"/>
  <c r="W270" i="21"/>
  <c r="V270" i="21"/>
  <c r="U270" i="21"/>
  <c r="AT270" i="21"/>
  <c r="AS270" i="21"/>
  <c r="AR270" i="21"/>
  <c r="AQ270" i="21"/>
  <c r="AP270" i="21"/>
  <c r="AO270" i="21"/>
  <c r="T270" i="21"/>
  <c r="S270" i="21"/>
  <c r="R270" i="21"/>
  <c r="Q270" i="21"/>
  <c r="P270" i="21"/>
  <c r="O270" i="21"/>
  <c r="AN270" i="21"/>
  <c r="AM270" i="21"/>
  <c r="AL270" i="21"/>
  <c r="AK270" i="21"/>
  <c r="AJ270" i="21"/>
  <c r="AI270" i="21"/>
  <c r="AH270" i="21"/>
  <c r="AG270" i="21"/>
  <c r="F270" i="21"/>
  <c r="E270" i="21"/>
  <c r="D270" i="21"/>
  <c r="C270" i="21"/>
  <c r="B270" i="21"/>
  <c r="A270" i="21"/>
  <c r="AF269" i="21"/>
  <c r="AE269" i="21"/>
  <c r="AD269" i="21"/>
  <c r="AC269" i="21"/>
  <c r="AB269" i="21"/>
  <c r="AA269" i="21"/>
  <c r="Z269" i="21"/>
  <c r="Y269" i="21"/>
  <c r="X269" i="21"/>
  <c r="W269" i="21"/>
  <c r="V269" i="21"/>
  <c r="U269" i="21"/>
  <c r="AT269" i="21"/>
  <c r="AS269" i="21"/>
  <c r="AR269" i="21"/>
  <c r="AQ269" i="21"/>
  <c r="AP269" i="21"/>
  <c r="AO269" i="21"/>
  <c r="T269" i="21"/>
  <c r="S269" i="21"/>
  <c r="R269" i="21"/>
  <c r="Q269" i="21"/>
  <c r="P269" i="21"/>
  <c r="O269" i="21"/>
  <c r="AN269" i="21"/>
  <c r="AM269" i="21"/>
  <c r="AL269" i="21"/>
  <c r="AK269" i="21"/>
  <c r="AJ269" i="21"/>
  <c r="AI269" i="21"/>
  <c r="AH269" i="21"/>
  <c r="AG269" i="21"/>
  <c r="F269" i="21"/>
  <c r="E269" i="21"/>
  <c r="D269" i="21"/>
  <c r="C269" i="21"/>
  <c r="B269" i="21"/>
  <c r="A269" i="21"/>
  <c r="AF268" i="21"/>
  <c r="AE268" i="21"/>
  <c r="AD268" i="21"/>
  <c r="AC268" i="21"/>
  <c r="AB268" i="21"/>
  <c r="AA268" i="21"/>
  <c r="Z268" i="21"/>
  <c r="Y268" i="21"/>
  <c r="X268" i="21"/>
  <c r="W268" i="21"/>
  <c r="V268" i="21"/>
  <c r="U268" i="21"/>
  <c r="AT268" i="21"/>
  <c r="AS268" i="21"/>
  <c r="AR268" i="21"/>
  <c r="AQ268" i="21"/>
  <c r="AP268" i="21"/>
  <c r="AO268" i="21"/>
  <c r="T268" i="21"/>
  <c r="S268" i="21"/>
  <c r="R268" i="21"/>
  <c r="Q268" i="21"/>
  <c r="P268" i="21"/>
  <c r="O268" i="21"/>
  <c r="AN268" i="21"/>
  <c r="AM268" i="21"/>
  <c r="AL268" i="21"/>
  <c r="AK268" i="21"/>
  <c r="AJ268" i="21"/>
  <c r="AI268" i="21"/>
  <c r="AH268" i="21"/>
  <c r="AG268" i="21"/>
  <c r="F268" i="21"/>
  <c r="E268" i="21"/>
  <c r="D268" i="21"/>
  <c r="C268" i="21"/>
  <c r="B268" i="21"/>
  <c r="A268" i="21"/>
  <c r="AF267" i="21"/>
  <c r="AE267" i="21"/>
  <c r="AD267" i="21"/>
  <c r="AC267" i="21"/>
  <c r="AB267" i="21"/>
  <c r="AA267" i="21"/>
  <c r="Z267" i="21"/>
  <c r="Y267" i="21"/>
  <c r="X267" i="21"/>
  <c r="W267" i="21"/>
  <c r="V267" i="21"/>
  <c r="U267" i="21"/>
  <c r="AT267" i="21"/>
  <c r="AS267" i="21"/>
  <c r="AR267" i="21"/>
  <c r="AQ267" i="21"/>
  <c r="AP267" i="21"/>
  <c r="AO267" i="21"/>
  <c r="T267" i="21"/>
  <c r="S267" i="21"/>
  <c r="R267" i="21"/>
  <c r="Q267" i="21"/>
  <c r="P267" i="21"/>
  <c r="O267" i="21"/>
  <c r="AN267" i="21"/>
  <c r="AM267" i="21"/>
  <c r="AL267" i="21"/>
  <c r="AK267" i="21"/>
  <c r="AJ267" i="21"/>
  <c r="AI267" i="21"/>
  <c r="AH267" i="21"/>
  <c r="AG267" i="21"/>
  <c r="F267" i="21"/>
  <c r="E267" i="21"/>
  <c r="D267" i="21"/>
  <c r="C267" i="21"/>
  <c r="B267" i="21"/>
  <c r="A267" i="21"/>
  <c r="AF266" i="21"/>
  <c r="AE266" i="21"/>
  <c r="AD266" i="21"/>
  <c r="AC266" i="21"/>
  <c r="AB266" i="21"/>
  <c r="AA266" i="21"/>
  <c r="Z266" i="21"/>
  <c r="Y266" i="21"/>
  <c r="X266" i="21"/>
  <c r="W266" i="21"/>
  <c r="V266" i="21"/>
  <c r="U266" i="21"/>
  <c r="AT266" i="21"/>
  <c r="AS266" i="21"/>
  <c r="AR266" i="21"/>
  <c r="AQ266" i="21"/>
  <c r="AP266" i="21"/>
  <c r="AO266" i="21"/>
  <c r="T266" i="21"/>
  <c r="S266" i="21"/>
  <c r="R266" i="21"/>
  <c r="Q266" i="21"/>
  <c r="P266" i="21"/>
  <c r="O266" i="21"/>
  <c r="AN266" i="21"/>
  <c r="AM266" i="21"/>
  <c r="AL266" i="21"/>
  <c r="AK266" i="21"/>
  <c r="AJ266" i="21"/>
  <c r="AI266" i="21"/>
  <c r="AH266" i="21"/>
  <c r="AG266" i="21"/>
  <c r="F266" i="21"/>
  <c r="E266" i="21"/>
  <c r="D266" i="21"/>
  <c r="C266" i="21"/>
  <c r="B266" i="21"/>
  <c r="A266" i="21"/>
  <c r="AF265" i="21"/>
  <c r="AE265" i="21"/>
  <c r="AD265" i="21"/>
  <c r="AC265" i="21"/>
  <c r="AB265" i="21"/>
  <c r="AA265" i="21"/>
  <c r="Z265" i="21"/>
  <c r="Y265" i="21"/>
  <c r="X265" i="21"/>
  <c r="W265" i="21"/>
  <c r="V265" i="21"/>
  <c r="U265" i="21"/>
  <c r="AT265" i="21"/>
  <c r="AS265" i="21"/>
  <c r="AR265" i="21"/>
  <c r="AQ265" i="21"/>
  <c r="AP265" i="21"/>
  <c r="AO265" i="21"/>
  <c r="T265" i="21"/>
  <c r="S265" i="21"/>
  <c r="R265" i="21"/>
  <c r="Q265" i="21"/>
  <c r="P265" i="21"/>
  <c r="O265" i="21"/>
  <c r="AN265" i="21"/>
  <c r="AM265" i="21"/>
  <c r="AL265" i="21"/>
  <c r="AK265" i="21"/>
  <c r="AJ265" i="21"/>
  <c r="AI265" i="21"/>
  <c r="AH265" i="21"/>
  <c r="AG265" i="21"/>
  <c r="F265" i="21"/>
  <c r="E265" i="21"/>
  <c r="D265" i="21"/>
  <c r="C265" i="21"/>
  <c r="B265" i="21"/>
  <c r="A265" i="21"/>
  <c r="AF264" i="21"/>
  <c r="AE264" i="21"/>
  <c r="AD264" i="21"/>
  <c r="AC264" i="21"/>
  <c r="AB264" i="21"/>
  <c r="AA264" i="21"/>
  <c r="Z264" i="21"/>
  <c r="Y264" i="21"/>
  <c r="X264" i="21"/>
  <c r="W264" i="21"/>
  <c r="V264" i="21"/>
  <c r="U264" i="21"/>
  <c r="AT264" i="21"/>
  <c r="AS264" i="21"/>
  <c r="AR264" i="21"/>
  <c r="AQ264" i="21"/>
  <c r="AP264" i="21"/>
  <c r="AO264" i="21"/>
  <c r="T264" i="21"/>
  <c r="S264" i="21"/>
  <c r="R264" i="21"/>
  <c r="Q264" i="21"/>
  <c r="P264" i="21"/>
  <c r="O264" i="21"/>
  <c r="AN264" i="21"/>
  <c r="AM264" i="21"/>
  <c r="AL264" i="21"/>
  <c r="AK264" i="21"/>
  <c r="AJ264" i="21"/>
  <c r="AI264" i="21"/>
  <c r="AH264" i="21"/>
  <c r="AG264" i="21"/>
  <c r="F264" i="21"/>
  <c r="E264" i="21"/>
  <c r="D264" i="21"/>
  <c r="C264" i="21"/>
  <c r="B264" i="21"/>
  <c r="A264" i="21"/>
  <c r="AF263" i="21"/>
  <c r="AE263" i="21"/>
  <c r="AD263" i="21"/>
  <c r="AC263" i="21"/>
  <c r="AB263" i="21"/>
  <c r="AA263" i="21"/>
  <c r="Z263" i="21"/>
  <c r="Y263" i="21"/>
  <c r="X263" i="21"/>
  <c r="W263" i="21"/>
  <c r="V263" i="21"/>
  <c r="U263" i="21"/>
  <c r="AT263" i="21"/>
  <c r="AS263" i="21"/>
  <c r="AR263" i="21"/>
  <c r="AQ263" i="21"/>
  <c r="AP263" i="21"/>
  <c r="AO263" i="21"/>
  <c r="T263" i="21"/>
  <c r="S263" i="21"/>
  <c r="R263" i="21"/>
  <c r="Q263" i="21"/>
  <c r="P263" i="21"/>
  <c r="O263" i="21"/>
  <c r="AN263" i="21"/>
  <c r="AM263" i="21"/>
  <c r="AL263" i="21"/>
  <c r="AK263" i="21"/>
  <c r="AJ263" i="21"/>
  <c r="AI263" i="21"/>
  <c r="AH263" i="21"/>
  <c r="AG263" i="21"/>
  <c r="F263" i="21"/>
  <c r="E263" i="21"/>
  <c r="D263" i="21"/>
  <c r="C263" i="21"/>
  <c r="B263" i="21"/>
  <c r="A263" i="21"/>
  <c r="AF262" i="21"/>
  <c r="AE262" i="21"/>
  <c r="AD262" i="21"/>
  <c r="AC262" i="21"/>
  <c r="AB262" i="21"/>
  <c r="AA262" i="21"/>
  <c r="Z262" i="21"/>
  <c r="Y262" i="21"/>
  <c r="X262" i="21"/>
  <c r="W262" i="21"/>
  <c r="V262" i="21"/>
  <c r="U262" i="21"/>
  <c r="AT262" i="21"/>
  <c r="AS262" i="21"/>
  <c r="AR262" i="21"/>
  <c r="AQ262" i="21"/>
  <c r="AP262" i="21"/>
  <c r="AO262" i="21"/>
  <c r="T262" i="21"/>
  <c r="S262" i="21"/>
  <c r="R262" i="21"/>
  <c r="Q262" i="21"/>
  <c r="P262" i="21"/>
  <c r="O262" i="21"/>
  <c r="AN262" i="21"/>
  <c r="AM262" i="21"/>
  <c r="AL262" i="21"/>
  <c r="AK262" i="21"/>
  <c r="AJ262" i="21"/>
  <c r="AI262" i="21"/>
  <c r="AH262" i="21"/>
  <c r="AG262" i="21"/>
  <c r="F262" i="21"/>
  <c r="E262" i="21"/>
  <c r="D262" i="21"/>
  <c r="C262" i="21"/>
  <c r="B262" i="21"/>
  <c r="A262" i="21"/>
  <c r="AF261" i="21"/>
  <c r="AE261" i="21"/>
  <c r="AD261" i="21"/>
  <c r="AC261" i="21"/>
  <c r="AB261" i="21"/>
  <c r="AA261" i="21"/>
  <c r="Z261" i="21"/>
  <c r="Y261" i="21"/>
  <c r="X261" i="21"/>
  <c r="W261" i="21"/>
  <c r="V261" i="21"/>
  <c r="U261" i="21"/>
  <c r="AT261" i="21"/>
  <c r="AS261" i="21"/>
  <c r="AR261" i="21"/>
  <c r="AQ261" i="21"/>
  <c r="AP261" i="21"/>
  <c r="AO261" i="21"/>
  <c r="T261" i="21"/>
  <c r="S261" i="21"/>
  <c r="R261" i="21"/>
  <c r="Q261" i="21"/>
  <c r="P261" i="21"/>
  <c r="O261" i="21"/>
  <c r="AN261" i="21"/>
  <c r="AM261" i="21"/>
  <c r="AL261" i="21"/>
  <c r="AK261" i="21"/>
  <c r="AJ261" i="21"/>
  <c r="AI261" i="21"/>
  <c r="AH261" i="21"/>
  <c r="AG261" i="21"/>
  <c r="F261" i="21"/>
  <c r="E261" i="21"/>
  <c r="D261" i="21"/>
  <c r="C261" i="21"/>
  <c r="B261" i="21"/>
  <c r="A261" i="21"/>
  <c r="AF260" i="21"/>
  <c r="AE260" i="21"/>
  <c r="AD260" i="21"/>
  <c r="AC260" i="21"/>
  <c r="AB260" i="21"/>
  <c r="AA260" i="21"/>
  <c r="Z260" i="21"/>
  <c r="Y260" i="21"/>
  <c r="X260" i="21"/>
  <c r="W260" i="21"/>
  <c r="V260" i="21"/>
  <c r="U260" i="21"/>
  <c r="AT260" i="21"/>
  <c r="AS260" i="21"/>
  <c r="AR260" i="21"/>
  <c r="AQ260" i="21"/>
  <c r="AP260" i="21"/>
  <c r="AO260" i="21"/>
  <c r="T260" i="21"/>
  <c r="S260" i="21"/>
  <c r="R260" i="21"/>
  <c r="Q260" i="21"/>
  <c r="P260" i="21"/>
  <c r="O260" i="21"/>
  <c r="AN260" i="21"/>
  <c r="AM260" i="21"/>
  <c r="AL260" i="21"/>
  <c r="AK260" i="21"/>
  <c r="AJ260" i="21"/>
  <c r="AI260" i="21"/>
  <c r="AH260" i="21"/>
  <c r="AG260" i="21"/>
  <c r="F260" i="21"/>
  <c r="E260" i="21"/>
  <c r="D260" i="21"/>
  <c r="C260" i="21"/>
  <c r="B260" i="21"/>
  <c r="A260" i="21"/>
  <c r="AF259" i="21"/>
  <c r="AE259" i="21"/>
  <c r="AD259" i="21"/>
  <c r="AC259" i="21"/>
  <c r="AB259" i="21"/>
  <c r="AA259" i="21"/>
  <c r="Z259" i="21"/>
  <c r="Y259" i="21"/>
  <c r="X259" i="21"/>
  <c r="W259" i="21"/>
  <c r="V259" i="21"/>
  <c r="U259" i="21"/>
  <c r="AT259" i="21"/>
  <c r="AS259" i="21"/>
  <c r="AR259" i="21"/>
  <c r="AQ259" i="21"/>
  <c r="AP259" i="21"/>
  <c r="AO259" i="21"/>
  <c r="T259" i="21"/>
  <c r="S259" i="21"/>
  <c r="R259" i="21"/>
  <c r="Q259" i="21"/>
  <c r="P259" i="21"/>
  <c r="O259" i="21"/>
  <c r="AN259" i="21"/>
  <c r="AM259" i="21"/>
  <c r="AL259" i="21"/>
  <c r="AK259" i="21"/>
  <c r="AJ259" i="21"/>
  <c r="AI259" i="21"/>
  <c r="AH259" i="21"/>
  <c r="AG259" i="21"/>
  <c r="F259" i="21"/>
  <c r="E259" i="21"/>
  <c r="D259" i="21"/>
  <c r="C259" i="21"/>
  <c r="B259" i="21"/>
  <c r="A259" i="21"/>
  <c r="AF258" i="21"/>
  <c r="AE258" i="21"/>
  <c r="AD258" i="21"/>
  <c r="AC258" i="21"/>
  <c r="AB258" i="21"/>
  <c r="AA258" i="21"/>
  <c r="Z258" i="21"/>
  <c r="Y258" i="21"/>
  <c r="X258" i="21"/>
  <c r="W258" i="21"/>
  <c r="V258" i="21"/>
  <c r="U258" i="21"/>
  <c r="AT258" i="21"/>
  <c r="AS258" i="21"/>
  <c r="AR258" i="21"/>
  <c r="AQ258" i="21"/>
  <c r="AP258" i="21"/>
  <c r="AO258" i="21"/>
  <c r="T258" i="21"/>
  <c r="S258" i="21"/>
  <c r="R258" i="21"/>
  <c r="Q258" i="21"/>
  <c r="P258" i="21"/>
  <c r="O258" i="21"/>
  <c r="AN258" i="21"/>
  <c r="AM258" i="21"/>
  <c r="AL258" i="21"/>
  <c r="AK258" i="21"/>
  <c r="AJ258" i="21"/>
  <c r="AI258" i="21"/>
  <c r="AH258" i="21"/>
  <c r="AG258" i="21"/>
  <c r="F258" i="21"/>
  <c r="E258" i="21"/>
  <c r="D258" i="21"/>
  <c r="C258" i="21"/>
  <c r="B258" i="21"/>
  <c r="A258" i="21"/>
  <c r="AF257" i="21"/>
  <c r="AE257" i="21"/>
  <c r="AD257" i="21"/>
  <c r="AC257" i="21"/>
  <c r="AB257" i="21"/>
  <c r="AA257" i="21"/>
  <c r="Z257" i="21"/>
  <c r="Y257" i="21"/>
  <c r="X257" i="21"/>
  <c r="W257" i="21"/>
  <c r="V257" i="21"/>
  <c r="U257" i="21"/>
  <c r="AT257" i="21"/>
  <c r="AS257" i="21"/>
  <c r="AR257" i="21"/>
  <c r="AQ257" i="21"/>
  <c r="AP257" i="21"/>
  <c r="AO257" i="21"/>
  <c r="T257" i="21"/>
  <c r="S257" i="21"/>
  <c r="R257" i="21"/>
  <c r="Q257" i="21"/>
  <c r="P257" i="21"/>
  <c r="O257" i="21"/>
  <c r="AN257" i="21"/>
  <c r="AM257" i="21"/>
  <c r="AL257" i="21"/>
  <c r="AK257" i="21"/>
  <c r="AJ257" i="21"/>
  <c r="AI257" i="21"/>
  <c r="AH257" i="21"/>
  <c r="AG257" i="21"/>
  <c r="F257" i="21"/>
  <c r="E257" i="21"/>
  <c r="D257" i="21"/>
  <c r="C257" i="21"/>
  <c r="B257" i="21"/>
  <c r="A257" i="21"/>
  <c r="AF256" i="21"/>
  <c r="AE256" i="21"/>
  <c r="AD256" i="21"/>
  <c r="AC256" i="21"/>
  <c r="AB256" i="21"/>
  <c r="AA256" i="21"/>
  <c r="Z256" i="21"/>
  <c r="Y256" i="21"/>
  <c r="X256" i="21"/>
  <c r="W256" i="21"/>
  <c r="V256" i="21"/>
  <c r="U256" i="21"/>
  <c r="AT256" i="21"/>
  <c r="AS256" i="21"/>
  <c r="AR256" i="21"/>
  <c r="AQ256" i="21"/>
  <c r="AP256" i="21"/>
  <c r="AO256" i="21"/>
  <c r="T256" i="21"/>
  <c r="S256" i="21"/>
  <c r="R256" i="21"/>
  <c r="Q256" i="21"/>
  <c r="P256" i="21"/>
  <c r="O256" i="21"/>
  <c r="AN256" i="21"/>
  <c r="AM256" i="21"/>
  <c r="AL256" i="21"/>
  <c r="AK256" i="21"/>
  <c r="AJ256" i="21"/>
  <c r="AI256" i="21"/>
  <c r="AH256" i="21"/>
  <c r="AG256" i="21"/>
  <c r="F256" i="21"/>
  <c r="E256" i="21"/>
  <c r="D256" i="21"/>
  <c r="C256" i="21"/>
  <c r="B256" i="21"/>
  <c r="A256" i="21"/>
  <c r="AF255" i="21"/>
  <c r="AE255" i="21"/>
  <c r="AD255" i="21"/>
  <c r="AC255" i="21"/>
  <c r="AB255" i="21"/>
  <c r="AA255" i="21"/>
  <c r="Z255" i="21"/>
  <c r="Y255" i="21"/>
  <c r="X255" i="21"/>
  <c r="W255" i="21"/>
  <c r="V255" i="21"/>
  <c r="U255" i="21"/>
  <c r="AT255" i="21"/>
  <c r="AS255" i="21"/>
  <c r="AR255" i="21"/>
  <c r="AQ255" i="21"/>
  <c r="AP255" i="21"/>
  <c r="AO255" i="21"/>
  <c r="T255" i="21"/>
  <c r="S255" i="21"/>
  <c r="R255" i="21"/>
  <c r="Q255" i="21"/>
  <c r="P255" i="21"/>
  <c r="O255" i="21"/>
  <c r="AN255" i="21"/>
  <c r="AM255" i="21"/>
  <c r="AL255" i="21"/>
  <c r="AK255" i="21"/>
  <c r="AJ255" i="21"/>
  <c r="AI255" i="21"/>
  <c r="AH255" i="21"/>
  <c r="AG255" i="21"/>
  <c r="F255" i="21"/>
  <c r="E255" i="21"/>
  <c r="D255" i="21"/>
  <c r="C255" i="21"/>
  <c r="B255" i="21"/>
  <c r="A255" i="21"/>
  <c r="AF254" i="21"/>
  <c r="AE254" i="21"/>
  <c r="AD254" i="21"/>
  <c r="AC254" i="21"/>
  <c r="AB254" i="21"/>
  <c r="AA254" i="21"/>
  <c r="Z254" i="21"/>
  <c r="Y254" i="21"/>
  <c r="X254" i="21"/>
  <c r="W254" i="21"/>
  <c r="V254" i="21"/>
  <c r="U254" i="21"/>
  <c r="AT254" i="21"/>
  <c r="AS254" i="21"/>
  <c r="AR254" i="21"/>
  <c r="AQ254" i="21"/>
  <c r="AP254" i="21"/>
  <c r="AO254" i="21"/>
  <c r="T254" i="21"/>
  <c r="S254" i="21"/>
  <c r="R254" i="21"/>
  <c r="Q254" i="21"/>
  <c r="P254" i="21"/>
  <c r="O254" i="21"/>
  <c r="AN254" i="21"/>
  <c r="AM254" i="21"/>
  <c r="AL254" i="21"/>
  <c r="AK254" i="21"/>
  <c r="AJ254" i="21"/>
  <c r="AI254" i="21"/>
  <c r="AH254" i="21"/>
  <c r="AG254" i="21"/>
  <c r="F254" i="21"/>
  <c r="E254" i="21"/>
  <c r="D254" i="21"/>
  <c r="C254" i="21"/>
  <c r="B254" i="21"/>
  <c r="A254" i="21"/>
  <c r="AF253" i="21"/>
  <c r="AE253" i="21"/>
  <c r="AD253" i="21"/>
  <c r="AC253" i="21"/>
  <c r="AB253" i="21"/>
  <c r="AA253" i="21"/>
  <c r="Z253" i="21"/>
  <c r="Y253" i="21"/>
  <c r="X253" i="21"/>
  <c r="W253" i="21"/>
  <c r="V253" i="21"/>
  <c r="U253" i="21"/>
  <c r="AT253" i="21"/>
  <c r="AS253" i="21"/>
  <c r="AR253" i="21"/>
  <c r="AQ253" i="21"/>
  <c r="AP253" i="21"/>
  <c r="AO253" i="21"/>
  <c r="T253" i="21"/>
  <c r="S253" i="21"/>
  <c r="R253" i="21"/>
  <c r="Q253" i="21"/>
  <c r="P253" i="21"/>
  <c r="O253" i="21"/>
  <c r="AN253" i="21"/>
  <c r="AM253" i="21"/>
  <c r="AL253" i="21"/>
  <c r="AK253" i="21"/>
  <c r="AJ253" i="21"/>
  <c r="AI253" i="21"/>
  <c r="AH253" i="21"/>
  <c r="AG253" i="21"/>
  <c r="F253" i="21"/>
  <c r="E253" i="21"/>
  <c r="D253" i="21"/>
  <c r="C253" i="21"/>
  <c r="B253" i="21"/>
  <c r="A253" i="21"/>
  <c r="AF252" i="21"/>
  <c r="AE252" i="21"/>
  <c r="AD252" i="21"/>
  <c r="AC252" i="21"/>
  <c r="AB252" i="21"/>
  <c r="AA252" i="21"/>
  <c r="Z252" i="21"/>
  <c r="Y252" i="21"/>
  <c r="X252" i="21"/>
  <c r="W252" i="21"/>
  <c r="V252" i="21"/>
  <c r="U252" i="21"/>
  <c r="AT252" i="21"/>
  <c r="AS252" i="21"/>
  <c r="AR252" i="21"/>
  <c r="AQ252" i="21"/>
  <c r="AP252" i="21"/>
  <c r="AO252" i="21"/>
  <c r="T252" i="21"/>
  <c r="S252" i="21"/>
  <c r="R252" i="21"/>
  <c r="Q252" i="21"/>
  <c r="P252" i="21"/>
  <c r="O252" i="21"/>
  <c r="AN252" i="21"/>
  <c r="AM252" i="21"/>
  <c r="AL252" i="21"/>
  <c r="AK252" i="21"/>
  <c r="AJ252" i="21"/>
  <c r="AI252" i="21"/>
  <c r="AH252" i="21"/>
  <c r="AG252" i="21"/>
  <c r="F252" i="21"/>
  <c r="E252" i="21"/>
  <c r="D252" i="21"/>
  <c r="C252" i="21"/>
  <c r="B252" i="21"/>
  <c r="A252" i="21"/>
  <c r="AF251" i="21"/>
  <c r="AE251" i="21"/>
  <c r="AD251" i="21"/>
  <c r="AC251" i="21"/>
  <c r="AB251" i="21"/>
  <c r="AA251" i="21"/>
  <c r="Z251" i="21"/>
  <c r="Y251" i="21"/>
  <c r="X251" i="21"/>
  <c r="W251" i="21"/>
  <c r="V251" i="21"/>
  <c r="U251" i="21"/>
  <c r="AT251" i="21"/>
  <c r="AS251" i="21"/>
  <c r="AR251" i="21"/>
  <c r="AQ251" i="21"/>
  <c r="AP251" i="21"/>
  <c r="AO251" i="21"/>
  <c r="T251" i="21"/>
  <c r="S251" i="21"/>
  <c r="R251" i="21"/>
  <c r="Q251" i="21"/>
  <c r="P251" i="21"/>
  <c r="O251" i="21"/>
  <c r="AN251" i="21"/>
  <c r="AM251" i="21"/>
  <c r="AL251" i="21"/>
  <c r="AK251" i="21"/>
  <c r="AJ251" i="21"/>
  <c r="AI251" i="21"/>
  <c r="AH251" i="21"/>
  <c r="AG251" i="21"/>
  <c r="F251" i="21"/>
  <c r="E251" i="21"/>
  <c r="D251" i="21"/>
  <c r="C251" i="21"/>
  <c r="B251" i="21"/>
  <c r="A251" i="21"/>
  <c r="AF250" i="21"/>
  <c r="AE250" i="21"/>
  <c r="AD250" i="21"/>
  <c r="AC250" i="21"/>
  <c r="AB250" i="21"/>
  <c r="AA250" i="21"/>
  <c r="Z250" i="21"/>
  <c r="Y250" i="21"/>
  <c r="X250" i="21"/>
  <c r="W250" i="21"/>
  <c r="V250" i="21"/>
  <c r="U250" i="21"/>
  <c r="AT250" i="21"/>
  <c r="AS250" i="21"/>
  <c r="AR250" i="21"/>
  <c r="AQ250" i="21"/>
  <c r="AP250" i="21"/>
  <c r="AO250" i="21"/>
  <c r="T250" i="21"/>
  <c r="S250" i="21"/>
  <c r="R250" i="21"/>
  <c r="Q250" i="21"/>
  <c r="P250" i="21"/>
  <c r="O250" i="21"/>
  <c r="AN250" i="21"/>
  <c r="AM250" i="21"/>
  <c r="AL250" i="21"/>
  <c r="AK250" i="21"/>
  <c r="AJ250" i="21"/>
  <c r="AI250" i="21"/>
  <c r="AH250" i="21"/>
  <c r="AG250" i="21"/>
  <c r="F250" i="21"/>
  <c r="E250" i="21"/>
  <c r="D250" i="21"/>
  <c r="C250" i="21"/>
  <c r="B250" i="21"/>
  <c r="A250" i="21"/>
  <c r="AF249" i="21"/>
  <c r="AE249" i="21"/>
  <c r="AD249" i="21"/>
  <c r="AC249" i="21"/>
  <c r="AB249" i="21"/>
  <c r="AA249" i="21"/>
  <c r="Z249" i="21"/>
  <c r="Y249" i="21"/>
  <c r="X249" i="21"/>
  <c r="W249" i="21"/>
  <c r="V249" i="21"/>
  <c r="U249" i="21"/>
  <c r="AT249" i="21"/>
  <c r="AS249" i="21"/>
  <c r="AR249" i="21"/>
  <c r="AQ249" i="21"/>
  <c r="AP249" i="21"/>
  <c r="AO249" i="21"/>
  <c r="T249" i="21"/>
  <c r="S249" i="21"/>
  <c r="R249" i="21"/>
  <c r="Q249" i="21"/>
  <c r="P249" i="21"/>
  <c r="O249" i="21"/>
  <c r="AN249" i="21"/>
  <c r="AM249" i="21"/>
  <c r="AL249" i="21"/>
  <c r="AK249" i="21"/>
  <c r="AJ249" i="21"/>
  <c r="AI249" i="21"/>
  <c r="AH249" i="21"/>
  <c r="AG249" i="21"/>
  <c r="F249" i="21"/>
  <c r="E249" i="21"/>
  <c r="D249" i="21"/>
  <c r="C249" i="21"/>
  <c r="B249" i="21"/>
  <c r="A249" i="21"/>
  <c r="AF248" i="21"/>
  <c r="AE248" i="21"/>
  <c r="AD248" i="21"/>
  <c r="AC248" i="21"/>
  <c r="AB248" i="21"/>
  <c r="AA248" i="21"/>
  <c r="Z248" i="21"/>
  <c r="Y248" i="21"/>
  <c r="X248" i="21"/>
  <c r="W248" i="21"/>
  <c r="V248" i="21"/>
  <c r="U248" i="21"/>
  <c r="AT248" i="21"/>
  <c r="AS248" i="21"/>
  <c r="AR248" i="21"/>
  <c r="AQ248" i="21"/>
  <c r="AP248" i="21"/>
  <c r="AO248" i="21"/>
  <c r="T248" i="21"/>
  <c r="S248" i="21"/>
  <c r="R248" i="21"/>
  <c r="Q248" i="21"/>
  <c r="P248" i="21"/>
  <c r="O248" i="21"/>
  <c r="AN248" i="21"/>
  <c r="AM248" i="21"/>
  <c r="AL248" i="21"/>
  <c r="AK248" i="21"/>
  <c r="AJ248" i="21"/>
  <c r="AI248" i="21"/>
  <c r="AH248" i="21"/>
  <c r="AG248" i="21"/>
  <c r="F248" i="21"/>
  <c r="E248" i="21"/>
  <c r="D248" i="21"/>
  <c r="C248" i="21"/>
  <c r="B248" i="21"/>
  <c r="A248" i="21"/>
  <c r="AF247" i="21"/>
  <c r="AE247" i="21"/>
  <c r="AD247" i="21"/>
  <c r="AC247" i="21"/>
  <c r="AB247" i="21"/>
  <c r="AA247" i="21"/>
  <c r="Z247" i="21"/>
  <c r="Y247" i="21"/>
  <c r="X247" i="21"/>
  <c r="W247" i="21"/>
  <c r="V247" i="21"/>
  <c r="U247" i="21"/>
  <c r="AT247" i="21"/>
  <c r="AS247" i="21"/>
  <c r="AR247" i="21"/>
  <c r="AQ247" i="21"/>
  <c r="AP247" i="21"/>
  <c r="AO247" i="21"/>
  <c r="T247" i="21"/>
  <c r="S247" i="21"/>
  <c r="R247" i="21"/>
  <c r="Q247" i="21"/>
  <c r="P247" i="21"/>
  <c r="O247" i="21"/>
  <c r="AN247" i="21"/>
  <c r="AM247" i="21"/>
  <c r="AL247" i="21"/>
  <c r="AK247" i="21"/>
  <c r="AJ247" i="21"/>
  <c r="AI247" i="21"/>
  <c r="AH247" i="21"/>
  <c r="AG247" i="21"/>
  <c r="F247" i="21"/>
  <c r="E247" i="21"/>
  <c r="D247" i="21"/>
  <c r="C247" i="21"/>
  <c r="B247" i="21"/>
  <c r="A247" i="21"/>
  <c r="AF246" i="21"/>
  <c r="AE246" i="21"/>
  <c r="AD246" i="21"/>
  <c r="AC246" i="21"/>
  <c r="AB246" i="21"/>
  <c r="AA246" i="21"/>
  <c r="Z246" i="21"/>
  <c r="Y246" i="21"/>
  <c r="X246" i="21"/>
  <c r="W246" i="21"/>
  <c r="V246" i="21"/>
  <c r="U246" i="21"/>
  <c r="AT246" i="21"/>
  <c r="AS246" i="21"/>
  <c r="AR246" i="21"/>
  <c r="AQ246" i="21"/>
  <c r="AP246" i="21"/>
  <c r="AO246" i="21"/>
  <c r="T246" i="21"/>
  <c r="S246" i="21"/>
  <c r="R246" i="21"/>
  <c r="Q246" i="21"/>
  <c r="P246" i="21"/>
  <c r="O246" i="21"/>
  <c r="AN246" i="21"/>
  <c r="AM246" i="21"/>
  <c r="AL246" i="21"/>
  <c r="AK246" i="21"/>
  <c r="AJ246" i="21"/>
  <c r="AI246" i="21"/>
  <c r="AH246" i="21"/>
  <c r="AG246" i="21"/>
  <c r="F246" i="21"/>
  <c r="E246" i="21"/>
  <c r="D246" i="21"/>
  <c r="C246" i="21"/>
  <c r="B246" i="21"/>
  <c r="A246" i="21"/>
  <c r="AF245" i="21"/>
  <c r="AE245" i="21"/>
  <c r="AD245" i="21"/>
  <c r="AC245" i="21"/>
  <c r="AB245" i="21"/>
  <c r="AA245" i="21"/>
  <c r="Z245" i="21"/>
  <c r="Y245" i="21"/>
  <c r="X245" i="21"/>
  <c r="W245" i="21"/>
  <c r="V245" i="21"/>
  <c r="U245" i="21"/>
  <c r="AT245" i="21"/>
  <c r="AS245" i="21"/>
  <c r="AR245" i="21"/>
  <c r="AQ245" i="21"/>
  <c r="AP245" i="21"/>
  <c r="AO245" i="21"/>
  <c r="T245" i="21"/>
  <c r="S245" i="21"/>
  <c r="R245" i="21"/>
  <c r="Q245" i="21"/>
  <c r="P245" i="21"/>
  <c r="O245" i="21"/>
  <c r="AN245" i="21"/>
  <c r="AM245" i="21"/>
  <c r="AL245" i="21"/>
  <c r="AK245" i="21"/>
  <c r="AJ245" i="21"/>
  <c r="AI245" i="21"/>
  <c r="AH245" i="21"/>
  <c r="AG245" i="21"/>
  <c r="F245" i="21"/>
  <c r="E245" i="21"/>
  <c r="D245" i="21"/>
  <c r="C245" i="21"/>
  <c r="B245" i="21"/>
  <c r="A245" i="21"/>
  <c r="AF244" i="21"/>
  <c r="AE244" i="21"/>
  <c r="AD244" i="21"/>
  <c r="AC244" i="21"/>
  <c r="AB244" i="21"/>
  <c r="AA244" i="21"/>
  <c r="Z244" i="21"/>
  <c r="Y244" i="21"/>
  <c r="X244" i="21"/>
  <c r="W244" i="21"/>
  <c r="V244" i="21"/>
  <c r="U244" i="21"/>
  <c r="AT244" i="21"/>
  <c r="AS244" i="21"/>
  <c r="AR244" i="21"/>
  <c r="AQ244" i="21"/>
  <c r="AP244" i="21"/>
  <c r="AO244" i="21"/>
  <c r="T244" i="21"/>
  <c r="S244" i="21"/>
  <c r="R244" i="21"/>
  <c r="Q244" i="21"/>
  <c r="P244" i="21"/>
  <c r="O244" i="21"/>
  <c r="AN244" i="21"/>
  <c r="AM244" i="21"/>
  <c r="AL244" i="21"/>
  <c r="AK244" i="21"/>
  <c r="AJ244" i="21"/>
  <c r="AI244" i="21"/>
  <c r="AH244" i="21"/>
  <c r="AG244" i="21"/>
  <c r="F244" i="21"/>
  <c r="E244" i="21"/>
  <c r="D244" i="21"/>
  <c r="C244" i="21"/>
  <c r="B244" i="21"/>
  <c r="A244" i="21"/>
  <c r="AF243" i="21"/>
  <c r="AE243" i="21"/>
  <c r="AD243" i="21"/>
  <c r="AC243" i="21"/>
  <c r="AB243" i="21"/>
  <c r="AA243" i="21"/>
  <c r="Z243" i="21"/>
  <c r="Y243" i="21"/>
  <c r="X243" i="21"/>
  <c r="W243" i="21"/>
  <c r="V243" i="21"/>
  <c r="U243" i="21"/>
  <c r="AT243" i="21"/>
  <c r="AS243" i="21"/>
  <c r="AR243" i="21"/>
  <c r="AQ243" i="21"/>
  <c r="AP243" i="21"/>
  <c r="AO243" i="21"/>
  <c r="T243" i="21"/>
  <c r="S243" i="21"/>
  <c r="R243" i="21"/>
  <c r="Q243" i="21"/>
  <c r="P243" i="21"/>
  <c r="O243" i="21"/>
  <c r="AN243" i="21"/>
  <c r="AM243" i="21"/>
  <c r="AL243" i="21"/>
  <c r="AK243" i="21"/>
  <c r="AJ243" i="21"/>
  <c r="AI243" i="21"/>
  <c r="AH243" i="21"/>
  <c r="AG243" i="21"/>
  <c r="F243" i="21"/>
  <c r="E243" i="21"/>
  <c r="D243" i="21"/>
  <c r="C243" i="21"/>
  <c r="B243" i="21"/>
  <c r="A243" i="21"/>
  <c r="AF242" i="21"/>
  <c r="AE242" i="21"/>
  <c r="AD242" i="21"/>
  <c r="AC242" i="21"/>
  <c r="AB242" i="21"/>
  <c r="AA242" i="21"/>
  <c r="Z242" i="21"/>
  <c r="Y242" i="21"/>
  <c r="X242" i="21"/>
  <c r="W242" i="21"/>
  <c r="V242" i="21"/>
  <c r="U242" i="21"/>
  <c r="AT242" i="21"/>
  <c r="AS242" i="21"/>
  <c r="AR242" i="21"/>
  <c r="AQ242" i="21"/>
  <c r="AP242" i="21"/>
  <c r="AO242" i="21"/>
  <c r="T242" i="21"/>
  <c r="S242" i="21"/>
  <c r="R242" i="21"/>
  <c r="Q242" i="21"/>
  <c r="P242" i="21"/>
  <c r="O242" i="21"/>
  <c r="AN242" i="21"/>
  <c r="AM242" i="21"/>
  <c r="AL242" i="21"/>
  <c r="AK242" i="21"/>
  <c r="AJ242" i="21"/>
  <c r="AI242" i="21"/>
  <c r="AH242" i="21"/>
  <c r="AG242" i="21"/>
  <c r="F242" i="21"/>
  <c r="E242" i="21"/>
  <c r="D242" i="21"/>
  <c r="C242" i="21"/>
  <c r="B242" i="21"/>
  <c r="A242" i="21"/>
  <c r="AF241" i="21"/>
  <c r="AE241" i="21"/>
  <c r="AD241" i="21"/>
  <c r="AC241" i="21"/>
  <c r="AB241" i="21"/>
  <c r="AA241" i="21"/>
  <c r="Z241" i="21"/>
  <c r="Y241" i="21"/>
  <c r="X241" i="21"/>
  <c r="W241" i="21"/>
  <c r="V241" i="21"/>
  <c r="U241" i="21"/>
  <c r="AT241" i="21"/>
  <c r="AS241" i="21"/>
  <c r="AR241" i="21"/>
  <c r="AQ241" i="21"/>
  <c r="AP241" i="21"/>
  <c r="AO241" i="21"/>
  <c r="T241" i="21"/>
  <c r="S241" i="21"/>
  <c r="R241" i="21"/>
  <c r="Q241" i="21"/>
  <c r="P241" i="21"/>
  <c r="O241" i="21"/>
  <c r="AN241" i="21"/>
  <c r="AM241" i="21"/>
  <c r="AL241" i="21"/>
  <c r="AK241" i="21"/>
  <c r="AJ241" i="21"/>
  <c r="AI241" i="21"/>
  <c r="AH241" i="21"/>
  <c r="AG241" i="21"/>
  <c r="F241" i="21"/>
  <c r="E241" i="21"/>
  <c r="D241" i="21"/>
  <c r="C241" i="21"/>
  <c r="B241" i="21"/>
  <c r="A241" i="21"/>
  <c r="AF240" i="21"/>
  <c r="AE240" i="21"/>
  <c r="AD240" i="21"/>
  <c r="AC240" i="21"/>
  <c r="AB240" i="21"/>
  <c r="AA240" i="21"/>
  <c r="Z240" i="21"/>
  <c r="Y240" i="21"/>
  <c r="X240" i="21"/>
  <c r="W240" i="21"/>
  <c r="V240" i="21"/>
  <c r="U240" i="21"/>
  <c r="AT240" i="21"/>
  <c r="AS240" i="21"/>
  <c r="AR240" i="21"/>
  <c r="AQ240" i="21"/>
  <c r="AP240" i="21"/>
  <c r="AO240" i="21"/>
  <c r="T240" i="21"/>
  <c r="S240" i="21"/>
  <c r="R240" i="21"/>
  <c r="Q240" i="21"/>
  <c r="P240" i="21"/>
  <c r="O240" i="21"/>
  <c r="AN240" i="21"/>
  <c r="AM240" i="21"/>
  <c r="AL240" i="21"/>
  <c r="AK240" i="21"/>
  <c r="AJ240" i="21"/>
  <c r="AI240" i="21"/>
  <c r="AH240" i="21"/>
  <c r="AG240" i="21"/>
  <c r="F240" i="21"/>
  <c r="E240" i="21"/>
  <c r="D240" i="21"/>
  <c r="C240" i="21"/>
  <c r="B240" i="21"/>
  <c r="A240" i="21"/>
  <c r="AF239" i="21"/>
  <c r="AE239" i="21"/>
  <c r="AD239" i="21"/>
  <c r="AC239" i="21"/>
  <c r="AB239" i="21"/>
  <c r="AA239" i="21"/>
  <c r="Z239" i="21"/>
  <c r="Y239" i="21"/>
  <c r="X239" i="21"/>
  <c r="W239" i="21"/>
  <c r="V239" i="21"/>
  <c r="U239" i="21"/>
  <c r="AT239" i="21"/>
  <c r="AS239" i="21"/>
  <c r="AR239" i="21"/>
  <c r="AQ239" i="21"/>
  <c r="AP239" i="21"/>
  <c r="AO239" i="21"/>
  <c r="T239" i="21"/>
  <c r="S239" i="21"/>
  <c r="R239" i="21"/>
  <c r="Q239" i="21"/>
  <c r="P239" i="21"/>
  <c r="O239" i="21"/>
  <c r="AN239" i="21"/>
  <c r="AM239" i="21"/>
  <c r="AL239" i="21"/>
  <c r="AK239" i="21"/>
  <c r="AJ239" i="21"/>
  <c r="AI239" i="21"/>
  <c r="AH239" i="21"/>
  <c r="AG239" i="21"/>
  <c r="F239" i="21"/>
  <c r="E239" i="21"/>
  <c r="D239" i="21"/>
  <c r="C239" i="21"/>
  <c r="B239" i="21"/>
  <c r="A239" i="21"/>
  <c r="AF238" i="21"/>
  <c r="AE238" i="21"/>
  <c r="AD238" i="21"/>
  <c r="AC238" i="21"/>
  <c r="AB238" i="21"/>
  <c r="AA238" i="21"/>
  <c r="Z238" i="21"/>
  <c r="Y238" i="21"/>
  <c r="X238" i="21"/>
  <c r="W238" i="21"/>
  <c r="V238" i="21"/>
  <c r="U238" i="21"/>
  <c r="AT238" i="21"/>
  <c r="AS238" i="21"/>
  <c r="AR238" i="21"/>
  <c r="AQ238" i="21"/>
  <c r="AP238" i="21"/>
  <c r="AO238" i="21"/>
  <c r="T238" i="21"/>
  <c r="S238" i="21"/>
  <c r="R238" i="21"/>
  <c r="Q238" i="21"/>
  <c r="P238" i="21"/>
  <c r="O238" i="21"/>
  <c r="AN238" i="21"/>
  <c r="AM238" i="21"/>
  <c r="AL238" i="21"/>
  <c r="AK238" i="21"/>
  <c r="AJ238" i="21"/>
  <c r="AI238" i="21"/>
  <c r="AH238" i="21"/>
  <c r="AG238" i="21"/>
  <c r="F238" i="21"/>
  <c r="E238" i="21"/>
  <c r="D238" i="21"/>
  <c r="C238" i="21"/>
  <c r="B238" i="21"/>
  <c r="A238" i="21"/>
  <c r="AF237" i="21"/>
  <c r="AE237" i="21"/>
  <c r="AD237" i="21"/>
  <c r="AC237" i="21"/>
  <c r="AB237" i="21"/>
  <c r="AA237" i="21"/>
  <c r="Z237" i="21"/>
  <c r="Y237" i="21"/>
  <c r="X237" i="21"/>
  <c r="W237" i="21"/>
  <c r="V237" i="21"/>
  <c r="U237" i="21"/>
  <c r="AT237" i="21"/>
  <c r="AS237" i="21"/>
  <c r="AR237" i="21"/>
  <c r="AQ237" i="21"/>
  <c r="AP237" i="21"/>
  <c r="AO237" i="21"/>
  <c r="T237" i="21"/>
  <c r="S237" i="21"/>
  <c r="R237" i="21"/>
  <c r="Q237" i="21"/>
  <c r="P237" i="21"/>
  <c r="O237" i="21"/>
  <c r="AN237" i="21"/>
  <c r="AM237" i="21"/>
  <c r="AL237" i="21"/>
  <c r="AK237" i="21"/>
  <c r="AJ237" i="21"/>
  <c r="AI237" i="21"/>
  <c r="AH237" i="21"/>
  <c r="AG237" i="21"/>
  <c r="F237" i="21"/>
  <c r="E237" i="21"/>
  <c r="D237" i="21"/>
  <c r="C237" i="21"/>
  <c r="B237" i="21"/>
  <c r="A237" i="21"/>
  <c r="AF236" i="21"/>
  <c r="AE236" i="21"/>
  <c r="AD236" i="21"/>
  <c r="AC236" i="21"/>
  <c r="AB236" i="21"/>
  <c r="AA236" i="21"/>
  <c r="Z236" i="21"/>
  <c r="Y236" i="21"/>
  <c r="X236" i="21"/>
  <c r="W236" i="21"/>
  <c r="V236" i="21"/>
  <c r="U236" i="21"/>
  <c r="AT236" i="21"/>
  <c r="AS236" i="21"/>
  <c r="AR236" i="21"/>
  <c r="AQ236" i="21"/>
  <c r="AP236" i="21"/>
  <c r="AO236" i="21"/>
  <c r="T236" i="21"/>
  <c r="S236" i="21"/>
  <c r="R236" i="21"/>
  <c r="Q236" i="21"/>
  <c r="P236" i="21"/>
  <c r="O236" i="21"/>
  <c r="AN236" i="21"/>
  <c r="AM236" i="21"/>
  <c r="AL236" i="21"/>
  <c r="AK236" i="21"/>
  <c r="AJ236" i="21"/>
  <c r="AI236" i="21"/>
  <c r="AH236" i="21"/>
  <c r="AG236" i="21"/>
  <c r="F236" i="21"/>
  <c r="E236" i="21"/>
  <c r="D236" i="21"/>
  <c r="C236" i="21"/>
  <c r="B236" i="21"/>
  <c r="A236" i="21"/>
  <c r="AF235" i="21"/>
  <c r="AE235" i="21"/>
  <c r="AD235" i="21"/>
  <c r="AC235" i="21"/>
  <c r="AB235" i="21"/>
  <c r="AA235" i="21"/>
  <c r="Z235" i="21"/>
  <c r="Y235" i="21"/>
  <c r="X235" i="21"/>
  <c r="W235" i="21"/>
  <c r="V235" i="21"/>
  <c r="U235" i="21"/>
  <c r="AT235" i="21"/>
  <c r="AS235" i="21"/>
  <c r="AR235" i="21"/>
  <c r="AQ235" i="21"/>
  <c r="AP235" i="21"/>
  <c r="AO235" i="21"/>
  <c r="T235" i="21"/>
  <c r="S235" i="21"/>
  <c r="R235" i="21"/>
  <c r="Q235" i="21"/>
  <c r="P235" i="21"/>
  <c r="O235" i="21"/>
  <c r="AN235" i="21"/>
  <c r="AM235" i="21"/>
  <c r="AL235" i="21"/>
  <c r="AK235" i="21"/>
  <c r="AJ235" i="21"/>
  <c r="AI235" i="21"/>
  <c r="AH235" i="21"/>
  <c r="AG235" i="21"/>
  <c r="F235" i="21"/>
  <c r="E235" i="21"/>
  <c r="D235" i="21"/>
  <c r="C235" i="21"/>
  <c r="B235" i="21"/>
  <c r="A235" i="21"/>
  <c r="AF234" i="21"/>
  <c r="AE234" i="21"/>
  <c r="AD234" i="21"/>
  <c r="AC234" i="21"/>
  <c r="AB234" i="21"/>
  <c r="AA234" i="21"/>
  <c r="Z234" i="21"/>
  <c r="Y234" i="21"/>
  <c r="X234" i="21"/>
  <c r="W234" i="21"/>
  <c r="V234" i="21"/>
  <c r="U234" i="21"/>
  <c r="AT234" i="21"/>
  <c r="AS234" i="21"/>
  <c r="AR234" i="21"/>
  <c r="AQ234" i="21"/>
  <c r="AP234" i="21"/>
  <c r="AO234" i="21"/>
  <c r="T234" i="21"/>
  <c r="S234" i="21"/>
  <c r="R234" i="21"/>
  <c r="Q234" i="21"/>
  <c r="P234" i="21"/>
  <c r="O234" i="21"/>
  <c r="AN234" i="21"/>
  <c r="AM234" i="21"/>
  <c r="AL234" i="21"/>
  <c r="AK234" i="21"/>
  <c r="AJ234" i="21"/>
  <c r="AI234" i="21"/>
  <c r="AH234" i="21"/>
  <c r="AG234" i="21"/>
  <c r="F234" i="21"/>
  <c r="E234" i="21"/>
  <c r="D234" i="21"/>
  <c r="C234" i="21"/>
  <c r="B234" i="21"/>
  <c r="A234" i="21"/>
  <c r="AF233" i="21"/>
  <c r="AE233" i="21"/>
  <c r="AD233" i="21"/>
  <c r="AC233" i="21"/>
  <c r="AB233" i="21"/>
  <c r="AA233" i="21"/>
  <c r="Z233" i="21"/>
  <c r="Y233" i="21"/>
  <c r="X233" i="21"/>
  <c r="W233" i="21"/>
  <c r="V233" i="21"/>
  <c r="U233" i="21"/>
  <c r="AT233" i="21"/>
  <c r="AS233" i="21"/>
  <c r="AR233" i="21"/>
  <c r="AQ233" i="21"/>
  <c r="AP233" i="21"/>
  <c r="AO233" i="21"/>
  <c r="T233" i="21"/>
  <c r="S233" i="21"/>
  <c r="R233" i="21"/>
  <c r="Q233" i="21"/>
  <c r="P233" i="21"/>
  <c r="O233" i="21"/>
  <c r="AN233" i="21"/>
  <c r="AM233" i="21"/>
  <c r="AL233" i="21"/>
  <c r="AK233" i="21"/>
  <c r="AJ233" i="21"/>
  <c r="AI233" i="21"/>
  <c r="AH233" i="21"/>
  <c r="AG233" i="21"/>
  <c r="F233" i="21"/>
  <c r="E233" i="21"/>
  <c r="D233" i="21"/>
  <c r="C233" i="21"/>
  <c r="B233" i="21"/>
  <c r="A233" i="21"/>
  <c r="AF232" i="21"/>
  <c r="AE232" i="21"/>
  <c r="AD232" i="21"/>
  <c r="AC232" i="21"/>
  <c r="AB232" i="21"/>
  <c r="AA232" i="21"/>
  <c r="Z232" i="21"/>
  <c r="Y232" i="21"/>
  <c r="X232" i="21"/>
  <c r="W232" i="21"/>
  <c r="V232" i="21"/>
  <c r="U232" i="21"/>
  <c r="AT232" i="21"/>
  <c r="AS232" i="21"/>
  <c r="AR232" i="21"/>
  <c r="AQ232" i="21"/>
  <c r="AP232" i="21"/>
  <c r="AO232" i="21"/>
  <c r="T232" i="21"/>
  <c r="S232" i="21"/>
  <c r="R232" i="21"/>
  <c r="Q232" i="21"/>
  <c r="P232" i="21"/>
  <c r="O232" i="21"/>
  <c r="AN232" i="21"/>
  <c r="AM232" i="21"/>
  <c r="AL232" i="21"/>
  <c r="AK232" i="21"/>
  <c r="AJ232" i="21"/>
  <c r="AI232" i="21"/>
  <c r="AH232" i="21"/>
  <c r="AG232" i="21"/>
  <c r="F232" i="21"/>
  <c r="E232" i="21"/>
  <c r="D232" i="21"/>
  <c r="C232" i="21"/>
  <c r="B232" i="21"/>
  <c r="A232" i="21"/>
  <c r="AF231" i="21"/>
  <c r="AE231" i="21"/>
  <c r="AD231" i="21"/>
  <c r="AC231" i="21"/>
  <c r="AB231" i="21"/>
  <c r="AA231" i="21"/>
  <c r="Z231" i="21"/>
  <c r="Y231" i="21"/>
  <c r="X231" i="21"/>
  <c r="W231" i="21"/>
  <c r="V231" i="21"/>
  <c r="U231" i="21"/>
  <c r="AT231" i="21"/>
  <c r="AS231" i="21"/>
  <c r="AR231" i="21"/>
  <c r="AQ231" i="21"/>
  <c r="AP231" i="21"/>
  <c r="AO231" i="21"/>
  <c r="T231" i="21"/>
  <c r="S231" i="21"/>
  <c r="R231" i="21"/>
  <c r="Q231" i="21"/>
  <c r="P231" i="21"/>
  <c r="O231" i="21"/>
  <c r="AN231" i="21"/>
  <c r="AM231" i="21"/>
  <c r="AL231" i="21"/>
  <c r="AK231" i="21"/>
  <c r="AJ231" i="21"/>
  <c r="AI231" i="21"/>
  <c r="AH231" i="21"/>
  <c r="AG231" i="21"/>
  <c r="F231" i="21"/>
  <c r="E231" i="21"/>
  <c r="D231" i="21"/>
  <c r="C231" i="21"/>
  <c r="B231" i="21"/>
  <c r="A231" i="21"/>
  <c r="AF230" i="21"/>
  <c r="AE230" i="21"/>
  <c r="AD230" i="21"/>
  <c r="AC230" i="21"/>
  <c r="AB230" i="21"/>
  <c r="AA230" i="21"/>
  <c r="Z230" i="21"/>
  <c r="Y230" i="21"/>
  <c r="X230" i="21"/>
  <c r="W230" i="21"/>
  <c r="V230" i="21"/>
  <c r="U230" i="21"/>
  <c r="AT230" i="21"/>
  <c r="AS230" i="21"/>
  <c r="AR230" i="21"/>
  <c r="AQ230" i="21"/>
  <c r="AP230" i="21"/>
  <c r="AO230" i="21"/>
  <c r="T230" i="21"/>
  <c r="S230" i="21"/>
  <c r="R230" i="21"/>
  <c r="Q230" i="21"/>
  <c r="P230" i="21"/>
  <c r="O230" i="21"/>
  <c r="AN230" i="21"/>
  <c r="AM230" i="21"/>
  <c r="AL230" i="21"/>
  <c r="AK230" i="21"/>
  <c r="AJ230" i="21"/>
  <c r="AI230" i="21"/>
  <c r="AH230" i="21"/>
  <c r="AG230" i="21"/>
  <c r="F230" i="21"/>
  <c r="E230" i="21"/>
  <c r="D230" i="21"/>
  <c r="C230" i="21"/>
  <c r="B230" i="21"/>
  <c r="A230" i="21"/>
  <c r="AF229" i="21"/>
  <c r="AE229" i="21"/>
  <c r="AD229" i="21"/>
  <c r="AC229" i="21"/>
  <c r="AB229" i="21"/>
  <c r="AA229" i="21"/>
  <c r="Z229" i="21"/>
  <c r="Y229" i="21"/>
  <c r="X229" i="21"/>
  <c r="W229" i="21"/>
  <c r="V229" i="21"/>
  <c r="U229" i="21"/>
  <c r="AT229" i="21"/>
  <c r="AS229" i="21"/>
  <c r="AR229" i="21"/>
  <c r="AQ229" i="21"/>
  <c r="AP229" i="21"/>
  <c r="AO229" i="21"/>
  <c r="T229" i="21"/>
  <c r="S229" i="21"/>
  <c r="R229" i="21"/>
  <c r="Q229" i="21"/>
  <c r="P229" i="21"/>
  <c r="O229" i="21"/>
  <c r="AN229" i="21"/>
  <c r="AM229" i="21"/>
  <c r="AL229" i="21"/>
  <c r="AK229" i="21"/>
  <c r="AJ229" i="21"/>
  <c r="AI229" i="21"/>
  <c r="AH229" i="21"/>
  <c r="AG229" i="21"/>
  <c r="F229" i="21"/>
  <c r="E229" i="21"/>
  <c r="D229" i="21"/>
  <c r="C229" i="21"/>
  <c r="B229" i="21"/>
  <c r="A229" i="21"/>
  <c r="AF228" i="21"/>
  <c r="AE228" i="21"/>
  <c r="AD228" i="21"/>
  <c r="AC228" i="21"/>
  <c r="AB228" i="21"/>
  <c r="AA228" i="21"/>
  <c r="Z228" i="21"/>
  <c r="Y228" i="21"/>
  <c r="X228" i="21"/>
  <c r="W228" i="21"/>
  <c r="V228" i="21"/>
  <c r="U228" i="21"/>
  <c r="AT228" i="21"/>
  <c r="AS228" i="21"/>
  <c r="AR228" i="21"/>
  <c r="AQ228" i="21"/>
  <c r="AP228" i="21"/>
  <c r="AO228" i="21"/>
  <c r="T228" i="21"/>
  <c r="S228" i="21"/>
  <c r="R228" i="21"/>
  <c r="Q228" i="21"/>
  <c r="P228" i="21"/>
  <c r="O228" i="21"/>
  <c r="AN228" i="21"/>
  <c r="AM228" i="21"/>
  <c r="AL228" i="21"/>
  <c r="AK228" i="21"/>
  <c r="AJ228" i="21"/>
  <c r="AI228" i="21"/>
  <c r="AH228" i="21"/>
  <c r="AG228" i="21"/>
  <c r="F228" i="21"/>
  <c r="E228" i="21"/>
  <c r="D228" i="21"/>
  <c r="C228" i="21"/>
  <c r="B228" i="21"/>
  <c r="A228" i="21"/>
  <c r="AF227" i="21"/>
  <c r="AE227" i="21"/>
  <c r="AD227" i="21"/>
  <c r="AC227" i="21"/>
  <c r="AB227" i="21"/>
  <c r="AA227" i="21"/>
  <c r="Z227" i="21"/>
  <c r="Y227" i="21"/>
  <c r="X227" i="21"/>
  <c r="W227" i="21"/>
  <c r="V227" i="21"/>
  <c r="U227" i="21"/>
  <c r="AT227" i="21"/>
  <c r="AS227" i="21"/>
  <c r="AR227" i="21"/>
  <c r="AQ227" i="21"/>
  <c r="AP227" i="21"/>
  <c r="AO227" i="21"/>
  <c r="T227" i="21"/>
  <c r="S227" i="21"/>
  <c r="R227" i="21"/>
  <c r="Q227" i="21"/>
  <c r="P227" i="21"/>
  <c r="O227" i="21"/>
  <c r="AN227" i="21"/>
  <c r="AM227" i="21"/>
  <c r="AL227" i="21"/>
  <c r="AK227" i="21"/>
  <c r="AJ227" i="21"/>
  <c r="AI227" i="21"/>
  <c r="AH227" i="21"/>
  <c r="AG227" i="21"/>
  <c r="F227" i="21"/>
  <c r="E227" i="21"/>
  <c r="D227" i="21"/>
  <c r="C227" i="21"/>
  <c r="B227" i="21"/>
  <c r="A227" i="21"/>
  <c r="AF226" i="21"/>
  <c r="AE226" i="21"/>
  <c r="AD226" i="21"/>
  <c r="AC226" i="21"/>
  <c r="AB226" i="21"/>
  <c r="AA226" i="21"/>
  <c r="Z226" i="21"/>
  <c r="Y226" i="21"/>
  <c r="X226" i="21"/>
  <c r="W226" i="21"/>
  <c r="V226" i="21"/>
  <c r="U226" i="21"/>
  <c r="AT226" i="21"/>
  <c r="AS226" i="21"/>
  <c r="AR226" i="21"/>
  <c r="AQ226" i="21"/>
  <c r="AP226" i="21"/>
  <c r="AO226" i="21"/>
  <c r="T226" i="21"/>
  <c r="S226" i="21"/>
  <c r="R226" i="21"/>
  <c r="Q226" i="21"/>
  <c r="P226" i="21"/>
  <c r="O226" i="21"/>
  <c r="AN226" i="21"/>
  <c r="AM226" i="21"/>
  <c r="AL226" i="21"/>
  <c r="AK226" i="21"/>
  <c r="AJ226" i="21"/>
  <c r="AI226" i="21"/>
  <c r="AH226" i="21"/>
  <c r="AG226" i="21"/>
  <c r="F226" i="21"/>
  <c r="E226" i="21"/>
  <c r="D226" i="21"/>
  <c r="C226" i="21"/>
  <c r="B226" i="21"/>
  <c r="A226" i="21"/>
  <c r="AF225" i="21"/>
  <c r="AE225" i="21"/>
  <c r="AD225" i="21"/>
  <c r="AC225" i="21"/>
  <c r="AB225" i="21"/>
  <c r="AA225" i="21"/>
  <c r="Z225" i="21"/>
  <c r="Y225" i="21"/>
  <c r="X225" i="21"/>
  <c r="W225" i="21"/>
  <c r="V225" i="21"/>
  <c r="U225" i="21"/>
  <c r="AT225" i="21"/>
  <c r="AS225" i="21"/>
  <c r="AR225" i="21"/>
  <c r="AQ225" i="21"/>
  <c r="AP225" i="21"/>
  <c r="AO225" i="21"/>
  <c r="T225" i="21"/>
  <c r="S225" i="21"/>
  <c r="R225" i="21"/>
  <c r="Q225" i="21"/>
  <c r="P225" i="21"/>
  <c r="O225" i="21"/>
  <c r="AN225" i="21"/>
  <c r="AM225" i="21"/>
  <c r="AL225" i="21"/>
  <c r="AK225" i="21"/>
  <c r="AJ225" i="21"/>
  <c r="AI225" i="21"/>
  <c r="AH225" i="21"/>
  <c r="AG225" i="21"/>
  <c r="F225" i="21"/>
  <c r="E225" i="21"/>
  <c r="D225" i="21"/>
  <c r="C225" i="21"/>
  <c r="B225" i="21"/>
  <c r="A225" i="21"/>
  <c r="AF224" i="21"/>
  <c r="AE224" i="21"/>
  <c r="AD224" i="21"/>
  <c r="AC224" i="21"/>
  <c r="AB224" i="21"/>
  <c r="AA224" i="21"/>
  <c r="Z224" i="21"/>
  <c r="Y224" i="21"/>
  <c r="X224" i="21"/>
  <c r="W224" i="21"/>
  <c r="V224" i="21"/>
  <c r="U224" i="21"/>
  <c r="AT224" i="21"/>
  <c r="AS224" i="21"/>
  <c r="AR224" i="21"/>
  <c r="AQ224" i="21"/>
  <c r="AP224" i="21"/>
  <c r="AO224" i="21"/>
  <c r="T224" i="21"/>
  <c r="S224" i="21"/>
  <c r="R224" i="21"/>
  <c r="Q224" i="21"/>
  <c r="P224" i="21"/>
  <c r="O224" i="21"/>
  <c r="AN224" i="21"/>
  <c r="AM224" i="21"/>
  <c r="AL224" i="21"/>
  <c r="AK224" i="21"/>
  <c r="AJ224" i="21"/>
  <c r="AI224" i="21"/>
  <c r="AH224" i="21"/>
  <c r="AG224" i="21"/>
  <c r="F224" i="21"/>
  <c r="E224" i="21"/>
  <c r="D224" i="21"/>
  <c r="C224" i="21"/>
  <c r="B224" i="21"/>
  <c r="A224" i="21"/>
  <c r="AF223" i="21"/>
  <c r="AE223" i="21"/>
  <c r="AD223" i="21"/>
  <c r="AC223" i="21"/>
  <c r="AB223" i="21"/>
  <c r="AA223" i="21"/>
  <c r="Z223" i="21"/>
  <c r="Y223" i="21"/>
  <c r="X223" i="21"/>
  <c r="W223" i="21"/>
  <c r="V223" i="21"/>
  <c r="U223" i="21"/>
  <c r="AT223" i="21"/>
  <c r="AS223" i="21"/>
  <c r="AR223" i="21"/>
  <c r="AQ223" i="21"/>
  <c r="AP223" i="21"/>
  <c r="AO223" i="21"/>
  <c r="T223" i="21"/>
  <c r="S223" i="21"/>
  <c r="R223" i="21"/>
  <c r="Q223" i="21"/>
  <c r="P223" i="21"/>
  <c r="O223" i="21"/>
  <c r="AN223" i="21"/>
  <c r="AM223" i="21"/>
  <c r="AL223" i="21"/>
  <c r="AK223" i="21"/>
  <c r="AJ223" i="21"/>
  <c r="AI223" i="21"/>
  <c r="AH223" i="21"/>
  <c r="AG223" i="21"/>
  <c r="F223" i="21"/>
  <c r="E223" i="21"/>
  <c r="D223" i="21"/>
  <c r="C223" i="21"/>
  <c r="B223" i="21"/>
  <c r="A223" i="21"/>
  <c r="AF222" i="21"/>
  <c r="AE222" i="21"/>
  <c r="AD222" i="21"/>
  <c r="AC222" i="21"/>
  <c r="AB222" i="21"/>
  <c r="AA222" i="21"/>
  <c r="Z222" i="21"/>
  <c r="Y222" i="21"/>
  <c r="X222" i="21"/>
  <c r="W222" i="21"/>
  <c r="V222" i="21"/>
  <c r="U222" i="21"/>
  <c r="AT222" i="21"/>
  <c r="AS222" i="21"/>
  <c r="AR222" i="21"/>
  <c r="AQ222" i="21"/>
  <c r="AP222" i="21"/>
  <c r="AO222" i="21"/>
  <c r="T222" i="21"/>
  <c r="S222" i="21"/>
  <c r="R222" i="21"/>
  <c r="Q222" i="21"/>
  <c r="P222" i="21"/>
  <c r="O222" i="21"/>
  <c r="AN222" i="21"/>
  <c r="AM222" i="21"/>
  <c r="AL222" i="21"/>
  <c r="AK222" i="21"/>
  <c r="AJ222" i="21"/>
  <c r="AI222" i="21"/>
  <c r="AH222" i="21"/>
  <c r="AG222" i="21"/>
  <c r="F222" i="21"/>
  <c r="E222" i="21"/>
  <c r="D222" i="21"/>
  <c r="C222" i="21"/>
  <c r="B222" i="21"/>
  <c r="A222" i="21"/>
  <c r="AF221" i="21"/>
  <c r="AE221" i="21"/>
  <c r="AD221" i="21"/>
  <c r="AC221" i="21"/>
  <c r="AB221" i="21"/>
  <c r="AA221" i="21"/>
  <c r="Z221" i="21"/>
  <c r="Y221" i="21"/>
  <c r="X221" i="21"/>
  <c r="W221" i="21"/>
  <c r="V221" i="21"/>
  <c r="U221" i="21"/>
  <c r="AT221" i="21"/>
  <c r="AS221" i="21"/>
  <c r="AR221" i="21"/>
  <c r="AQ221" i="21"/>
  <c r="AP221" i="21"/>
  <c r="AO221" i="21"/>
  <c r="T221" i="21"/>
  <c r="S221" i="21"/>
  <c r="R221" i="21"/>
  <c r="Q221" i="21"/>
  <c r="P221" i="21"/>
  <c r="O221" i="21"/>
  <c r="AN221" i="21"/>
  <c r="AM221" i="21"/>
  <c r="AL221" i="21"/>
  <c r="AK221" i="21"/>
  <c r="AJ221" i="21"/>
  <c r="AI221" i="21"/>
  <c r="AH221" i="21"/>
  <c r="AG221" i="21"/>
  <c r="F221" i="21"/>
  <c r="E221" i="21"/>
  <c r="D221" i="21"/>
  <c r="C221" i="21"/>
  <c r="B221" i="21"/>
  <c r="A221" i="21"/>
  <c r="AF220" i="21"/>
  <c r="AE220" i="21"/>
  <c r="AD220" i="21"/>
  <c r="AC220" i="21"/>
  <c r="AB220" i="21"/>
  <c r="AA220" i="21"/>
  <c r="Z220" i="21"/>
  <c r="Y220" i="21"/>
  <c r="X220" i="21"/>
  <c r="W220" i="21"/>
  <c r="V220" i="21"/>
  <c r="U220" i="21"/>
  <c r="AT220" i="21"/>
  <c r="AS220" i="21"/>
  <c r="AR220" i="21"/>
  <c r="AQ220" i="21"/>
  <c r="AP220" i="21"/>
  <c r="AO220" i="21"/>
  <c r="T220" i="21"/>
  <c r="S220" i="21"/>
  <c r="R220" i="21"/>
  <c r="Q220" i="21"/>
  <c r="P220" i="21"/>
  <c r="O220" i="21"/>
  <c r="AN220" i="21"/>
  <c r="AM220" i="21"/>
  <c r="AL220" i="21"/>
  <c r="AK220" i="21"/>
  <c r="AJ220" i="21"/>
  <c r="AI220" i="21"/>
  <c r="AH220" i="21"/>
  <c r="AG220" i="21"/>
  <c r="F220" i="21"/>
  <c r="E220" i="21"/>
  <c r="D220" i="21"/>
  <c r="C220" i="21"/>
  <c r="B220" i="21"/>
  <c r="A220" i="21"/>
  <c r="AF219" i="21"/>
  <c r="AE219" i="21"/>
  <c r="AD219" i="21"/>
  <c r="AC219" i="21"/>
  <c r="AB219" i="21"/>
  <c r="AA219" i="21"/>
  <c r="Z219" i="21"/>
  <c r="Y219" i="21"/>
  <c r="X219" i="21"/>
  <c r="W219" i="21"/>
  <c r="V219" i="21"/>
  <c r="U219" i="21"/>
  <c r="AT219" i="21"/>
  <c r="AS219" i="21"/>
  <c r="AR219" i="21"/>
  <c r="AQ219" i="21"/>
  <c r="AP219" i="21"/>
  <c r="AO219" i="21"/>
  <c r="T219" i="21"/>
  <c r="S219" i="21"/>
  <c r="R219" i="21"/>
  <c r="Q219" i="21"/>
  <c r="P219" i="21"/>
  <c r="O219" i="21"/>
  <c r="AN219" i="21"/>
  <c r="AM219" i="21"/>
  <c r="AL219" i="21"/>
  <c r="AK219" i="21"/>
  <c r="AJ219" i="21"/>
  <c r="AI219" i="21"/>
  <c r="AH219" i="21"/>
  <c r="AG219" i="21"/>
  <c r="F219" i="21"/>
  <c r="E219" i="21"/>
  <c r="D219" i="21"/>
  <c r="C219" i="21"/>
  <c r="B219" i="21"/>
  <c r="A219" i="21"/>
  <c r="AF218" i="21"/>
  <c r="AE218" i="21"/>
  <c r="AD218" i="21"/>
  <c r="AC218" i="21"/>
  <c r="AB218" i="21"/>
  <c r="AA218" i="21"/>
  <c r="Z218" i="21"/>
  <c r="Y218" i="21"/>
  <c r="X218" i="21"/>
  <c r="W218" i="21"/>
  <c r="V218" i="21"/>
  <c r="U218" i="21"/>
  <c r="AT218" i="21"/>
  <c r="AS218" i="21"/>
  <c r="AR218" i="21"/>
  <c r="AQ218" i="21"/>
  <c r="AP218" i="21"/>
  <c r="AO218" i="21"/>
  <c r="T218" i="21"/>
  <c r="S218" i="21"/>
  <c r="R218" i="21"/>
  <c r="Q218" i="21"/>
  <c r="P218" i="21"/>
  <c r="O218" i="21"/>
  <c r="AN218" i="21"/>
  <c r="AM218" i="21"/>
  <c r="AL218" i="21"/>
  <c r="AK218" i="21"/>
  <c r="AJ218" i="21"/>
  <c r="AI218" i="21"/>
  <c r="AH218" i="21"/>
  <c r="AG218" i="21"/>
  <c r="F218" i="21"/>
  <c r="E218" i="21"/>
  <c r="D218" i="21"/>
  <c r="C218" i="21"/>
  <c r="B218" i="21"/>
  <c r="A218" i="21"/>
  <c r="AF217" i="21"/>
  <c r="AE217" i="21"/>
  <c r="AD217" i="21"/>
  <c r="AC217" i="21"/>
  <c r="AB217" i="21"/>
  <c r="AA217" i="21"/>
  <c r="Z217" i="21"/>
  <c r="Y217" i="21"/>
  <c r="X217" i="21"/>
  <c r="W217" i="21"/>
  <c r="V217" i="21"/>
  <c r="U217" i="21"/>
  <c r="AT217" i="21"/>
  <c r="AS217" i="21"/>
  <c r="AR217" i="21"/>
  <c r="AQ217" i="21"/>
  <c r="AP217" i="21"/>
  <c r="AO217" i="21"/>
  <c r="T217" i="21"/>
  <c r="S217" i="21"/>
  <c r="R217" i="21"/>
  <c r="Q217" i="21"/>
  <c r="P217" i="21"/>
  <c r="O217" i="21"/>
  <c r="AN217" i="21"/>
  <c r="AM217" i="21"/>
  <c r="AL217" i="21"/>
  <c r="AK217" i="21"/>
  <c r="AJ217" i="21"/>
  <c r="AI217" i="21"/>
  <c r="AH217" i="21"/>
  <c r="AG217" i="21"/>
  <c r="F217" i="21"/>
  <c r="E217" i="21"/>
  <c r="D217" i="21"/>
  <c r="C217" i="21"/>
  <c r="B217" i="21"/>
  <c r="A217" i="21"/>
  <c r="AF216" i="21"/>
  <c r="AE216" i="21"/>
  <c r="AD216" i="21"/>
  <c r="AC216" i="21"/>
  <c r="AB216" i="21"/>
  <c r="AA216" i="21"/>
  <c r="Z216" i="21"/>
  <c r="Y216" i="21"/>
  <c r="X216" i="21"/>
  <c r="W216" i="21"/>
  <c r="V216" i="21"/>
  <c r="U216" i="21"/>
  <c r="AT216" i="21"/>
  <c r="AS216" i="21"/>
  <c r="AR216" i="21"/>
  <c r="AQ216" i="21"/>
  <c r="AP216" i="21"/>
  <c r="AO216" i="21"/>
  <c r="T216" i="21"/>
  <c r="S216" i="21"/>
  <c r="R216" i="21"/>
  <c r="Q216" i="21"/>
  <c r="P216" i="21"/>
  <c r="O216" i="21"/>
  <c r="AN216" i="21"/>
  <c r="AM216" i="21"/>
  <c r="AL216" i="21"/>
  <c r="AK216" i="21"/>
  <c r="AJ216" i="21"/>
  <c r="AI216" i="21"/>
  <c r="AH216" i="21"/>
  <c r="AG216" i="21"/>
  <c r="F216" i="21"/>
  <c r="E216" i="21"/>
  <c r="D216" i="21"/>
  <c r="C216" i="21"/>
  <c r="B216" i="21"/>
  <c r="A216" i="21"/>
  <c r="AF215" i="21"/>
  <c r="AE215" i="21"/>
  <c r="AD215" i="21"/>
  <c r="AC215" i="21"/>
  <c r="AB215" i="21"/>
  <c r="AA215" i="21"/>
  <c r="Z215" i="21"/>
  <c r="Y215" i="21"/>
  <c r="X215" i="21"/>
  <c r="W215" i="21"/>
  <c r="V215" i="21"/>
  <c r="U215" i="21"/>
  <c r="AT215" i="21"/>
  <c r="AS215" i="21"/>
  <c r="AR215" i="21"/>
  <c r="AQ215" i="21"/>
  <c r="AP215" i="21"/>
  <c r="AO215" i="21"/>
  <c r="T215" i="21"/>
  <c r="S215" i="21"/>
  <c r="R215" i="21"/>
  <c r="Q215" i="21"/>
  <c r="P215" i="21"/>
  <c r="O215" i="21"/>
  <c r="AN215" i="21"/>
  <c r="AM215" i="21"/>
  <c r="AL215" i="21"/>
  <c r="AK215" i="21"/>
  <c r="AJ215" i="21"/>
  <c r="AI215" i="21"/>
  <c r="AH215" i="21"/>
  <c r="AG215" i="21"/>
  <c r="F215" i="21"/>
  <c r="E215" i="21"/>
  <c r="D215" i="21"/>
  <c r="C215" i="21"/>
  <c r="B215" i="21"/>
  <c r="A215" i="21"/>
  <c r="AF214" i="21"/>
  <c r="AE214" i="21"/>
  <c r="AD214" i="21"/>
  <c r="AC214" i="21"/>
  <c r="AB214" i="21"/>
  <c r="AA214" i="21"/>
  <c r="Z214" i="21"/>
  <c r="Y214" i="21"/>
  <c r="X214" i="21"/>
  <c r="W214" i="21"/>
  <c r="V214" i="21"/>
  <c r="U214" i="21"/>
  <c r="AT214" i="21"/>
  <c r="AS214" i="21"/>
  <c r="AR214" i="21"/>
  <c r="AQ214" i="21"/>
  <c r="AP214" i="21"/>
  <c r="AO214" i="21"/>
  <c r="T214" i="21"/>
  <c r="S214" i="21"/>
  <c r="R214" i="21"/>
  <c r="Q214" i="21"/>
  <c r="P214" i="21"/>
  <c r="O214" i="21"/>
  <c r="AN214" i="21"/>
  <c r="AM214" i="21"/>
  <c r="AL214" i="21"/>
  <c r="AK214" i="21"/>
  <c r="AJ214" i="21"/>
  <c r="AI214" i="21"/>
  <c r="AH214" i="21"/>
  <c r="AG214" i="21"/>
  <c r="F214" i="21"/>
  <c r="E214" i="21"/>
  <c r="D214" i="21"/>
  <c r="C214" i="21"/>
  <c r="B214" i="21"/>
  <c r="A214" i="21"/>
  <c r="AF213" i="21"/>
  <c r="AE213" i="21"/>
  <c r="AD213" i="21"/>
  <c r="AC213" i="21"/>
  <c r="AB213" i="21"/>
  <c r="AA213" i="21"/>
  <c r="Z213" i="21"/>
  <c r="Y213" i="21"/>
  <c r="X213" i="21"/>
  <c r="W213" i="21"/>
  <c r="V213" i="21"/>
  <c r="U213" i="21"/>
  <c r="AT213" i="21"/>
  <c r="AS213" i="21"/>
  <c r="AR213" i="21"/>
  <c r="AQ213" i="21"/>
  <c r="AP213" i="21"/>
  <c r="AO213" i="21"/>
  <c r="T213" i="21"/>
  <c r="S213" i="21"/>
  <c r="R213" i="21"/>
  <c r="Q213" i="21"/>
  <c r="P213" i="21"/>
  <c r="O213" i="21"/>
  <c r="AN213" i="21"/>
  <c r="AM213" i="21"/>
  <c r="AL213" i="21"/>
  <c r="AK213" i="21"/>
  <c r="AJ213" i="21"/>
  <c r="AI213" i="21"/>
  <c r="AH213" i="21"/>
  <c r="AG213" i="21"/>
  <c r="F213" i="21"/>
  <c r="E213" i="21"/>
  <c r="D213" i="21"/>
  <c r="C213" i="21"/>
  <c r="B213" i="21"/>
  <c r="A213" i="21"/>
  <c r="AF212" i="21"/>
  <c r="AE212" i="21"/>
  <c r="AD212" i="21"/>
  <c r="AC212" i="21"/>
  <c r="AB212" i="21"/>
  <c r="AA212" i="21"/>
  <c r="Z212" i="21"/>
  <c r="Y212" i="21"/>
  <c r="X212" i="21"/>
  <c r="W212" i="21"/>
  <c r="V212" i="21"/>
  <c r="U212" i="21"/>
  <c r="AT212" i="21"/>
  <c r="AS212" i="21"/>
  <c r="AR212" i="21"/>
  <c r="AQ212" i="21"/>
  <c r="AP212" i="21"/>
  <c r="AO212" i="21"/>
  <c r="T212" i="21"/>
  <c r="S212" i="21"/>
  <c r="R212" i="21"/>
  <c r="Q212" i="21"/>
  <c r="P212" i="21"/>
  <c r="O212" i="21"/>
  <c r="AN212" i="21"/>
  <c r="AM212" i="21"/>
  <c r="AL212" i="21"/>
  <c r="AK212" i="21"/>
  <c r="AJ212" i="21"/>
  <c r="AI212" i="21"/>
  <c r="AH212" i="21"/>
  <c r="AG212" i="21"/>
  <c r="F212" i="21"/>
  <c r="E212" i="21"/>
  <c r="D212" i="21"/>
  <c r="C212" i="21"/>
  <c r="B212" i="21"/>
  <c r="A212" i="21"/>
  <c r="AF211" i="21"/>
  <c r="AE211" i="21"/>
  <c r="AD211" i="21"/>
  <c r="AC211" i="21"/>
  <c r="AB211" i="21"/>
  <c r="AA211" i="21"/>
  <c r="Z211" i="21"/>
  <c r="Y211" i="21"/>
  <c r="X211" i="21"/>
  <c r="W211" i="21"/>
  <c r="V211" i="21"/>
  <c r="U211" i="21"/>
  <c r="AT211" i="21"/>
  <c r="AS211" i="21"/>
  <c r="AR211" i="21"/>
  <c r="AQ211" i="21"/>
  <c r="AP211" i="21"/>
  <c r="AO211" i="21"/>
  <c r="T211" i="21"/>
  <c r="S211" i="21"/>
  <c r="R211" i="21"/>
  <c r="Q211" i="21"/>
  <c r="P211" i="21"/>
  <c r="O211" i="21"/>
  <c r="AN211" i="21"/>
  <c r="AM211" i="21"/>
  <c r="AL211" i="21"/>
  <c r="AK211" i="21"/>
  <c r="AJ211" i="21"/>
  <c r="AI211" i="21"/>
  <c r="AH211" i="21"/>
  <c r="AG211" i="21"/>
  <c r="F211" i="21"/>
  <c r="E211" i="21"/>
  <c r="D211" i="21"/>
  <c r="C211" i="21"/>
  <c r="B211" i="21"/>
  <c r="A211" i="21"/>
  <c r="AF210" i="21"/>
  <c r="AE210" i="21"/>
  <c r="AD210" i="21"/>
  <c r="AC210" i="21"/>
  <c r="AB210" i="21"/>
  <c r="AA210" i="21"/>
  <c r="Z210" i="21"/>
  <c r="Y210" i="21"/>
  <c r="X210" i="21"/>
  <c r="W210" i="21"/>
  <c r="V210" i="21"/>
  <c r="U210" i="21"/>
  <c r="AT210" i="21"/>
  <c r="AS210" i="21"/>
  <c r="AR210" i="21"/>
  <c r="AQ210" i="21"/>
  <c r="AP210" i="21"/>
  <c r="AO210" i="21"/>
  <c r="T210" i="21"/>
  <c r="S210" i="21"/>
  <c r="R210" i="21"/>
  <c r="Q210" i="21"/>
  <c r="P210" i="21"/>
  <c r="O210" i="21"/>
  <c r="AN210" i="21"/>
  <c r="AM210" i="21"/>
  <c r="AL210" i="21"/>
  <c r="AK210" i="21"/>
  <c r="AJ210" i="21"/>
  <c r="AI210" i="21"/>
  <c r="AH210" i="21"/>
  <c r="AG210" i="21"/>
  <c r="F210" i="21"/>
  <c r="E210" i="21"/>
  <c r="D210" i="21"/>
  <c r="C210" i="21"/>
  <c r="B210" i="21"/>
  <c r="A210" i="21"/>
  <c r="AF209" i="21"/>
  <c r="AE209" i="21"/>
  <c r="AD209" i="21"/>
  <c r="AC209" i="21"/>
  <c r="AB209" i="21"/>
  <c r="AA209" i="21"/>
  <c r="Z209" i="21"/>
  <c r="Y209" i="21"/>
  <c r="X209" i="21"/>
  <c r="W209" i="21"/>
  <c r="V209" i="21"/>
  <c r="U209" i="21"/>
  <c r="AT209" i="21"/>
  <c r="AS209" i="21"/>
  <c r="AR209" i="21"/>
  <c r="AQ209" i="21"/>
  <c r="AP209" i="21"/>
  <c r="AO209" i="21"/>
  <c r="T209" i="21"/>
  <c r="S209" i="21"/>
  <c r="R209" i="21"/>
  <c r="Q209" i="21"/>
  <c r="P209" i="21"/>
  <c r="O209" i="21"/>
  <c r="AN209" i="21"/>
  <c r="AM209" i="21"/>
  <c r="AL209" i="21"/>
  <c r="AK209" i="21"/>
  <c r="AJ209" i="21"/>
  <c r="AI209" i="21"/>
  <c r="AH209" i="21"/>
  <c r="AG209" i="21"/>
  <c r="F209" i="21"/>
  <c r="E209" i="21"/>
  <c r="D209" i="21"/>
  <c r="C209" i="21"/>
  <c r="B209" i="21"/>
  <c r="A209" i="21"/>
  <c r="AF208" i="21"/>
  <c r="AE208" i="21"/>
  <c r="AD208" i="21"/>
  <c r="AC208" i="21"/>
  <c r="AB208" i="21"/>
  <c r="AA208" i="21"/>
  <c r="Z208" i="21"/>
  <c r="Y208" i="21"/>
  <c r="X208" i="21"/>
  <c r="W208" i="21"/>
  <c r="V208" i="21"/>
  <c r="U208" i="21"/>
  <c r="AT208" i="21"/>
  <c r="AS208" i="21"/>
  <c r="AR208" i="21"/>
  <c r="AQ208" i="21"/>
  <c r="AP208" i="21"/>
  <c r="AO208" i="21"/>
  <c r="T208" i="21"/>
  <c r="S208" i="21"/>
  <c r="R208" i="21"/>
  <c r="Q208" i="21"/>
  <c r="P208" i="21"/>
  <c r="O208" i="21"/>
  <c r="AN208" i="21"/>
  <c r="AM208" i="21"/>
  <c r="AL208" i="21"/>
  <c r="AK208" i="21"/>
  <c r="AJ208" i="21"/>
  <c r="AI208" i="21"/>
  <c r="AH208" i="21"/>
  <c r="AG208" i="21"/>
  <c r="F208" i="21"/>
  <c r="E208" i="21"/>
  <c r="D208" i="21"/>
  <c r="C208" i="21"/>
  <c r="B208" i="21"/>
  <c r="A208" i="21"/>
  <c r="AF207" i="21"/>
  <c r="AE207" i="21"/>
  <c r="AD207" i="21"/>
  <c r="AC207" i="21"/>
  <c r="AB207" i="21"/>
  <c r="AA207" i="21"/>
  <c r="Z207" i="21"/>
  <c r="Y207" i="21"/>
  <c r="X207" i="21"/>
  <c r="W207" i="21"/>
  <c r="V207" i="21"/>
  <c r="U207" i="21"/>
  <c r="AT207" i="21"/>
  <c r="AS207" i="21"/>
  <c r="AR207" i="21"/>
  <c r="AQ207" i="21"/>
  <c r="AP207" i="21"/>
  <c r="AO207" i="21"/>
  <c r="T207" i="21"/>
  <c r="S207" i="21"/>
  <c r="R207" i="21"/>
  <c r="Q207" i="21"/>
  <c r="P207" i="21"/>
  <c r="O207" i="21"/>
  <c r="AN207" i="21"/>
  <c r="AM207" i="21"/>
  <c r="AL207" i="21"/>
  <c r="AK207" i="21"/>
  <c r="AJ207" i="21"/>
  <c r="AI207" i="21"/>
  <c r="AH207" i="21"/>
  <c r="AG207" i="21"/>
  <c r="F207" i="21"/>
  <c r="E207" i="21"/>
  <c r="D207" i="21"/>
  <c r="C207" i="21"/>
  <c r="B207" i="21"/>
  <c r="A207" i="21"/>
  <c r="AF206" i="21"/>
  <c r="AE206" i="21"/>
  <c r="AD206" i="21"/>
  <c r="AC206" i="21"/>
  <c r="AB206" i="21"/>
  <c r="AA206" i="21"/>
  <c r="Z206" i="21"/>
  <c r="Y206" i="21"/>
  <c r="X206" i="21"/>
  <c r="W206" i="21"/>
  <c r="V206" i="21"/>
  <c r="U206" i="21"/>
  <c r="AT206" i="21"/>
  <c r="AS206" i="21"/>
  <c r="AR206" i="21"/>
  <c r="AQ206" i="21"/>
  <c r="AP206" i="21"/>
  <c r="AO206" i="21"/>
  <c r="T206" i="21"/>
  <c r="S206" i="21"/>
  <c r="R206" i="21"/>
  <c r="Q206" i="21"/>
  <c r="P206" i="21"/>
  <c r="O206" i="21"/>
  <c r="AN206" i="21"/>
  <c r="AM206" i="21"/>
  <c r="AL206" i="21"/>
  <c r="AK206" i="21"/>
  <c r="AJ206" i="21"/>
  <c r="AI206" i="21"/>
  <c r="AH206" i="21"/>
  <c r="AG206" i="21"/>
  <c r="F206" i="21"/>
  <c r="E206" i="21"/>
  <c r="D206" i="21"/>
  <c r="C206" i="21"/>
  <c r="B206" i="21"/>
  <c r="A206" i="21"/>
  <c r="AF205" i="21"/>
  <c r="AE205" i="21"/>
  <c r="AD205" i="21"/>
  <c r="AC205" i="21"/>
  <c r="AB205" i="21"/>
  <c r="AA205" i="21"/>
  <c r="Z205" i="21"/>
  <c r="Y205" i="21"/>
  <c r="X205" i="21"/>
  <c r="W205" i="21"/>
  <c r="V205" i="21"/>
  <c r="U205" i="21"/>
  <c r="AT205" i="21"/>
  <c r="AS205" i="21"/>
  <c r="AR205" i="21"/>
  <c r="AQ205" i="21"/>
  <c r="AP205" i="21"/>
  <c r="AO205" i="21"/>
  <c r="T205" i="21"/>
  <c r="S205" i="21"/>
  <c r="R205" i="21"/>
  <c r="Q205" i="21"/>
  <c r="P205" i="21"/>
  <c r="O205" i="21"/>
  <c r="AN205" i="21"/>
  <c r="AM205" i="21"/>
  <c r="AL205" i="21"/>
  <c r="AK205" i="21"/>
  <c r="AJ205" i="21"/>
  <c r="AI205" i="21"/>
  <c r="AH205" i="21"/>
  <c r="AG205" i="21"/>
  <c r="F205" i="21"/>
  <c r="E205" i="21"/>
  <c r="D205" i="21"/>
  <c r="C205" i="21"/>
  <c r="B205" i="21"/>
  <c r="A205" i="21"/>
  <c r="AF204" i="21"/>
  <c r="AE204" i="21"/>
  <c r="AD204" i="21"/>
  <c r="AC204" i="21"/>
  <c r="AB204" i="21"/>
  <c r="AA204" i="21"/>
  <c r="Z204" i="21"/>
  <c r="Y204" i="21"/>
  <c r="X204" i="21"/>
  <c r="W204" i="21"/>
  <c r="V204" i="21"/>
  <c r="U204" i="21"/>
  <c r="AT204" i="21"/>
  <c r="AS204" i="21"/>
  <c r="AR204" i="21"/>
  <c r="AQ204" i="21"/>
  <c r="AP204" i="21"/>
  <c r="AO204" i="21"/>
  <c r="T204" i="21"/>
  <c r="S204" i="21"/>
  <c r="R204" i="21"/>
  <c r="Q204" i="21"/>
  <c r="P204" i="21"/>
  <c r="O204" i="21"/>
  <c r="AN204" i="21"/>
  <c r="AM204" i="21"/>
  <c r="AL204" i="21"/>
  <c r="AK204" i="21"/>
  <c r="AJ204" i="21"/>
  <c r="AI204" i="21"/>
  <c r="AH204" i="21"/>
  <c r="AG204" i="21"/>
  <c r="F204" i="21"/>
  <c r="E204" i="21"/>
  <c r="D204" i="21"/>
  <c r="C204" i="21"/>
  <c r="B204" i="21"/>
  <c r="A204" i="21"/>
  <c r="AF203" i="21"/>
  <c r="AE203" i="21"/>
  <c r="AD203" i="21"/>
  <c r="AC203" i="21"/>
  <c r="AB203" i="21"/>
  <c r="AA203" i="21"/>
  <c r="Z203" i="21"/>
  <c r="Y203" i="21"/>
  <c r="X203" i="21"/>
  <c r="W203" i="21"/>
  <c r="V203" i="21"/>
  <c r="U203" i="21"/>
  <c r="AT203" i="21"/>
  <c r="AS203" i="21"/>
  <c r="AR203" i="21"/>
  <c r="AQ203" i="21"/>
  <c r="AP203" i="21"/>
  <c r="AO203" i="21"/>
  <c r="T203" i="21"/>
  <c r="S203" i="21"/>
  <c r="R203" i="21"/>
  <c r="Q203" i="21"/>
  <c r="P203" i="21"/>
  <c r="O203" i="21"/>
  <c r="AN203" i="21"/>
  <c r="AM203" i="21"/>
  <c r="AL203" i="21"/>
  <c r="AK203" i="21"/>
  <c r="AJ203" i="21"/>
  <c r="AI203" i="21"/>
  <c r="AH203" i="21"/>
  <c r="AG203" i="21"/>
  <c r="F203" i="21"/>
  <c r="E203" i="21"/>
  <c r="D203" i="21"/>
  <c r="C203" i="21"/>
  <c r="B203" i="21"/>
  <c r="A203" i="21"/>
  <c r="AF202" i="21"/>
  <c r="AE202" i="21"/>
  <c r="AD202" i="21"/>
  <c r="AC202" i="21"/>
  <c r="AB202" i="21"/>
  <c r="AA202" i="21"/>
  <c r="Z202" i="21"/>
  <c r="Y202" i="21"/>
  <c r="X202" i="21"/>
  <c r="W202" i="21"/>
  <c r="V202" i="21"/>
  <c r="U202" i="21"/>
  <c r="AT202" i="21"/>
  <c r="AS202" i="21"/>
  <c r="AR202" i="21"/>
  <c r="AQ202" i="21"/>
  <c r="AP202" i="21"/>
  <c r="AO202" i="21"/>
  <c r="T202" i="21"/>
  <c r="S202" i="21"/>
  <c r="R202" i="21"/>
  <c r="Q202" i="21"/>
  <c r="P202" i="21"/>
  <c r="O202" i="21"/>
  <c r="AN202" i="21"/>
  <c r="AM202" i="21"/>
  <c r="AL202" i="21"/>
  <c r="AK202" i="21"/>
  <c r="AJ202" i="21"/>
  <c r="AI202" i="21"/>
  <c r="AH202" i="21"/>
  <c r="AG202" i="21"/>
  <c r="F202" i="21"/>
  <c r="E202" i="21"/>
  <c r="D202" i="21"/>
  <c r="C202" i="21"/>
  <c r="B202" i="21"/>
  <c r="A202" i="21"/>
  <c r="AF201" i="21"/>
  <c r="AE201" i="21"/>
  <c r="AD201" i="21"/>
  <c r="AC201" i="21"/>
  <c r="AB201" i="21"/>
  <c r="AA201" i="21"/>
  <c r="Z201" i="21"/>
  <c r="Y201" i="21"/>
  <c r="X201" i="21"/>
  <c r="W201" i="21"/>
  <c r="V201" i="21"/>
  <c r="U201" i="21"/>
  <c r="AT201" i="21"/>
  <c r="AS201" i="21"/>
  <c r="AR201" i="21"/>
  <c r="AQ201" i="21"/>
  <c r="AP201" i="21"/>
  <c r="AO201" i="21"/>
  <c r="T201" i="21"/>
  <c r="S201" i="21"/>
  <c r="R201" i="21"/>
  <c r="Q201" i="21"/>
  <c r="P201" i="21"/>
  <c r="O201" i="21"/>
  <c r="AN201" i="21"/>
  <c r="AM201" i="21"/>
  <c r="AL201" i="21"/>
  <c r="AK201" i="21"/>
  <c r="AJ201" i="21"/>
  <c r="AI201" i="21"/>
  <c r="AH201" i="21"/>
  <c r="AG201" i="21"/>
  <c r="F201" i="21"/>
  <c r="E201" i="21"/>
  <c r="D201" i="21"/>
  <c r="C201" i="21"/>
  <c r="B201" i="21"/>
  <c r="A201" i="21"/>
  <c r="AF200" i="21"/>
  <c r="AE200" i="21"/>
  <c r="AD200" i="21"/>
  <c r="AC200" i="21"/>
  <c r="AB200" i="21"/>
  <c r="AA200" i="21"/>
  <c r="Z200" i="21"/>
  <c r="Y200" i="21"/>
  <c r="X200" i="21"/>
  <c r="W200" i="21"/>
  <c r="V200" i="21"/>
  <c r="U200" i="21"/>
  <c r="AT200" i="21"/>
  <c r="AS200" i="21"/>
  <c r="AR200" i="21"/>
  <c r="AQ200" i="21"/>
  <c r="AP200" i="21"/>
  <c r="AO200" i="21"/>
  <c r="T200" i="21"/>
  <c r="S200" i="21"/>
  <c r="R200" i="21"/>
  <c r="Q200" i="21"/>
  <c r="P200" i="21"/>
  <c r="O200" i="21"/>
  <c r="AN200" i="21"/>
  <c r="AM200" i="21"/>
  <c r="AL200" i="21"/>
  <c r="AK200" i="21"/>
  <c r="AJ200" i="21"/>
  <c r="AI200" i="21"/>
  <c r="AH200" i="21"/>
  <c r="AG200" i="21"/>
  <c r="F200" i="21"/>
  <c r="E200" i="21"/>
  <c r="D200" i="21"/>
  <c r="C200" i="21"/>
  <c r="B200" i="21"/>
  <c r="A200" i="21"/>
  <c r="AF199" i="21"/>
  <c r="AE199" i="21"/>
  <c r="AD199" i="21"/>
  <c r="AC199" i="21"/>
  <c r="AB199" i="21"/>
  <c r="AA199" i="21"/>
  <c r="Z199" i="21"/>
  <c r="Y199" i="21"/>
  <c r="X199" i="21"/>
  <c r="W199" i="21"/>
  <c r="V199" i="21"/>
  <c r="U199" i="21"/>
  <c r="AT199" i="21"/>
  <c r="AS199" i="21"/>
  <c r="AR199" i="21"/>
  <c r="AQ199" i="21"/>
  <c r="AP199" i="21"/>
  <c r="AO199" i="21"/>
  <c r="T199" i="21"/>
  <c r="S199" i="21"/>
  <c r="R199" i="21"/>
  <c r="Q199" i="21"/>
  <c r="P199" i="21"/>
  <c r="O199" i="21"/>
  <c r="AN199" i="21"/>
  <c r="AM199" i="21"/>
  <c r="AL199" i="21"/>
  <c r="AK199" i="21"/>
  <c r="AJ199" i="21"/>
  <c r="AI199" i="21"/>
  <c r="AH199" i="21"/>
  <c r="AG199" i="21"/>
  <c r="F199" i="21"/>
  <c r="E199" i="21"/>
  <c r="D199" i="21"/>
  <c r="C199" i="21"/>
  <c r="B199" i="21"/>
  <c r="A199" i="21"/>
  <c r="AF198" i="21"/>
  <c r="AE198" i="21"/>
  <c r="AD198" i="21"/>
  <c r="AC198" i="21"/>
  <c r="AB198" i="21"/>
  <c r="AA198" i="21"/>
  <c r="Z198" i="21"/>
  <c r="Y198" i="21"/>
  <c r="X198" i="21"/>
  <c r="W198" i="21"/>
  <c r="V198" i="21"/>
  <c r="U198" i="21"/>
  <c r="AT198" i="21"/>
  <c r="AS198" i="21"/>
  <c r="AR198" i="21"/>
  <c r="AQ198" i="21"/>
  <c r="AP198" i="21"/>
  <c r="AO198" i="21"/>
  <c r="T198" i="21"/>
  <c r="S198" i="21"/>
  <c r="R198" i="21"/>
  <c r="Q198" i="21"/>
  <c r="P198" i="21"/>
  <c r="O198" i="21"/>
  <c r="AN198" i="21"/>
  <c r="AM198" i="21"/>
  <c r="AL198" i="21"/>
  <c r="AK198" i="21"/>
  <c r="AJ198" i="21"/>
  <c r="AI198" i="21"/>
  <c r="AH198" i="21"/>
  <c r="AG198" i="21"/>
  <c r="F198" i="21"/>
  <c r="E198" i="21"/>
  <c r="D198" i="21"/>
  <c r="C198" i="21"/>
  <c r="B198" i="21"/>
  <c r="A198" i="21"/>
  <c r="AF197" i="21"/>
  <c r="AE197" i="21"/>
  <c r="AD197" i="21"/>
  <c r="AC197" i="21"/>
  <c r="AB197" i="21"/>
  <c r="AA197" i="21"/>
  <c r="Z197" i="21"/>
  <c r="Y197" i="21"/>
  <c r="X197" i="21"/>
  <c r="W197" i="21"/>
  <c r="V197" i="21"/>
  <c r="U197" i="21"/>
  <c r="AT197" i="21"/>
  <c r="AS197" i="21"/>
  <c r="AR197" i="21"/>
  <c r="AQ197" i="21"/>
  <c r="AP197" i="21"/>
  <c r="AO197" i="21"/>
  <c r="T197" i="21"/>
  <c r="S197" i="21"/>
  <c r="R197" i="21"/>
  <c r="Q197" i="21"/>
  <c r="P197" i="21"/>
  <c r="O197" i="21"/>
  <c r="AN197" i="21"/>
  <c r="AM197" i="21"/>
  <c r="AL197" i="21"/>
  <c r="AK197" i="21"/>
  <c r="AJ197" i="21"/>
  <c r="AI197" i="21"/>
  <c r="AH197" i="21"/>
  <c r="AG197" i="21"/>
  <c r="F197" i="21"/>
  <c r="E197" i="21"/>
  <c r="D197" i="21"/>
  <c r="C197" i="21"/>
  <c r="B197" i="21"/>
  <c r="A197" i="21"/>
  <c r="AF196" i="21"/>
  <c r="AE196" i="21"/>
  <c r="AD196" i="21"/>
  <c r="AC196" i="21"/>
  <c r="AB196" i="21"/>
  <c r="AA196" i="21"/>
  <c r="Z196" i="21"/>
  <c r="Y196" i="21"/>
  <c r="X196" i="21"/>
  <c r="W196" i="21"/>
  <c r="V196" i="21"/>
  <c r="U196" i="21"/>
  <c r="AT196" i="21"/>
  <c r="AS196" i="21"/>
  <c r="AR196" i="21"/>
  <c r="AQ196" i="21"/>
  <c r="AP196" i="21"/>
  <c r="AO196" i="21"/>
  <c r="T196" i="21"/>
  <c r="S196" i="21"/>
  <c r="R196" i="21"/>
  <c r="Q196" i="21"/>
  <c r="P196" i="21"/>
  <c r="O196" i="21"/>
  <c r="AN196" i="21"/>
  <c r="AM196" i="21"/>
  <c r="AL196" i="21"/>
  <c r="AK196" i="21"/>
  <c r="AJ196" i="21"/>
  <c r="AI196" i="21"/>
  <c r="AH196" i="21"/>
  <c r="AG196" i="21"/>
  <c r="F196" i="21"/>
  <c r="E196" i="21"/>
  <c r="D196" i="21"/>
  <c r="C196" i="21"/>
  <c r="B196" i="21"/>
  <c r="A196" i="21"/>
  <c r="AF195" i="21"/>
  <c r="AE195" i="21"/>
  <c r="AD195" i="21"/>
  <c r="AC195" i="21"/>
  <c r="AB195" i="21"/>
  <c r="AA195" i="21"/>
  <c r="Z195" i="21"/>
  <c r="Y195" i="21"/>
  <c r="X195" i="21"/>
  <c r="W195" i="21"/>
  <c r="V195" i="21"/>
  <c r="U195" i="21"/>
  <c r="AT195" i="21"/>
  <c r="AS195" i="21"/>
  <c r="AR195" i="21"/>
  <c r="AQ195" i="21"/>
  <c r="AP195" i="21"/>
  <c r="AO195" i="21"/>
  <c r="T195" i="21"/>
  <c r="S195" i="21"/>
  <c r="R195" i="21"/>
  <c r="Q195" i="21"/>
  <c r="P195" i="21"/>
  <c r="O195" i="21"/>
  <c r="AN195" i="21"/>
  <c r="AM195" i="21"/>
  <c r="AL195" i="21"/>
  <c r="AK195" i="21"/>
  <c r="AJ195" i="21"/>
  <c r="AI195" i="21"/>
  <c r="AH195" i="21"/>
  <c r="AG195" i="21"/>
  <c r="F195" i="21"/>
  <c r="E195" i="21"/>
  <c r="D195" i="21"/>
  <c r="C195" i="21"/>
  <c r="B195" i="21"/>
  <c r="A195" i="21"/>
  <c r="AF194" i="21"/>
  <c r="AE194" i="21"/>
  <c r="AD194" i="21"/>
  <c r="AC194" i="21"/>
  <c r="AB194" i="21"/>
  <c r="AA194" i="21"/>
  <c r="Z194" i="21"/>
  <c r="Y194" i="21"/>
  <c r="X194" i="21"/>
  <c r="W194" i="21"/>
  <c r="V194" i="21"/>
  <c r="U194" i="21"/>
  <c r="AT194" i="21"/>
  <c r="AS194" i="21"/>
  <c r="AR194" i="21"/>
  <c r="AQ194" i="21"/>
  <c r="AP194" i="21"/>
  <c r="AO194" i="21"/>
  <c r="T194" i="21"/>
  <c r="S194" i="21"/>
  <c r="R194" i="21"/>
  <c r="Q194" i="21"/>
  <c r="P194" i="21"/>
  <c r="O194" i="21"/>
  <c r="AN194" i="21"/>
  <c r="AM194" i="21"/>
  <c r="AL194" i="21"/>
  <c r="AK194" i="21"/>
  <c r="AJ194" i="21"/>
  <c r="AI194" i="21"/>
  <c r="AH194" i="21"/>
  <c r="AG194" i="21"/>
  <c r="F194" i="21"/>
  <c r="E194" i="21"/>
  <c r="D194" i="21"/>
  <c r="C194" i="21"/>
  <c r="B194" i="21"/>
  <c r="A194" i="21"/>
  <c r="AF193" i="21"/>
  <c r="AE193" i="21"/>
  <c r="AD193" i="21"/>
  <c r="AC193" i="21"/>
  <c r="AB193" i="21"/>
  <c r="AA193" i="21"/>
  <c r="Z193" i="21"/>
  <c r="Y193" i="21"/>
  <c r="X193" i="21"/>
  <c r="W193" i="21"/>
  <c r="V193" i="21"/>
  <c r="U193" i="21"/>
  <c r="AT193" i="21"/>
  <c r="AS193" i="21"/>
  <c r="AR193" i="21"/>
  <c r="AQ193" i="21"/>
  <c r="AP193" i="21"/>
  <c r="AO193" i="21"/>
  <c r="T193" i="21"/>
  <c r="S193" i="21"/>
  <c r="R193" i="21"/>
  <c r="Q193" i="21"/>
  <c r="P193" i="21"/>
  <c r="O193" i="21"/>
  <c r="AN193" i="21"/>
  <c r="AM193" i="21"/>
  <c r="AL193" i="21"/>
  <c r="AK193" i="21"/>
  <c r="AJ193" i="21"/>
  <c r="AI193" i="21"/>
  <c r="AH193" i="21"/>
  <c r="AG193" i="21"/>
  <c r="F193" i="21"/>
  <c r="E193" i="21"/>
  <c r="D193" i="21"/>
  <c r="C193" i="21"/>
  <c r="B193" i="21"/>
  <c r="A193" i="21"/>
  <c r="AF192" i="21"/>
  <c r="AE192" i="21"/>
  <c r="AD192" i="21"/>
  <c r="AC192" i="21"/>
  <c r="AB192" i="21"/>
  <c r="AA192" i="21"/>
  <c r="Z192" i="21"/>
  <c r="Y192" i="21"/>
  <c r="X192" i="21"/>
  <c r="W192" i="21"/>
  <c r="V192" i="21"/>
  <c r="U192" i="21"/>
  <c r="AT192" i="21"/>
  <c r="AS192" i="21"/>
  <c r="AR192" i="21"/>
  <c r="AQ192" i="21"/>
  <c r="AP192" i="21"/>
  <c r="AO192" i="21"/>
  <c r="T192" i="21"/>
  <c r="S192" i="21"/>
  <c r="R192" i="21"/>
  <c r="Q192" i="21"/>
  <c r="P192" i="21"/>
  <c r="O192" i="21"/>
  <c r="AN192" i="21"/>
  <c r="AM192" i="21"/>
  <c r="AL192" i="21"/>
  <c r="AK192" i="21"/>
  <c r="AJ192" i="21"/>
  <c r="AI192" i="21"/>
  <c r="AH192" i="21"/>
  <c r="AG192" i="21"/>
  <c r="F192" i="21"/>
  <c r="E192" i="21"/>
  <c r="D192" i="21"/>
  <c r="C192" i="21"/>
  <c r="B192" i="21"/>
  <c r="A192" i="21"/>
  <c r="AF191" i="21"/>
  <c r="AE191" i="21"/>
  <c r="AD191" i="21"/>
  <c r="AC191" i="21"/>
  <c r="AB191" i="21"/>
  <c r="AA191" i="21"/>
  <c r="Z191" i="21"/>
  <c r="Y191" i="21"/>
  <c r="X191" i="21"/>
  <c r="W191" i="21"/>
  <c r="V191" i="21"/>
  <c r="U191" i="21"/>
  <c r="AT191" i="21"/>
  <c r="AS191" i="21"/>
  <c r="AR191" i="21"/>
  <c r="AQ191" i="21"/>
  <c r="AP191" i="21"/>
  <c r="AO191" i="21"/>
  <c r="T191" i="21"/>
  <c r="S191" i="21"/>
  <c r="R191" i="21"/>
  <c r="Q191" i="21"/>
  <c r="P191" i="21"/>
  <c r="O191" i="21"/>
  <c r="AN191" i="21"/>
  <c r="AM191" i="21"/>
  <c r="AL191" i="21"/>
  <c r="AK191" i="21"/>
  <c r="AJ191" i="21"/>
  <c r="AI191" i="21"/>
  <c r="AH191" i="21"/>
  <c r="AG191" i="21"/>
  <c r="F191" i="21"/>
  <c r="E191" i="21"/>
  <c r="D191" i="21"/>
  <c r="C191" i="21"/>
  <c r="B191" i="21"/>
  <c r="A191" i="21"/>
  <c r="AF190" i="21"/>
  <c r="AE190" i="21"/>
  <c r="AD190" i="21"/>
  <c r="AC190" i="21"/>
  <c r="AB190" i="21"/>
  <c r="AA190" i="21"/>
  <c r="Z190" i="21"/>
  <c r="Y190" i="21"/>
  <c r="X190" i="21"/>
  <c r="W190" i="21"/>
  <c r="V190" i="21"/>
  <c r="U190" i="21"/>
  <c r="AT190" i="21"/>
  <c r="AS190" i="21"/>
  <c r="AR190" i="21"/>
  <c r="AQ190" i="21"/>
  <c r="AP190" i="21"/>
  <c r="AO190" i="21"/>
  <c r="T190" i="21"/>
  <c r="S190" i="21"/>
  <c r="R190" i="21"/>
  <c r="Q190" i="21"/>
  <c r="P190" i="21"/>
  <c r="O190" i="21"/>
  <c r="AN190" i="21"/>
  <c r="AM190" i="21"/>
  <c r="AL190" i="21"/>
  <c r="AK190" i="21"/>
  <c r="AJ190" i="21"/>
  <c r="AI190" i="21"/>
  <c r="AH190" i="21"/>
  <c r="AG190" i="21"/>
  <c r="F190" i="21"/>
  <c r="E190" i="21"/>
  <c r="D190" i="21"/>
  <c r="C190" i="21"/>
  <c r="B190" i="21"/>
  <c r="A190" i="21"/>
  <c r="AF189" i="21"/>
  <c r="AE189" i="21"/>
  <c r="AD189" i="21"/>
  <c r="AC189" i="21"/>
  <c r="AB189" i="21"/>
  <c r="AA189" i="21"/>
  <c r="Z189" i="21"/>
  <c r="Y189" i="21"/>
  <c r="X189" i="21"/>
  <c r="W189" i="21"/>
  <c r="V189" i="21"/>
  <c r="U189" i="21"/>
  <c r="AT189" i="21"/>
  <c r="AS189" i="21"/>
  <c r="AR189" i="21"/>
  <c r="AQ189" i="21"/>
  <c r="AP189" i="21"/>
  <c r="AO189" i="21"/>
  <c r="T189" i="21"/>
  <c r="S189" i="21"/>
  <c r="R189" i="21"/>
  <c r="Q189" i="21"/>
  <c r="P189" i="21"/>
  <c r="O189" i="21"/>
  <c r="AN189" i="21"/>
  <c r="AM189" i="21"/>
  <c r="AL189" i="21"/>
  <c r="AK189" i="21"/>
  <c r="AJ189" i="21"/>
  <c r="AI189" i="21"/>
  <c r="AH189" i="21"/>
  <c r="AG189" i="21"/>
  <c r="F189" i="21"/>
  <c r="E189" i="21"/>
  <c r="D189" i="21"/>
  <c r="C189" i="21"/>
  <c r="B189" i="21"/>
  <c r="A189" i="21"/>
  <c r="AF188" i="21"/>
  <c r="AE188" i="21"/>
  <c r="AD188" i="21"/>
  <c r="AC188" i="21"/>
  <c r="AB188" i="21"/>
  <c r="AA188" i="21"/>
  <c r="Z188" i="21"/>
  <c r="Y188" i="21"/>
  <c r="X188" i="21"/>
  <c r="W188" i="21"/>
  <c r="V188" i="21"/>
  <c r="U188" i="21"/>
  <c r="AT188" i="21"/>
  <c r="AS188" i="21"/>
  <c r="AR188" i="21"/>
  <c r="AQ188" i="21"/>
  <c r="AP188" i="21"/>
  <c r="AO188" i="21"/>
  <c r="T188" i="21"/>
  <c r="S188" i="21"/>
  <c r="R188" i="21"/>
  <c r="Q188" i="21"/>
  <c r="P188" i="21"/>
  <c r="O188" i="21"/>
  <c r="AN188" i="21"/>
  <c r="AM188" i="21"/>
  <c r="AL188" i="21"/>
  <c r="AK188" i="21"/>
  <c r="AJ188" i="21"/>
  <c r="AI188" i="21"/>
  <c r="AH188" i="21"/>
  <c r="AG188" i="21"/>
  <c r="F188" i="21"/>
  <c r="E188" i="21"/>
  <c r="D188" i="21"/>
  <c r="C188" i="21"/>
  <c r="B188" i="21"/>
  <c r="A188" i="21"/>
  <c r="AF187" i="21"/>
  <c r="AE187" i="21"/>
  <c r="AD187" i="21"/>
  <c r="AC187" i="21"/>
  <c r="AB187" i="21"/>
  <c r="AA187" i="21"/>
  <c r="Z187" i="21"/>
  <c r="Y187" i="21"/>
  <c r="X187" i="21"/>
  <c r="W187" i="21"/>
  <c r="V187" i="21"/>
  <c r="U187" i="21"/>
  <c r="AT187" i="21"/>
  <c r="AS187" i="21"/>
  <c r="AR187" i="21"/>
  <c r="AQ187" i="21"/>
  <c r="AP187" i="21"/>
  <c r="AO187" i="21"/>
  <c r="T187" i="21"/>
  <c r="S187" i="21"/>
  <c r="R187" i="21"/>
  <c r="Q187" i="21"/>
  <c r="P187" i="21"/>
  <c r="O187" i="21"/>
  <c r="AN187" i="21"/>
  <c r="AM187" i="21"/>
  <c r="AL187" i="21"/>
  <c r="AK187" i="21"/>
  <c r="AJ187" i="21"/>
  <c r="AI187" i="21"/>
  <c r="AH187" i="21"/>
  <c r="AG187" i="21"/>
  <c r="F187" i="21"/>
  <c r="E187" i="21"/>
  <c r="D187" i="21"/>
  <c r="C187" i="21"/>
  <c r="B187" i="21"/>
  <c r="A187" i="21"/>
  <c r="AF186" i="21"/>
  <c r="AE186" i="21"/>
  <c r="AD186" i="21"/>
  <c r="AC186" i="21"/>
  <c r="AB186" i="21"/>
  <c r="AA186" i="21"/>
  <c r="Z186" i="21"/>
  <c r="Y186" i="21"/>
  <c r="X186" i="21"/>
  <c r="W186" i="21"/>
  <c r="V186" i="21"/>
  <c r="U186" i="21"/>
  <c r="AT186" i="21"/>
  <c r="AS186" i="21"/>
  <c r="AR186" i="21"/>
  <c r="AQ186" i="21"/>
  <c r="AP186" i="21"/>
  <c r="AO186" i="21"/>
  <c r="T186" i="21"/>
  <c r="S186" i="21"/>
  <c r="R186" i="21"/>
  <c r="Q186" i="21"/>
  <c r="P186" i="21"/>
  <c r="O186" i="21"/>
  <c r="AN186" i="21"/>
  <c r="AM186" i="21"/>
  <c r="AL186" i="21"/>
  <c r="AK186" i="21"/>
  <c r="AJ186" i="21"/>
  <c r="AI186" i="21"/>
  <c r="AH186" i="21"/>
  <c r="AG186" i="21"/>
  <c r="F186" i="21"/>
  <c r="E186" i="21"/>
  <c r="D186" i="21"/>
  <c r="C186" i="21"/>
  <c r="B186" i="21"/>
  <c r="A186" i="21"/>
  <c r="AF185" i="21"/>
  <c r="AE185" i="21"/>
  <c r="AD185" i="21"/>
  <c r="AC185" i="21"/>
  <c r="AB185" i="21"/>
  <c r="AA185" i="21"/>
  <c r="Z185" i="21"/>
  <c r="Y185" i="21"/>
  <c r="X185" i="21"/>
  <c r="W185" i="21"/>
  <c r="V185" i="21"/>
  <c r="U185" i="21"/>
  <c r="AT185" i="21"/>
  <c r="AS185" i="21"/>
  <c r="AR185" i="21"/>
  <c r="AQ185" i="21"/>
  <c r="AP185" i="21"/>
  <c r="AO185" i="21"/>
  <c r="T185" i="21"/>
  <c r="S185" i="21"/>
  <c r="R185" i="21"/>
  <c r="Q185" i="21"/>
  <c r="P185" i="21"/>
  <c r="O185" i="21"/>
  <c r="AN185" i="21"/>
  <c r="AM185" i="21"/>
  <c r="AL185" i="21"/>
  <c r="AK185" i="21"/>
  <c r="AJ185" i="21"/>
  <c r="AI185" i="21"/>
  <c r="AH185" i="21"/>
  <c r="AG185" i="21"/>
  <c r="F185" i="21"/>
  <c r="E185" i="21"/>
  <c r="D185" i="21"/>
  <c r="C185" i="21"/>
  <c r="B185" i="21"/>
  <c r="A185" i="21"/>
  <c r="AF184" i="21"/>
  <c r="AE184" i="21"/>
  <c r="AD184" i="21"/>
  <c r="AC184" i="21"/>
  <c r="AB184" i="21"/>
  <c r="AA184" i="21"/>
  <c r="Z184" i="21"/>
  <c r="Y184" i="21"/>
  <c r="X184" i="21"/>
  <c r="W184" i="21"/>
  <c r="V184" i="21"/>
  <c r="U184" i="21"/>
  <c r="AT184" i="21"/>
  <c r="AS184" i="21"/>
  <c r="AR184" i="21"/>
  <c r="AQ184" i="21"/>
  <c r="AP184" i="21"/>
  <c r="AO184" i="21"/>
  <c r="T184" i="21"/>
  <c r="S184" i="21"/>
  <c r="R184" i="21"/>
  <c r="Q184" i="21"/>
  <c r="P184" i="21"/>
  <c r="O184" i="21"/>
  <c r="AN184" i="21"/>
  <c r="AM184" i="21"/>
  <c r="AL184" i="21"/>
  <c r="AK184" i="21"/>
  <c r="AJ184" i="21"/>
  <c r="AI184" i="21"/>
  <c r="AH184" i="21"/>
  <c r="AG184" i="21"/>
  <c r="F184" i="21"/>
  <c r="E184" i="21"/>
  <c r="D184" i="21"/>
  <c r="C184" i="21"/>
  <c r="B184" i="21"/>
  <c r="A184" i="21"/>
  <c r="AF183" i="21"/>
  <c r="AE183" i="21"/>
  <c r="AD183" i="21"/>
  <c r="AC183" i="21"/>
  <c r="AB183" i="21"/>
  <c r="AA183" i="21"/>
  <c r="Z183" i="21"/>
  <c r="Y183" i="21"/>
  <c r="X183" i="21"/>
  <c r="W183" i="21"/>
  <c r="V183" i="21"/>
  <c r="U183" i="21"/>
  <c r="AT183" i="21"/>
  <c r="AS183" i="21"/>
  <c r="AR183" i="21"/>
  <c r="AQ183" i="21"/>
  <c r="AP183" i="21"/>
  <c r="AO183" i="21"/>
  <c r="T183" i="21"/>
  <c r="S183" i="21"/>
  <c r="R183" i="21"/>
  <c r="Q183" i="21"/>
  <c r="P183" i="21"/>
  <c r="O183" i="21"/>
  <c r="AN183" i="21"/>
  <c r="AM183" i="21"/>
  <c r="AL183" i="21"/>
  <c r="AK183" i="21"/>
  <c r="AJ183" i="21"/>
  <c r="AI183" i="21"/>
  <c r="AH183" i="21"/>
  <c r="AG183" i="21"/>
  <c r="F183" i="21"/>
  <c r="E183" i="21"/>
  <c r="D183" i="21"/>
  <c r="C183" i="21"/>
  <c r="B183" i="21"/>
  <c r="A183" i="21"/>
  <c r="AF182" i="21"/>
  <c r="AE182" i="21"/>
  <c r="AD182" i="21"/>
  <c r="AC182" i="21"/>
  <c r="AB182" i="21"/>
  <c r="AA182" i="21"/>
  <c r="Z182" i="21"/>
  <c r="Y182" i="21"/>
  <c r="X182" i="21"/>
  <c r="W182" i="21"/>
  <c r="V182" i="21"/>
  <c r="U182" i="21"/>
  <c r="AT182" i="21"/>
  <c r="AS182" i="21"/>
  <c r="AR182" i="21"/>
  <c r="AQ182" i="21"/>
  <c r="AP182" i="21"/>
  <c r="AO182" i="21"/>
  <c r="T182" i="21"/>
  <c r="S182" i="21"/>
  <c r="R182" i="21"/>
  <c r="Q182" i="21"/>
  <c r="P182" i="21"/>
  <c r="O182" i="21"/>
  <c r="AN182" i="21"/>
  <c r="AM182" i="21"/>
  <c r="AL182" i="21"/>
  <c r="AK182" i="21"/>
  <c r="AJ182" i="21"/>
  <c r="AI182" i="21"/>
  <c r="AH182" i="21"/>
  <c r="AG182" i="21"/>
  <c r="F182" i="21"/>
  <c r="E182" i="21"/>
  <c r="D182" i="21"/>
  <c r="C182" i="21"/>
  <c r="B182" i="21"/>
  <c r="A182" i="21"/>
  <c r="AF181" i="21"/>
  <c r="AE181" i="21"/>
  <c r="AD181" i="21"/>
  <c r="AC181" i="21"/>
  <c r="AB181" i="21"/>
  <c r="AA181" i="21"/>
  <c r="Z181" i="21"/>
  <c r="Y181" i="21"/>
  <c r="X181" i="21"/>
  <c r="W181" i="21"/>
  <c r="V181" i="21"/>
  <c r="U181" i="21"/>
  <c r="AT181" i="21"/>
  <c r="AS181" i="21"/>
  <c r="AR181" i="21"/>
  <c r="AQ181" i="21"/>
  <c r="AP181" i="21"/>
  <c r="AO181" i="21"/>
  <c r="T181" i="21"/>
  <c r="S181" i="21"/>
  <c r="R181" i="21"/>
  <c r="Q181" i="21"/>
  <c r="P181" i="21"/>
  <c r="O181" i="21"/>
  <c r="AN181" i="21"/>
  <c r="AM181" i="21"/>
  <c r="AL181" i="21"/>
  <c r="AK181" i="21"/>
  <c r="AJ181" i="21"/>
  <c r="AI181" i="21"/>
  <c r="AH181" i="21"/>
  <c r="AG181" i="21"/>
  <c r="F181" i="21"/>
  <c r="E181" i="21"/>
  <c r="D181" i="21"/>
  <c r="C181" i="21"/>
  <c r="B181" i="21"/>
  <c r="A181" i="21"/>
  <c r="AF180" i="21"/>
  <c r="AE180" i="21"/>
  <c r="AD180" i="21"/>
  <c r="AC180" i="21"/>
  <c r="AB180" i="21"/>
  <c r="AA180" i="21"/>
  <c r="Z180" i="21"/>
  <c r="Y180" i="21"/>
  <c r="X180" i="21"/>
  <c r="W180" i="21"/>
  <c r="V180" i="21"/>
  <c r="U180" i="21"/>
  <c r="AT180" i="21"/>
  <c r="AS180" i="21"/>
  <c r="AR180" i="21"/>
  <c r="AQ180" i="21"/>
  <c r="AP180" i="21"/>
  <c r="AO180" i="21"/>
  <c r="T180" i="21"/>
  <c r="S180" i="21"/>
  <c r="R180" i="21"/>
  <c r="Q180" i="21"/>
  <c r="P180" i="21"/>
  <c r="O180" i="21"/>
  <c r="AN180" i="21"/>
  <c r="AM180" i="21"/>
  <c r="AL180" i="21"/>
  <c r="AK180" i="21"/>
  <c r="AJ180" i="21"/>
  <c r="AI180" i="21"/>
  <c r="AH180" i="21"/>
  <c r="AG180" i="21"/>
  <c r="F180" i="21"/>
  <c r="E180" i="21"/>
  <c r="D180" i="21"/>
  <c r="C180" i="21"/>
  <c r="B180" i="21"/>
  <c r="A180" i="21"/>
  <c r="AF179" i="21"/>
  <c r="AE179" i="21"/>
  <c r="AD179" i="21"/>
  <c r="AC179" i="21"/>
  <c r="AB179" i="21"/>
  <c r="AA179" i="21"/>
  <c r="Z179" i="21"/>
  <c r="Y179" i="21"/>
  <c r="X179" i="21"/>
  <c r="W179" i="21"/>
  <c r="V179" i="21"/>
  <c r="U179" i="21"/>
  <c r="AT179" i="21"/>
  <c r="AS179" i="21"/>
  <c r="AR179" i="21"/>
  <c r="AQ179" i="21"/>
  <c r="AP179" i="21"/>
  <c r="AO179" i="21"/>
  <c r="T179" i="21"/>
  <c r="S179" i="21"/>
  <c r="R179" i="21"/>
  <c r="Q179" i="21"/>
  <c r="P179" i="21"/>
  <c r="O179" i="21"/>
  <c r="AN179" i="21"/>
  <c r="AM179" i="21"/>
  <c r="AL179" i="21"/>
  <c r="AK179" i="21"/>
  <c r="AJ179" i="21"/>
  <c r="AI179" i="21"/>
  <c r="AH179" i="21"/>
  <c r="AG179" i="21"/>
  <c r="F179" i="21"/>
  <c r="E179" i="21"/>
  <c r="D179" i="21"/>
  <c r="C179" i="21"/>
  <c r="B179" i="21"/>
  <c r="A179" i="21"/>
  <c r="AF178" i="21"/>
  <c r="AE178" i="21"/>
  <c r="AD178" i="21"/>
  <c r="AC178" i="21"/>
  <c r="AB178" i="21"/>
  <c r="AA178" i="21"/>
  <c r="Z178" i="21"/>
  <c r="Y178" i="21"/>
  <c r="X178" i="21"/>
  <c r="W178" i="21"/>
  <c r="V178" i="21"/>
  <c r="U178" i="21"/>
  <c r="AT178" i="21"/>
  <c r="AS178" i="21"/>
  <c r="AR178" i="21"/>
  <c r="AQ178" i="21"/>
  <c r="AP178" i="21"/>
  <c r="AO178" i="21"/>
  <c r="T178" i="21"/>
  <c r="S178" i="21"/>
  <c r="R178" i="21"/>
  <c r="Q178" i="21"/>
  <c r="P178" i="21"/>
  <c r="O178" i="21"/>
  <c r="AN178" i="21"/>
  <c r="AM178" i="21"/>
  <c r="AL178" i="21"/>
  <c r="AK178" i="21"/>
  <c r="AJ178" i="21"/>
  <c r="AI178" i="21"/>
  <c r="AH178" i="21"/>
  <c r="AG178" i="21"/>
  <c r="F178" i="21"/>
  <c r="E178" i="21"/>
  <c r="D178" i="21"/>
  <c r="C178" i="21"/>
  <c r="B178" i="21"/>
  <c r="A178" i="21"/>
  <c r="AF177" i="21"/>
  <c r="AE177" i="21"/>
  <c r="AD177" i="21"/>
  <c r="AC177" i="21"/>
  <c r="AB177" i="21"/>
  <c r="AA177" i="21"/>
  <c r="Z177" i="21"/>
  <c r="Y177" i="21"/>
  <c r="X177" i="21"/>
  <c r="W177" i="21"/>
  <c r="V177" i="21"/>
  <c r="U177" i="21"/>
  <c r="AT177" i="21"/>
  <c r="AS177" i="21"/>
  <c r="AR177" i="21"/>
  <c r="AQ177" i="21"/>
  <c r="AP177" i="21"/>
  <c r="AO177" i="21"/>
  <c r="T177" i="21"/>
  <c r="S177" i="21"/>
  <c r="R177" i="21"/>
  <c r="Q177" i="21"/>
  <c r="P177" i="21"/>
  <c r="O177" i="21"/>
  <c r="AN177" i="21"/>
  <c r="AM177" i="21"/>
  <c r="AL177" i="21"/>
  <c r="AK177" i="21"/>
  <c r="AJ177" i="21"/>
  <c r="AI177" i="21"/>
  <c r="AH177" i="21"/>
  <c r="AG177" i="21"/>
  <c r="F177" i="21"/>
  <c r="E177" i="21"/>
  <c r="D177" i="21"/>
  <c r="C177" i="21"/>
  <c r="B177" i="21"/>
  <c r="A177" i="21"/>
  <c r="AF176" i="21"/>
  <c r="AE176" i="21"/>
  <c r="AD176" i="21"/>
  <c r="AC176" i="21"/>
  <c r="AB176" i="21"/>
  <c r="AA176" i="21"/>
  <c r="Z176" i="21"/>
  <c r="Y176" i="21"/>
  <c r="X176" i="21"/>
  <c r="W176" i="21"/>
  <c r="V176" i="21"/>
  <c r="U176" i="21"/>
  <c r="AT176" i="21"/>
  <c r="AS176" i="21"/>
  <c r="AR176" i="21"/>
  <c r="AQ176" i="21"/>
  <c r="AP176" i="21"/>
  <c r="AO176" i="21"/>
  <c r="T176" i="21"/>
  <c r="S176" i="21"/>
  <c r="R176" i="21"/>
  <c r="Q176" i="21"/>
  <c r="P176" i="21"/>
  <c r="O176" i="21"/>
  <c r="AN176" i="21"/>
  <c r="AM176" i="21"/>
  <c r="AL176" i="21"/>
  <c r="AK176" i="21"/>
  <c r="AJ176" i="21"/>
  <c r="AI176" i="21"/>
  <c r="AH176" i="21"/>
  <c r="AG176" i="21"/>
  <c r="F176" i="21"/>
  <c r="E176" i="21"/>
  <c r="D176" i="21"/>
  <c r="C176" i="21"/>
  <c r="B176" i="21"/>
  <c r="A176" i="21"/>
  <c r="AF175" i="21"/>
  <c r="AE175" i="21"/>
  <c r="AD175" i="21"/>
  <c r="AC175" i="21"/>
  <c r="AB175" i="21"/>
  <c r="AA175" i="21"/>
  <c r="Z175" i="21"/>
  <c r="Y175" i="21"/>
  <c r="X175" i="21"/>
  <c r="W175" i="21"/>
  <c r="V175" i="21"/>
  <c r="U175" i="21"/>
  <c r="AT175" i="21"/>
  <c r="AS175" i="21"/>
  <c r="AR175" i="21"/>
  <c r="AQ175" i="21"/>
  <c r="AP175" i="21"/>
  <c r="AO175" i="21"/>
  <c r="T175" i="21"/>
  <c r="S175" i="21"/>
  <c r="R175" i="21"/>
  <c r="Q175" i="21"/>
  <c r="P175" i="21"/>
  <c r="O175" i="21"/>
  <c r="AN175" i="21"/>
  <c r="AM175" i="21"/>
  <c r="AL175" i="21"/>
  <c r="AK175" i="21"/>
  <c r="AJ175" i="21"/>
  <c r="AI175" i="21"/>
  <c r="AH175" i="21"/>
  <c r="AG175" i="21"/>
  <c r="F175" i="21"/>
  <c r="E175" i="21"/>
  <c r="D175" i="21"/>
  <c r="C175" i="21"/>
  <c r="B175" i="21"/>
  <c r="A175" i="21"/>
  <c r="AF174" i="21"/>
  <c r="AE174" i="21"/>
  <c r="AD174" i="21"/>
  <c r="AC174" i="21"/>
  <c r="AB174" i="21"/>
  <c r="AA174" i="21"/>
  <c r="Z174" i="21"/>
  <c r="Y174" i="21"/>
  <c r="X174" i="21"/>
  <c r="W174" i="21"/>
  <c r="V174" i="21"/>
  <c r="U174" i="21"/>
  <c r="AT174" i="21"/>
  <c r="AS174" i="21"/>
  <c r="AR174" i="21"/>
  <c r="AQ174" i="21"/>
  <c r="AP174" i="21"/>
  <c r="AO174" i="21"/>
  <c r="T174" i="21"/>
  <c r="S174" i="21"/>
  <c r="R174" i="21"/>
  <c r="Q174" i="21"/>
  <c r="P174" i="21"/>
  <c r="O174" i="21"/>
  <c r="AN174" i="21"/>
  <c r="AM174" i="21"/>
  <c r="AL174" i="21"/>
  <c r="AK174" i="21"/>
  <c r="AJ174" i="21"/>
  <c r="AI174" i="21"/>
  <c r="AH174" i="21"/>
  <c r="AG174" i="21"/>
  <c r="F174" i="21"/>
  <c r="E174" i="21"/>
  <c r="D174" i="21"/>
  <c r="C174" i="21"/>
  <c r="B174" i="21"/>
  <c r="A174" i="21"/>
  <c r="AF173" i="21"/>
  <c r="AE173" i="21"/>
  <c r="AD173" i="21"/>
  <c r="AC173" i="21"/>
  <c r="AB173" i="21"/>
  <c r="AA173" i="21"/>
  <c r="Z173" i="21"/>
  <c r="Y173" i="21"/>
  <c r="X173" i="21"/>
  <c r="W173" i="21"/>
  <c r="V173" i="21"/>
  <c r="U173" i="21"/>
  <c r="AT173" i="21"/>
  <c r="AS173" i="21"/>
  <c r="AR173" i="21"/>
  <c r="AQ173" i="21"/>
  <c r="AP173" i="21"/>
  <c r="AO173" i="21"/>
  <c r="T173" i="21"/>
  <c r="S173" i="21"/>
  <c r="R173" i="21"/>
  <c r="Q173" i="21"/>
  <c r="P173" i="21"/>
  <c r="O173" i="21"/>
  <c r="AN173" i="21"/>
  <c r="AM173" i="21"/>
  <c r="AL173" i="21"/>
  <c r="AK173" i="21"/>
  <c r="AJ173" i="21"/>
  <c r="AI173" i="21"/>
  <c r="AH173" i="21"/>
  <c r="AG173" i="21"/>
  <c r="F173" i="21"/>
  <c r="E173" i="21"/>
  <c r="D173" i="21"/>
  <c r="C173" i="21"/>
  <c r="B173" i="21"/>
  <c r="A173" i="21"/>
  <c r="AF172" i="21"/>
  <c r="AE172" i="21"/>
  <c r="AD172" i="21"/>
  <c r="AC172" i="21"/>
  <c r="AB172" i="21"/>
  <c r="AA172" i="21"/>
  <c r="Z172" i="21"/>
  <c r="Y172" i="21"/>
  <c r="X172" i="21"/>
  <c r="W172" i="21"/>
  <c r="V172" i="21"/>
  <c r="U172" i="21"/>
  <c r="AT172" i="21"/>
  <c r="AS172" i="21"/>
  <c r="AR172" i="21"/>
  <c r="AQ172" i="21"/>
  <c r="AP172" i="21"/>
  <c r="AO172" i="21"/>
  <c r="T172" i="21"/>
  <c r="S172" i="21"/>
  <c r="R172" i="21"/>
  <c r="Q172" i="21"/>
  <c r="P172" i="21"/>
  <c r="O172" i="21"/>
  <c r="AN172" i="21"/>
  <c r="AM172" i="21"/>
  <c r="AL172" i="21"/>
  <c r="AK172" i="21"/>
  <c r="AJ172" i="21"/>
  <c r="AI172" i="21"/>
  <c r="AH172" i="21"/>
  <c r="AG172" i="21"/>
  <c r="F172" i="21"/>
  <c r="E172" i="21"/>
  <c r="D172" i="21"/>
  <c r="C172" i="21"/>
  <c r="B172" i="21"/>
  <c r="A172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AT171" i="21"/>
  <c r="AS171" i="21"/>
  <c r="AR171" i="21"/>
  <c r="AQ171" i="21"/>
  <c r="AP171" i="21"/>
  <c r="AO171" i="21"/>
  <c r="T171" i="21"/>
  <c r="S171" i="21"/>
  <c r="R171" i="21"/>
  <c r="Q171" i="21"/>
  <c r="P171" i="21"/>
  <c r="O171" i="21"/>
  <c r="AN171" i="21"/>
  <c r="AM171" i="21"/>
  <c r="AL171" i="21"/>
  <c r="AK171" i="21"/>
  <c r="AJ171" i="21"/>
  <c r="AI171" i="21"/>
  <c r="AH171" i="21"/>
  <c r="AG171" i="21"/>
  <c r="F171" i="21"/>
  <c r="E171" i="21"/>
  <c r="D171" i="21"/>
  <c r="C171" i="21"/>
  <c r="B171" i="21"/>
  <c r="A171" i="21"/>
  <c r="AF170" i="21"/>
  <c r="AE170" i="21"/>
  <c r="AD170" i="21"/>
  <c r="AC170" i="21"/>
  <c r="AB170" i="21"/>
  <c r="AA170" i="21"/>
  <c r="Z170" i="21"/>
  <c r="Y170" i="21"/>
  <c r="X170" i="21"/>
  <c r="W170" i="21"/>
  <c r="V170" i="21"/>
  <c r="U170" i="21"/>
  <c r="AT170" i="21"/>
  <c r="AS170" i="21"/>
  <c r="AR170" i="21"/>
  <c r="AQ170" i="21"/>
  <c r="AP170" i="21"/>
  <c r="AO170" i="21"/>
  <c r="T170" i="21"/>
  <c r="S170" i="21"/>
  <c r="R170" i="21"/>
  <c r="Q170" i="21"/>
  <c r="P170" i="21"/>
  <c r="O170" i="21"/>
  <c r="AN170" i="21"/>
  <c r="AM170" i="21"/>
  <c r="AL170" i="21"/>
  <c r="AK170" i="21"/>
  <c r="AJ170" i="21"/>
  <c r="AI170" i="21"/>
  <c r="AH170" i="21"/>
  <c r="AG170" i="21"/>
  <c r="F170" i="21"/>
  <c r="E170" i="21"/>
  <c r="D170" i="21"/>
  <c r="C170" i="21"/>
  <c r="B170" i="21"/>
  <c r="A170" i="21"/>
  <c r="AF169" i="21"/>
  <c r="AE169" i="21"/>
  <c r="AD169" i="21"/>
  <c r="AC169" i="21"/>
  <c r="AB169" i="21"/>
  <c r="AA169" i="21"/>
  <c r="Z169" i="21"/>
  <c r="Y169" i="21"/>
  <c r="X169" i="21"/>
  <c r="W169" i="21"/>
  <c r="V169" i="21"/>
  <c r="U169" i="21"/>
  <c r="AT169" i="21"/>
  <c r="AS169" i="21"/>
  <c r="AR169" i="21"/>
  <c r="AQ169" i="21"/>
  <c r="AP169" i="21"/>
  <c r="AO169" i="21"/>
  <c r="T169" i="21"/>
  <c r="S169" i="21"/>
  <c r="R169" i="21"/>
  <c r="Q169" i="21"/>
  <c r="P169" i="21"/>
  <c r="O169" i="21"/>
  <c r="AN169" i="21"/>
  <c r="AM169" i="21"/>
  <c r="AL169" i="21"/>
  <c r="AK169" i="21"/>
  <c r="AJ169" i="21"/>
  <c r="AI169" i="21"/>
  <c r="AH169" i="21"/>
  <c r="AG169" i="21"/>
  <c r="F169" i="21"/>
  <c r="E169" i="21"/>
  <c r="D169" i="21"/>
  <c r="C169" i="21"/>
  <c r="B169" i="21"/>
  <c r="A169" i="21"/>
  <c r="AF168" i="21"/>
  <c r="AE168" i="21"/>
  <c r="AD168" i="21"/>
  <c r="AC168" i="21"/>
  <c r="AB168" i="21"/>
  <c r="AA168" i="21"/>
  <c r="Z168" i="21"/>
  <c r="Y168" i="21"/>
  <c r="X168" i="21"/>
  <c r="W168" i="21"/>
  <c r="V168" i="21"/>
  <c r="U168" i="21"/>
  <c r="AT168" i="21"/>
  <c r="AS168" i="21"/>
  <c r="AR168" i="21"/>
  <c r="AQ168" i="21"/>
  <c r="AP168" i="21"/>
  <c r="AO168" i="21"/>
  <c r="T168" i="21"/>
  <c r="S168" i="21"/>
  <c r="R168" i="21"/>
  <c r="Q168" i="21"/>
  <c r="P168" i="21"/>
  <c r="O168" i="21"/>
  <c r="AN168" i="21"/>
  <c r="AM168" i="21"/>
  <c r="AL168" i="21"/>
  <c r="AK168" i="21"/>
  <c r="AJ168" i="21"/>
  <c r="AI168" i="21"/>
  <c r="AH168" i="21"/>
  <c r="AG168" i="21"/>
  <c r="F168" i="21"/>
  <c r="E168" i="21"/>
  <c r="D168" i="21"/>
  <c r="C168" i="21"/>
  <c r="B168" i="21"/>
  <c r="A168" i="21"/>
  <c r="AF167" i="21"/>
  <c r="AE167" i="21"/>
  <c r="AD167" i="21"/>
  <c r="AC167" i="21"/>
  <c r="AB167" i="21"/>
  <c r="AA167" i="21"/>
  <c r="Z167" i="21"/>
  <c r="Y167" i="21"/>
  <c r="X167" i="21"/>
  <c r="W167" i="21"/>
  <c r="V167" i="21"/>
  <c r="U167" i="21"/>
  <c r="AT167" i="21"/>
  <c r="AS167" i="21"/>
  <c r="AR167" i="21"/>
  <c r="AQ167" i="21"/>
  <c r="AP167" i="21"/>
  <c r="AO167" i="21"/>
  <c r="T167" i="21"/>
  <c r="S167" i="21"/>
  <c r="R167" i="21"/>
  <c r="Q167" i="21"/>
  <c r="P167" i="21"/>
  <c r="O167" i="21"/>
  <c r="AN167" i="21"/>
  <c r="AM167" i="21"/>
  <c r="AL167" i="21"/>
  <c r="AK167" i="21"/>
  <c r="AJ167" i="21"/>
  <c r="AI167" i="21"/>
  <c r="AH167" i="21"/>
  <c r="AG167" i="21"/>
  <c r="F167" i="21"/>
  <c r="E167" i="21"/>
  <c r="D167" i="21"/>
  <c r="C167" i="21"/>
  <c r="B167" i="21"/>
  <c r="A167" i="21"/>
  <c r="AF166" i="21"/>
  <c r="AE166" i="21"/>
  <c r="AD166" i="21"/>
  <c r="AC166" i="21"/>
  <c r="AB166" i="21"/>
  <c r="AA166" i="21"/>
  <c r="Z166" i="21"/>
  <c r="Y166" i="21"/>
  <c r="X166" i="21"/>
  <c r="W166" i="21"/>
  <c r="V166" i="21"/>
  <c r="U166" i="21"/>
  <c r="AT166" i="21"/>
  <c r="AS166" i="21"/>
  <c r="AR166" i="21"/>
  <c r="AQ166" i="21"/>
  <c r="AP166" i="21"/>
  <c r="AO166" i="21"/>
  <c r="T166" i="21"/>
  <c r="S166" i="21"/>
  <c r="R166" i="21"/>
  <c r="Q166" i="21"/>
  <c r="P166" i="21"/>
  <c r="O166" i="21"/>
  <c r="AN166" i="21"/>
  <c r="AM166" i="21"/>
  <c r="AL166" i="21"/>
  <c r="AK166" i="21"/>
  <c r="AJ166" i="21"/>
  <c r="AI166" i="21"/>
  <c r="AH166" i="21"/>
  <c r="AG166" i="21"/>
  <c r="F166" i="21"/>
  <c r="E166" i="21"/>
  <c r="D166" i="21"/>
  <c r="C166" i="21"/>
  <c r="B166" i="21"/>
  <c r="A166" i="21"/>
  <c r="AF165" i="21"/>
  <c r="AE165" i="21"/>
  <c r="AD165" i="21"/>
  <c r="AC165" i="21"/>
  <c r="AB165" i="21"/>
  <c r="AA165" i="21"/>
  <c r="Z165" i="21"/>
  <c r="Y165" i="21"/>
  <c r="X165" i="21"/>
  <c r="W165" i="21"/>
  <c r="V165" i="21"/>
  <c r="U165" i="21"/>
  <c r="AT165" i="21"/>
  <c r="AS165" i="21"/>
  <c r="AR165" i="21"/>
  <c r="AQ165" i="21"/>
  <c r="AP165" i="21"/>
  <c r="AO165" i="21"/>
  <c r="T165" i="21"/>
  <c r="S165" i="21"/>
  <c r="R165" i="21"/>
  <c r="Q165" i="21"/>
  <c r="P165" i="21"/>
  <c r="O165" i="21"/>
  <c r="AN165" i="21"/>
  <c r="AM165" i="21"/>
  <c r="AL165" i="21"/>
  <c r="AK165" i="21"/>
  <c r="AJ165" i="21"/>
  <c r="AI165" i="21"/>
  <c r="AH165" i="21"/>
  <c r="AG165" i="21"/>
  <c r="F165" i="21"/>
  <c r="E165" i="21"/>
  <c r="D165" i="21"/>
  <c r="C165" i="21"/>
  <c r="B165" i="21"/>
  <c r="A165" i="21"/>
  <c r="AF164" i="21"/>
  <c r="AE164" i="21"/>
  <c r="AD164" i="21"/>
  <c r="AC164" i="21"/>
  <c r="AB164" i="21"/>
  <c r="AA164" i="21"/>
  <c r="Z164" i="21"/>
  <c r="Y164" i="21"/>
  <c r="X164" i="21"/>
  <c r="W164" i="21"/>
  <c r="V164" i="21"/>
  <c r="U164" i="21"/>
  <c r="AT164" i="21"/>
  <c r="AS164" i="21"/>
  <c r="AR164" i="21"/>
  <c r="AQ164" i="21"/>
  <c r="AP164" i="21"/>
  <c r="AO164" i="21"/>
  <c r="T164" i="21"/>
  <c r="S164" i="21"/>
  <c r="R164" i="21"/>
  <c r="Q164" i="21"/>
  <c r="P164" i="21"/>
  <c r="O164" i="21"/>
  <c r="AN164" i="21"/>
  <c r="AM164" i="21"/>
  <c r="AL164" i="21"/>
  <c r="AK164" i="21"/>
  <c r="AJ164" i="21"/>
  <c r="AI164" i="21"/>
  <c r="AH164" i="21"/>
  <c r="AG164" i="21"/>
  <c r="F164" i="21"/>
  <c r="E164" i="21"/>
  <c r="D164" i="21"/>
  <c r="C164" i="21"/>
  <c r="B164" i="21"/>
  <c r="A164" i="21"/>
  <c r="AF163" i="21"/>
  <c r="AE163" i="21"/>
  <c r="AD163" i="21"/>
  <c r="AC163" i="21"/>
  <c r="AB163" i="21"/>
  <c r="AA163" i="21"/>
  <c r="Z163" i="21"/>
  <c r="Y163" i="21"/>
  <c r="X163" i="21"/>
  <c r="W163" i="21"/>
  <c r="V163" i="21"/>
  <c r="U163" i="21"/>
  <c r="AT163" i="21"/>
  <c r="AS163" i="21"/>
  <c r="AR163" i="21"/>
  <c r="AQ163" i="21"/>
  <c r="AP163" i="21"/>
  <c r="AO163" i="21"/>
  <c r="T163" i="21"/>
  <c r="S163" i="21"/>
  <c r="R163" i="21"/>
  <c r="Q163" i="21"/>
  <c r="P163" i="21"/>
  <c r="O163" i="21"/>
  <c r="AN163" i="21"/>
  <c r="AM163" i="21"/>
  <c r="AL163" i="21"/>
  <c r="AK163" i="21"/>
  <c r="AJ163" i="21"/>
  <c r="AI163" i="21"/>
  <c r="AH163" i="21"/>
  <c r="AG163" i="21"/>
  <c r="F163" i="21"/>
  <c r="E163" i="21"/>
  <c r="D163" i="21"/>
  <c r="C163" i="21"/>
  <c r="B163" i="21"/>
  <c r="A163" i="21"/>
  <c r="AF162" i="21"/>
  <c r="AE162" i="21"/>
  <c r="AD162" i="21"/>
  <c r="AC162" i="21"/>
  <c r="AB162" i="21"/>
  <c r="AA162" i="21"/>
  <c r="Z162" i="21"/>
  <c r="Y162" i="21"/>
  <c r="X162" i="21"/>
  <c r="W162" i="21"/>
  <c r="V162" i="21"/>
  <c r="U162" i="21"/>
  <c r="AT162" i="21"/>
  <c r="AS162" i="21"/>
  <c r="AR162" i="21"/>
  <c r="AQ162" i="21"/>
  <c r="AP162" i="21"/>
  <c r="AO162" i="21"/>
  <c r="T162" i="21"/>
  <c r="S162" i="21"/>
  <c r="R162" i="21"/>
  <c r="Q162" i="21"/>
  <c r="P162" i="21"/>
  <c r="O162" i="21"/>
  <c r="AN162" i="21"/>
  <c r="AM162" i="21"/>
  <c r="AL162" i="21"/>
  <c r="AK162" i="21"/>
  <c r="AJ162" i="21"/>
  <c r="AI162" i="21"/>
  <c r="AH162" i="21"/>
  <c r="AG162" i="21"/>
  <c r="F162" i="21"/>
  <c r="E162" i="21"/>
  <c r="D162" i="21"/>
  <c r="C162" i="21"/>
  <c r="B162" i="21"/>
  <c r="A162" i="21"/>
  <c r="AF161" i="21"/>
  <c r="AE161" i="21"/>
  <c r="AD161" i="21"/>
  <c r="AC161" i="21"/>
  <c r="AB161" i="21"/>
  <c r="AA161" i="21"/>
  <c r="Z161" i="21"/>
  <c r="Y161" i="21"/>
  <c r="X161" i="21"/>
  <c r="W161" i="21"/>
  <c r="V161" i="21"/>
  <c r="U161" i="21"/>
  <c r="AT161" i="21"/>
  <c r="AS161" i="21"/>
  <c r="AR161" i="21"/>
  <c r="AQ161" i="21"/>
  <c r="AP161" i="21"/>
  <c r="AO161" i="21"/>
  <c r="T161" i="21"/>
  <c r="S161" i="21"/>
  <c r="R161" i="21"/>
  <c r="Q161" i="21"/>
  <c r="P161" i="21"/>
  <c r="O161" i="21"/>
  <c r="AN161" i="21"/>
  <c r="AM161" i="21"/>
  <c r="AL161" i="21"/>
  <c r="AK161" i="21"/>
  <c r="AJ161" i="21"/>
  <c r="AI161" i="21"/>
  <c r="AH161" i="21"/>
  <c r="AG161" i="21"/>
  <c r="F161" i="21"/>
  <c r="E161" i="21"/>
  <c r="D161" i="21"/>
  <c r="C161" i="21"/>
  <c r="B161" i="21"/>
  <c r="A161" i="21"/>
  <c r="AF160" i="21"/>
  <c r="AE160" i="21"/>
  <c r="AD160" i="21"/>
  <c r="AC160" i="21"/>
  <c r="AB160" i="21"/>
  <c r="AA160" i="21"/>
  <c r="Z160" i="21"/>
  <c r="Y160" i="21"/>
  <c r="X160" i="21"/>
  <c r="W160" i="21"/>
  <c r="V160" i="21"/>
  <c r="U160" i="21"/>
  <c r="AT160" i="21"/>
  <c r="AS160" i="21"/>
  <c r="AR160" i="21"/>
  <c r="AQ160" i="21"/>
  <c r="AP160" i="21"/>
  <c r="AO160" i="21"/>
  <c r="T160" i="21"/>
  <c r="S160" i="21"/>
  <c r="R160" i="21"/>
  <c r="Q160" i="21"/>
  <c r="P160" i="21"/>
  <c r="O160" i="21"/>
  <c r="AN160" i="21"/>
  <c r="AM160" i="21"/>
  <c r="AL160" i="21"/>
  <c r="AK160" i="21"/>
  <c r="AJ160" i="21"/>
  <c r="AI160" i="21"/>
  <c r="AH160" i="21"/>
  <c r="AG160" i="21"/>
  <c r="F160" i="21"/>
  <c r="E160" i="21"/>
  <c r="D160" i="21"/>
  <c r="C160" i="21"/>
  <c r="B160" i="21"/>
  <c r="A160" i="21"/>
  <c r="AF159" i="21"/>
  <c r="AE159" i="21"/>
  <c r="AD159" i="21"/>
  <c r="AC159" i="21"/>
  <c r="AB159" i="21"/>
  <c r="AA159" i="21"/>
  <c r="Z159" i="21"/>
  <c r="Y159" i="21"/>
  <c r="X159" i="21"/>
  <c r="W159" i="21"/>
  <c r="V159" i="21"/>
  <c r="U159" i="21"/>
  <c r="AT159" i="21"/>
  <c r="AS159" i="21"/>
  <c r="AR159" i="21"/>
  <c r="AQ159" i="21"/>
  <c r="AP159" i="21"/>
  <c r="AO159" i="21"/>
  <c r="T159" i="21"/>
  <c r="S159" i="21"/>
  <c r="R159" i="21"/>
  <c r="Q159" i="21"/>
  <c r="P159" i="21"/>
  <c r="O159" i="21"/>
  <c r="AN159" i="21"/>
  <c r="AM159" i="21"/>
  <c r="AL159" i="21"/>
  <c r="AK159" i="21"/>
  <c r="AJ159" i="21"/>
  <c r="AI159" i="21"/>
  <c r="AH159" i="21"/>
  <c r="AG159" i="21"/>
  <c r="F159" i="21"/>
  <c r="E159" i="21"/>
  <c r="D159" i="21"/>
  <c r="C159" i="21"/>
  <c r="B159" i="21"/>
  <c r="A159" i="21"/>
  <c r="AF158" i="21"/>
  <c r="AE158" i="21"/>
  <c r="AD158" i="21"/>
  <c r="AC158" i="21"/>
  <c r="AB158" i="21"/>
  <c r="AA158" i="21"/>
  <c r="Z158" i="21"/>
  <c r="Y158" i="21"/>
  <c r="X158" i="21"/>
  <c r="W158" i="21"/>
  <c r="V158" i="21"/>
  <c r="U158" i="21"/>
  <c r="AT158" i="21"/>
  <c r="AS158" i="21"/>
  <c r="AR158" i="21"/>
  <c r="AQ158" i="21"/>
  <c r="AP158" i="21"/>
  <c r="AO158" i="21"/>
  <c r="T158" i="21"/>
  <c r="S158" i="21"/>
  <c r="R158" i="21"/>
  <c r="Q158" i="21"/>
  <c r="P158" i="21"/>
  <c r="O158" i="21"/>
  <c r="AN158" i="21"/>
  <c r="AM158" i="21"/>
  <c r="AL158" i="21"/>
  <c r="AK158" i="21"/>
  <c r="AJ158" i="21"/>
  <c r="AI158" i="21"/>
  <c r="AH158" i="21"/>
  <c r="AG158" i="21"/>
  <c r="F158" i="21"/>
  <c r="E158" i="21"/>
  <c r="D158" i="21"/>
  <c r="C158" i="21"/>
  <c r="B158" i="21"/>
  <c r="A158" i="21"/>
  <c r="AF157" i="21"/>
  <c r="AE157" i="21"/>
  <c r="AD157" i="21"/>
  <c r="AC157" i="21"/>
  <c r="AB157" i="21"/>
  <c r="AA157" i="21"/>
  <c r="Z157" i="21"/>
  <c r="Y157" i="21"/>
  <c r="X157" i="21"/>
  <c r="W157" i="21"/>
  <c r="V157" i="21"/>
  <c r="U157" i="21"/>
  <c r="AT157" i="21"/>
  <c r="AS157" i="21"/>
  <c r="AR157" i="21"/>
  <c r="AQ157" i="21"/>
  <c r="AP157" i="21"/>
  <c r="AO157" i="21"/>
  <c r="T157" i="21"/>
  <c r="S157" i="21"/>
  <c r="R157" i="21"/>
  <c r="Q157" i="21"/>
  <c r="P157" i="21"/>
  <c r="O157" i="21"/>
  <c r="AN157" i="21"/>
  <c r="AM157" i="21"/>
  <c r="AL157" i="21"/>
  <c r="AK157" i="21"/>
  <c r="AJ157" i="21"/>
  <c r="AI157" i="21"/>
  <c r="AH157" i="21"/>
  <c r="AG157" i="21"/>
  <c r="F157" i="21"/>
  <c r="E157" i="21"/>
  <c r="D157" i="21"/>
  <c r="C157" i="21"/>
  <c r="B157" i="21"/>
  <c r="A157" i="21"/>
  <c r="AF156" i="21"/>
  <c r="AE156" i="21"/>
  <c r="AD156" i="21"/>
  <c r="AC156" i="21"/>
  <c r="AB156" i="21"/>
  <c r="AA156" i="21"/>
  <c r="Z156" i="21"/>
  <c r="Y156" i="21"/>
  <c r="X156" i="21"/>
  <c r="W156" i="21"/>
  <c r="V156" i="21"/>
  <c r="U156" i="21"/>
  <c r="AT156" i="21"/>
  <c r="AS156" i="21"/>
  <c r="AR156" i="21"/>
  <c r="AQ156" i="21"/>
  <c r="AP156" i="21"/>
  <c r="AO156" i="21"/>
  <c r="T156" i="21"/>
  <c r="S156" i="21"/>
  <c r="R156" i="21"/>
  <c r="Q156" i="21"/>
  <c r="P156" i="21"/>
  <c r="O156" i="21"/>
  <c r="AN156" i="21"/>
  <c r="AM156" i="21"/>
  <c r="AL156" i="21"/>
  <c r="AK156" i="21"/>
  <c r="AJ156" i="21"/>
  <c r="AI156" i="21"/>
  <c r="AH156" i="21"/>
  <c r="AG156" i="21"/>
  <c r="F156" i="21"/>
  <c r="E156" i="21"/>
  <c r="D156" i="21"/>
  <c r="C156" i="21"/>
  <c r="B156" i="21"/>
  <c r="A156" i="21"/>
  <c r="AF155" i="21"/>
  <c r="AE155" i="21"/>
  <c r="AD155" i="21"/>
  <c r="AC155" i="21"/>
  <c r="AB155" i="21"/>
  <c r="AA155" i="21"/>
  <c r="Z155" i="21"/>
  <c r="Y155" i="21"/>
  <c r="X155" i="21"/>
  <c r="W155" i="21"/>
  <c r="V155" i="21"/>
  <c r="U155" i="21"/>
  <c r="AT155" i="21"/>
  <c r="AS155" i="21"/>
  <c r="AR155" i="21"/>
  <c r="AQ155" i="21"/>
  <c r="AP155" i="21"/>
  <c r="AO155" i="21"/>
  <c r="T155" i="21"/>
  <c r="S155" i="21"/>
  <c r="R155" i="21"/>
  <c r="Q155" i="21"/>
  <c r="P155" i="21"/>
  <c r="O155" i="21"/>
  <c r="AN155" i="21"/>
  <c r="AM155" i="21"/>
  <c r="AL155" i="21"/>
  <c r="AK155" i="21"/>
  <c r="AJ155" i="21"/>
  <c r="AI155" i="21"/>
  <c r="AH155" i="21"/>
  <c r="AG155" i="21"/>
  <c r="F155" i="21"/>
  <c r="E155" i="21"/>
  <c r="D155" i="21"/>
  <c r="C155" i="21"/>
  <c r="B155" i="21"/>
  <c r="A155" i="21"/>
  <c r="AF154" i="21"/>
  <c r="AE154" i="21"/>
  <c r="AD154" i="21"/>
  <c r="AC154" i="21"/>
  <c r="AB154" i="21"/>
  <c r="AA154" i="21"/>
  <c r="Z154" i="21"/>
  <c r="Y154" i="21"/>
  <c r="X154" i="21"/>
  <c r="W154" i="21"/>
  <c r="V154" i="21"/>
  <c r="U154" i="21"/>
  <c r="AT154" i="21"/>
  <c r="AS154" i="21"/>
  <c r="AR154" i="21"/>
  <c r="AQ154" i="21"/>
  <c r="AP154" i="21"/>
  <c r="AO154" i="21"/>
  <c r="T154" i="21"/>
  <c r="S154" i="21"/>
  <c r="R154" i="21"/>
  <c r="Q154" i="21"/>
  <c r="P154" i="21"/>
  <c r="O154" i="21"/>
  <c r="AN154" i="21"/>
  <c r="AM154" i="21"/>
  <c r="AL154" i="21"/>
  <c r="AK154" i="21"/>
  <c r="AJ154" i="21"/>
  <c r="AI154" i="21"/>
  <c r="AH154" i="21"/>
  <c r="AG154" i="21"/>
  <c r="F154" i="21"/>
  <c r="E154" i="21"/>
  <c r="D154" i="21"/>
  <c r="C154" i="21"/>
  <c r="B154" i="21"/>
  <c r="A154" i="21"/>
  <c r="AF153" i="21"/>
  <c r="AE153" i="21"/>
  <c r="AD153" i="21"/>
  <c r="AC153" i="21"/>
  <c r="AB153" i="21"/>
  <c r="AA153" i="21"/>
  <c r="Z153" i="21"/>
  <c r="Y153" i="21"/>
  <c r="X153" i="21"/>
  <c r="W153" i="21"/>
  <c r="V153" i="21"/>
  <c r="U153" i="21"/>
  <c r="AT153" i="21"/>
  <c r="AS153" i="21"/>
  <c r="AR153" i="21"/>
  <c r="AQ153" i="21"/>
  <c r="AP153" i="21"/>
  <c r="AO153" i="21"/>
  <c r="T153" i="21"/>
  <c r="S153" i="21"/>
  <c r="R153" i="21"/>
  <c r="Q153" i="21"/>
  <c r="P153" i="21"/>
  <c r="O153" i="21"/>
  <c r="AN153" i="21"/>
  <c r="AM153" i="21"/>
  <c r="AL153" i="21"/>
  <c r="AK153" i="21"/>
  <c r="AJ153" i="21"/>
  <c r="AI153" i="21"/>
  <c r="AH153" i="21"/>
  <c r="AG153" i="21"/>
  <c r="F153" i="21"/>
  <c r="E153" i="21"/>
  <c r="D153" i="21"/>
  <c r="C153" i="21"/>
  <c r="B153" i="21"/>
  <c r="A153" i="21"/>
  <c r="AF152" i="21"/>
  <c r="AE152" i="21"/>
  <c r="AD152" i="21"/>
  <c r="AC152" i="21"/>
  <c r="AB152" i="21"/>
  <c r="AA152" i="21"/>
  <c r="Z152" i="21"/>
  <c r="Y152" i="21"/>
  <c r="X152" i="21"/>
  <c r="W152" i="21"/>
  <c r="V152" i="21"/>
  <c r="U152" i="21"/>
  <c r="AT152" i="21"/>
  <c r="AS152" i="21"/>
  <c r="AR152" i="21"/>
  <c r="AQ152" i="21"/>
  <c r="AP152" i="21"/>
  <c r="AO152" i="21"/>
  <c r="T152" i="21"/>
  <c r="S152" i="21"/>
  <c r="R152" i="21"/>
  <c r="Q152" i="21"/>
  <c r="P152" i="21"/>
  <c r="O152" i="21"/>
  <c r="AN152" i="21"/>
  <c r="AM152" i="21"/>
  <c r="AL152" i="21"/>
  <c r="AK152" i="21"/>
  <c r="AJ152" i="21"/>
  <c r="AI152" i="21"/>
  <c r="AH152" i="21"/>
  <c r="AG152" i="21"/>
  <c r="F152" i="21"/>
  <c r="E152" i="21"/>
  <c r="D152" i="21"/>
  <c r="C152" i="21"/>
  <c r="B152" i="21"/>
  <c r="A152" i="21"/>
  <c r="AF151" i="21"/>
  <c r="AE151" i="21"/>
  <c r="AD151" i="21"/>
  <c r="AC151" i="21"/>
  <c r="AB151" i="21"/>
  <c r="AA151" i="21"/>
  <c r="Z151" i="21"/>
  <c r="Y151" i="21"/>
  <c r="X151" i="21"/>
  <c r="W151" i="21"/>
  <c r="V151" i="21"/>
  <c r="U151" i="21"/>
  <c r="AT151" i="21"/>
  <c r="AS151" i="21"/>
  <c r="AR151" i="21"/>
  <c r="AQ151" i="21"/>
  <c r="AP151" i="21"/>
  <c r="AO151" i="21"/>
  <c r="T151" i="21"/>
  <c r="S151" i="21"/>
  <c r="R151" i="21"/>
  <c r="Q151" i="21"/>
  <c r="P151" i="21"/>
  <c r="O151" i="21"/>
  <c r="AN151" i="21"/>
  <c r="AM151" i="21"/>
  <c r="AL151" i="21"/>
  <c r="AK151" i="21"/>
  <c r="AJ151" i="21"/>
  <c r="AI151" i="21"/>
  <c r="AH151" i="21"/>
  <c r="AG151" i="21"/>
  <c r="F151" i="21"/>
  <c r="E151" i="21"/>
  <c r="D151" i="21"/>
  <c r="C151" i="21"/>
  <c r="B151" i="21"/>
  <c r="A151" i="21"/>
  <c r="AF150" i="21"/>
  <c r="AE150" i="21"/>
  <c r="AD150" i="21"/>
  <c r="AC150" i="21"/>
  <c r="AB150" i="21"/>
  <c r="AA150" i="21"/>
  <c r="Z150" i="21"/>
  <c r="Y150" i="21"/>
  <c r="X150" i="21"/>
  <c r="W150" i="21"/>
  <c r="V150" i="21"/>
  <c r="U150" i="21"/>
  <c r="AT150" i="21"/>
  <c r="AS150" i="21"/>
  <c r="AR150" i="21"/>
  <c r="AQ150" i="21"/>
  <c r="AP150" i="21"/>
  <c r="AO150" i="21"/>
  <c r="T150" i="21"/>
  <c r="S150" i="21"/>
  <c r="R150" i="21"/>
  <c r="Q150" i="21"/>
  <c r="P150" i="21"/>
  <c r="O150" i="21"/>
  <c r="AN150" i="21"/>
  <c r="AM150" i="21"/>
  <c r="AL150" i="21"/>
  <c r="AK150" i="21"/>
  <c r="AJ150" i="21"/>
  <c r="AI150" i="21"/>
  <c r="AH150" i="21"/>
  <c r="AG150" i="21"/>
  <c r="F150" i="21"/>
  <c r="E150" i="21"/>
  <c r="D150" i="21"/>
  <c r="C150" i="21"/>
  <c r="B150" i="21"/>
  <c r="A150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AT149" i="21"/>
  <c r="AS149" i="21"/>
  <c r="AR149" i="21"/>
  <c r="AQ149" i="21"/>
  <c r="AP149" i="21"/>
  <c r="AO149" i="21"/>
  <c r="T149" i="21"/>
  <c r="S149" i="21"/>
  <c r="R149" i="21"/>
  <c r="Q149" i="21"/>
  <c r="P149" i="21"/>
  <c r="O149" i="21"/>
  <c r="AN149" i="21"/>
  <c r="AM149" i="21"/>
  <c r="AL149" i="21"/>
  <c r="AK149" i="21"/>
  <c r="AJ149" i="21"/>
  <c r="AI149" i="21"/>
  <c r="AH149" i="21"/>
  <c r="AG149" i="21"/>
  <c r="F149" i="21"/>
  <c r="E149" i="21"/>
  <c r="D149" i="21"/>
  <c r="C149" i="21"/>
  <c r="B149" i="21"/>
  <c r="A149" i="21"/>
  <c r="AF148" i="21"/>
  <c r="AE148" i="21"/>
  <c r="AD148" i="21"/>
  <c r="AC148" i="21"/>
  <c r="AB148" i="21"/>
  <c r="AA148" i="21"/>
  <c r="Z148" i="21"/>
  <c r="Y148" i="21"/>
  <c r="X148" i="21"/>
  <c r="W148" i="21"/>
  <c r="V148" i="21"/>
  <c r="U148" i="21"/>
  <c r="AT148" i="21"/>
  <c r="AS148" i="21"/>
  <c r="AR148" i="21"/>
  <c r="AQ148" i="21"/>
  <c r="AP148" i="21"/>
  <c r="AO148" i="21"/>
  <c r="T148" i="21"/>
  <c r="S148" i="21"/>
  <c r="R148" i="21"/>
  <c r="Q148" i="21"/>
  <c r="P148" i="21"/>
  <c r="O148" i="21"/>
  <c r="AN148" i="21"/>
  <c r="AM148" i="21"/>
  <c r="AL148" i="21"/>
  <c r="AK148" i="21"/>
  <c r="AJ148" i="21"/>
  <c r="AI148" i="21"/>
  <c r="AH148" i="21"/>
  <c r="AG148" i="21"/>
  <c r="F148" i="21"/>
  <c r="E148" i="21"/>
  <c r="D148" i="21"/>
  <c r="C148" i="21"/>
  <c r="B148" i="21"/>
  <c r="A148" i="21"/>
  <c r="AF147" i="21"/>
  <c r="AE147" i="21"/>
  <c r="AD147" i="21"/>
  <c r="AC147" i="21"/>
  <c r="AB147" i="21"/>
  <c r="AA147" i="21"/>
  <c r="Z147" i="21"/>
  <c r="Y147" i="21"/>
  <c r="X147" i="21"/>
  <c r="W147" i="21"/>
  <c r="V147" i="21"/>
  <c r="U147" i="21"/>
  <c r="AT147" i="21"/>
  <c r="AS147" i="21"/>
  <c r="AR147" i="21"/>
  <c r="AQ147" i="21"/>
  <c r="AP147" i="21"/>
  <c r="AO147" i="21"/>
  <c r="T147" i="21"/>
  <c r="S147" i="21"/>
  <c r="R147" i="21"/>
  <c r="Q147" i="21"/>
  <c r="P147" i="21"/>
  <c r="O147" i="21"/>
  <c r="AN147" i="21"/>
  <c r="AM147" i="21"/>
  <c r="AL147" i="21"/>
  <c r="AK147" i="21"/>
  <c r="AJ147" i="21"/>
  <c r="AI147" i="21"/>
  <c r="AH147" i="21"/>
  <c r="AG147" i="21"/>
  <c r="F147" i="21"/>
  <c r="E147" i="21"/>
  <c r="D147" i="21"/>
  <c r="C147" i="21"/>
  <c r="B147" i="21"/>
  <c r="A147" i="21"/>
  <c r="AF146" i="21"/>
  <c r="AE146" i="21"/>
  <c r="AD146" i="21"/>
  <c r="AC146" i="21"/>
  <c r="AB146" i="21"/>
  <c r="AA146" i="21"/>
  <c r="Z146" i="21"/>
  <c r="Y146" i="21"/>
  <c r="X146" i="21"/>
  <c r="W146" i="21"/>
  <c r="V146" i="21"/>
  <c r="U146" i="21"/>
  <c r="AT146" i="21"/>
  <c r="AS146" i="21"/>
  <c r="AR146" i="21"/>
  <c r="AQ146" i="21"/>
  <c r="AP146" i="21"/>
  <c r="AO146" i="21"/>
  <c r="T146" i="21"/>
  <c r="S146" i="21"/>
  <c r="R146" i="21"/>
  <c r="Q146" i="21"/>
  <c r="P146" i="21"/>
  <c r="O146" i="21"/>
  <c r="AN146" i="21"/>
  <c r="AM146" i="21"/>
  <c r="AL146" i="21"/>
  <c r="AK146" i="21"/>
  <c r="AJ146" i="21"/>
  <c r="AI146" i="21"/>
  <c r="AH146" i="21"/>
  <c r="AG146" i="21"/>
  <c r="F146" i="21"/>
  <c r="E146" i="21"/>
  <c r="D146" i="21"/>
  <c r="C146" i="21"/>
  <c r="B146" i="21"/>
  <c r="A146" i="21"/>
  <c r="AF145" i="21"/>
  <c r="AE145" i="21"/>
  <c r="AD145" i="21"/>
  <c r="AC145" i="21"/>
  <c r="AB145" i="21"/>
  <c r="AA145" i="21"/>
  <c r="Z145" i="21"/>
  <c r="Y145" i="21"/>
  <c r="X145" i="21"/>
  <c r="W145" i="21"/>
  <c r="V145" i="21"/>
  <c r="U145" i="21"/>
  <c r="AT145" i="21"/>
  <c r="AS145" i="21"/>
  <c r="AR145" i="21"/>
  <c r="AQ145" i="21"/>
  <c r="AP145" i="21"/>
  <c r="AO145" i="21"/>
  <c r="T145" i="21"/>
  <c r="S145" i="21"/>
  <c r="R145" i="21"/>
  <c r="Q145" i="21"/>
  <c r="P145" i="21"/>
  <c r="O145" i="21"/>
  <c r="AN145" i="21"/>
  <c r="AM145" i="21"/>
  <c r="AL145" i="21"/>
  <c r="AK145" i="21"/>
  <c r="AJ145" i="21"/>
  <c r="AI145" i="21"/>
  <c r="AH145" i="21"/>
  <c r="AG145" i="21"/>
  <c r="F145" i="21"/>
  <c r="E145" i="21"/>
  <c r="D145" i="21"/>
  <c r="C145" i="21"/>
  <c r="B145" i="21"/>
  <c r="A145" i="21"/>
  <c r="AF144" i="21"/>
  <c r="AE144" i="21"/>
  <c r="AD144" i="21"/>
  <c r="AC144" i="21"/>
  <c r="AB144" i="21"/>
  <c r="AA144" i="21"/>
  <c r="Z144" i="21"/>
  <c r="Y144" i="21"/>
  <c r="X144" i="21"/>
  <c r="W144" i="21"/>
  <c r="V144" i="21"/>
  <c r="U144" i="21"/>
  <c r="AT144" i="21"/>
  <c r="AS144" i="21"/>
  <c r="AR144" i="21"/>
  <c r="AQ144" i="21"/>
  <c r="AP144" i="21"/>
  <c r="AO144" i="21"/>
  <c r="T144" i="21"/>
  <c r="S144" i="21"/>
  <c r="R144" i="21"/>
  <c r="Q144" i="21"/>
  <c r="P144" i="21"/>
  <c r="O144" i="21"/>
  <c r="AN144" i="21"/>
  <c r="AM144" i="21"/>
  <c r="AL144" i="21"/>
  <c r="AK144" i="21"/>
  <c r="AJ144" i="21"/>
  <c r="AI144" i="21"/>
  <c r="AH144" i="21"/>
  <c r="AG144" i="21"/>
  <c r="F144" i="21"/>
  <c r="E144" i="21"/>
  <c r="D144" i="21"/>
  <c r="C144" i="21"/>
  <c r="B144" i="21"/>
  <c r="A144" i="21"/>
  <c r="AF143" i="21"/>
  <c r="AE143" i="21"/>
  <c r="AD143" i="21"/>
  <c r="AC143" i="21"/>
  <c r="AB143" i="21"/>
  <c r="AA143" i="21"/>
  <c r="Z143" i="21"/>
  <c r="Y143" i="21"/>
  <c r="X143" i="21"/>
  <c r="W143" i="21"/>
  <c r="V143" i="21"/>
  <c r="U143" i="21"/>
  <c r="AT143" i="21"/>
  <c r="AS143" i="21"/>
  <c r="AR143" i="21"/>
  <c r="AQ143" i="21"/>
  <c r="AP143" i="21"/>
  <c r="AO143" i="21"/>
  <c r="T143" i="21"/>
  <c r="S143" i="21"/>
  <c r="R143" i="21"/>
  <c r="Q143" i="21"/>
  <c r="P143" i="21"/>
  <c r="O143" i="21"/>
  <c r="AN143" i="21"/>
  <c r="AM143" i="21"/>
  <c r="AL143" i="21"/>
  <c r="AK143" i="21"/>
  <c r="AJ143" i="21"/>
  <c r="AI143" i="21"/>
  <c r="AH143" i="21"/>
  <c r="AG143" i="21"/>
  <c r="F143" i="21"/>
  <c r="E143" i="21"/>
  <c r="D143" i="21"/>
  <c r="C143" i="21"/>
  <c r="B143" i="21"/>
  <c r="A143" i="21"/>
  <c r="AF142" i="21"/>
  <c r="AE142" i="21"/>
  <c r="AD142" i="21"/>
  <c r="AC142" i="21"/>
  <c r="AB142" i="21"/>
  <c r="AA142" i="21"/>
  <c r="Z142" i="21"/>
  <c r="Y142" i="21"/>
  <c r="X142" i="21"/>
  <c r="W142" i="21"/>
  <c r="V142" i="21"/>
  <c r="U142" i="21"/>
  <c r="AT142" i="21"/>
  <c r="AS142" i="21"/>
  <c r="AR142" i="21"/>
  <c r="AQ142" i="21"/>
  <c r="AP142" i="21"/>
  <c r="AO142" i="21"/>
  <c r="T142" i="21"/>
  <c r="S142" i="21"/>
  <c r="R142" i="21"/>
  <c r="Q142" i="21"/>
  <c r="P142" i="21"/>
  <c r="O142" i="21"/>
  <c r="AN142" i="21"/>
  <c r="AM142" i="21"/>
  <c r="AL142" i="21"/>
  <c r="AK142" i="21"/>
  <c r="AJ142" i="21"/>
  <c r="AI142" i="21"/>
  <c r="AH142" i="21"/>
  <c r="AG142" i="21"/>
  <c r="F142" i="21"/>
  <c r="E142" i="21"/>
  <c r="D142" i="21"/>
  <c r="C142" i="21"/>
  <c r="B142" i="21"/>
  <c r="A142" i="21"/>
  <c r="AF141" i="21"/>
  <c r="AE141" i="21"/>
  <c r="AD141" i="21"/>
  <c r="AC141" i="21"/>
  <c r="AB141" i="21"/>
  <c r="AA141" i="21"/>
  <c r="Z141" i="21"/>
  <c r="Y141" i="21"/>
  <c r="X141" i="21"/>
  <c r="W141" i="21"/>
  <c r="V141" i="21"/>
  <c r="U141" i="21"/>
  <c r="AT141" i="21"/>
  <c r="AS141" i="21"/>
  <c r="AR141" i="21"/>
  <c r="AQ141" i="21"/>
  <c r="AP141" i="21"/>
  <c r="AO141" i="21"/>
  <c r="T141" i="21"/>
  <c r="S141" i="21"/>
  <c r="R141" i="21"/>
  <c r="Q141" i="21"/>
  <c r="P141" i="21"/>
  <c r="O141" i="21"/>
  <c r="AN141" i="21"/>
  <c r="AM141" i="21"/>
  <c r="AL141" i="21"/>
  <c r="AK141" i="21"/>
  <c r="AJ141" i="21"/>
  <c r="AI141" i="21"/>
  <c r="AH141" i="21"/>
  <c r="AG141" i="21"/>
  <c r="F141" i="21"/>
  <c r="E141" i="21"/>
  <c r="D141" i="21"/>
  <c r="C141" i="21"/>
  <c r="B141" i="21"/>
  <c r="A141" i="21"/>
  <c r="AF140" i="21"/>
  <c r="AE140" i="21"/>
  <c r="AD140" i="21"/>
  <c r="AC140" i="21"/>
  <c r="AB140" i="21"/>
  <c r="AA140" i="21"/>
  <c r="Z140" i="21"/>
  <c r="Y140" i="21"/>
  <c r="X140" i="21"/>
  <c r="W140" i="21"/>
  <c r="V140" i="21"/>
  <c r="U140" i="21"/>
  <c r="AT140" i="21"/>
  <c r="AS140" i="21"/>
  <c r="AR140" i="21"/>
  <c r="AQ140" i="21"/>
  <c r="AP140" i="21"/>
  <c r="AO140" i="21"/>
  <c r="T140" i="21"/>
  <c r="S140" i="21"/>
  <c r="R140" i="21"/>
  <c r="Q140" i="21"/>
  <c r="P140" i="21"/>
  <c r="O140" i="21"/>
  <c r="AN140" i="21"/>
  <c r="AM140" i="21"/>
  <c r="AL140" i="21"/>
  <c r="AK140" i="21"/>
  <c r="AJ140" i="21"/>
  <c r="AI140" i="21"/>
  <c r="AH140" i="21"/>
  <c r="AG140" i="21"/>
  <c r="F140" i="21"/>
  <c r="E140" i="21"/>
  <c r="D140" i="21"/>
  <c r="C140" i="21"/>
  <c r="B140" i="21"/>
  <c r="A140" i="21"/>
  <c r="AF139" i="21"/>
  <c r="AE139" i="21"/>
  <c r="AD139" i="21"/>
  <c r="AC139" i="21"/>
  <c r="AB139" i="21"/>
  <c r="AA139" i="21"/>
  <c r="Z139" i="21"/>
  <c r="Y139" i="21"/>
  <c r="X139" i="21"/>
  <c r="W139" i="21"/>
  <c r="V139" i="21"/>
  <c r="U139" i="21"/>
  <c r="AT139" i="21"/>
  <c r="AS139" i="21"/>
  <c r="AR139" i="21"/>
  <c r="AQ139" i="21"/>
  <c r="AP139" i="21"/>
  <c r="AO139" i="21"/>
  <c r="T139" i="21"/>
  <c r="S139" i="21"/>
  <c r="R139" i="21"/>
  <c r="Q139" i="21"/>
  <c r="P139" i="21"/>
  <c r="O139" i="21"/>
  <c r="AN139" i="21"/>
  <c r="AM139" i="21"/>
  <c r="AL139" i="21"/>
  <c r="AK139" i="21"/>
  <c r="AJ139" i="21"/>
  <c r="AI139" i="21"/>
  <c r="AH139" i="21"/>
  <c r="AG139" i="21"/>
  <c r="F139" i="21"/>
  <c r="E139" i="21"/>
  <c r="D139" i="21"/>
  <c r="C139" i="21"/>
  <c r="B139" i="21"/>
  <c r="A139" i="21"/>
  <c r="AF138" i="21"/>
  <c r="AE138" i="21"/>
  <c r="AD138" i="21"/>
  <c r="AC138" i="21"/>
  <c r="AB138" i="21"/>
  <c r="AA138" i="21"/>
  <c r="Z138" i="21"/>
  <c r="Y138" i="21"/>
  <c r="X138" i="21"/>
  <c r="W138" i="21"/>
  <c r="V138" i="21"/>
  <c r="U138" i="21"/>
  <c r="AT138" i="21"/>
  <c r="AS138" i="21"/>
  <c r="AR138" i="21"/>
  <c r="AQ138" i="21"/>
  <c r="AP138" i="21"/>
  <c r="AO138" i="21"/>
  <c r="T138" i="21"/>
  <c r="S138" i="21"/>
  <c r="R138" i="21"/>
  <c r="Q138" i="21"/>
  <c r="P138" i="21"/>
  <c r="O138" i="21"/>
  <c r="AN138" i="21"/>
  <c r="AM138" i="21"/>
  <c r="AL138" i="21"/>
  <c r="AK138" i="21"/>
  <c r="AJ138" i="21"/>
  <c r="AI138" i="21"/>
  <c r="AH138" i="21"/>
  <c r="AG138" i="21"/>
  <c r="F138" i="21"/>
  <c r="E138" i="21"/>
  <c r="D138" i="21"/>
  <c r="C138" i="21"/>
  <c r="B138" i="21"/>
  <c r="A138" i="21"/>
  <c r="AF137" i="21"/>
  <c r="AE137" i="21"/>
  <c r="AD137" i="21"/>
  <c r="AC137" i="21"/>
  <c r="AB137" i="21"/>
  <c r="AA137" i="21"/>
  <c r="Z137" i="21"/>
  <c r="Y137" i="21"/>
  <c r="X137" i="21"/>
  <c r="W137" i="21"/>
  <c r="V137" i="21"/>
  <c r="U137" i="21"/>
  <c r="AT137" i="21"/>
  <c r="AS137" i="21"/>
  <c r="AR137" i="21"/>
  <c r="AQ137" i="21"/>
  <c r="AP137" i="21"/>
  <c r="AO137" i="21"/>
  <c r="T137" i="21"/>
  <c r="S137" i="21"/>
  <c r="R137" i="21"/>
  <c r="Q137" i="21"/>
  <c r="P137" i="21"/>
  <c r="O137" i="21"/>
  <c r="AN137" i="21"/>
  <c r="AM137" i="21"/>
  <c r="AL137" i="21"/>
  <c r="AK137" i="21"/>
  <c r="AJ137" i="21"/>
  <c r="AI137" i="21"/>
  <c r="AH137" i="21"/>
  <c r="AG137" i="21"/>
  <c r="F137" i="21"/>
  <c r="E137" i="21"/>
  <c r="D137" i="21"/>
  <c r="C137" i="21"/>
  <c r="B137" i="21"/>
  <c r="A137" i="21"/>
  <c r="AF136" i="21"/>
  <c r="AE136" i="21"/>
  <c r="AD136" i="21"/>
  <c r="AC136" i="21"/>
  <c r="AB136" i="21"/>
  <c r="AA136" i="21"/>
  <c r="Z136" i="21"/>
  <c r="Y136" i="21"/>
  <c r="X136" i="21"/>
  <c r="W136" i="21"/>
  <c r="V136" i="21"/>
  <c r="U136" i="21"/>
  <c r="AT136" i="21"/>
  <c r="AS136" i="21"/>
  <c r="AR136" i="21"/>
  <c r="AQ136" i="21"/>
  <c r="AP136" i="21"/>
  <c r="AO136" i="21"/>
  <c r="T136" i="21"/>
  <c r="S136" i="21"/>
  <c r="R136" i="21"/>
  <c r="Q136" i="21"/>
  <c r="P136" i="21"/>
  <c r="O136" i="21"/>
  <c r="AN136" i="21"/>
  <c r="AM136" i="21"/>
  <c r="AL136" i="21"/>
  <c r="AK136" i="21"/>
  <c r="AJ136" i="21"/>
  <c r="AI136" i="21"/>
  <c r="AH136" i="21"/>
  <c r="AG136" i="21"/>
  <c r="F136" i="21"/>
  <c r="E136" i="21"/>
  <c r="D136" i="21"/>
  <c r="C136" i="21"/>
  <c r="B136" i="21"/>
  <c r="A136" i="21"/>
  <c r="AF135" i="21"/>
  <c r="AE135" i="21"/>
  <c r="AD135" i="21"/>
  <c r="AC135" i="21"/>
  <c r="AB135" i="21"/>
  <c r="AA135" i="21"/>
  <c r="Z135" i="21"/>
  <c r="Y135" i="21"/>
  <c r="X135" i="21"/>
  <c r="W135" i="21"/>
  <c r="V135" i="21"/>
  <c r="U135" i="21"/>
  <c r="AT135" i="21"/>
  <c r="AS135" i="21"/>
  <c r="AR135" i="21"/>
  <c r="AQ135" i="21"/>
  <c r="AP135" i="21"/>
  <c r="AO135" i="21"/>
  <c r="T135" i="21"/>
  <c r="S135" i="21"/>
  <c r="R135" i="21"/>
  <c r="Q135" i="21"/>
  <c r="P135" i="21"/>
  <c r="O135" i="21"/>
  <c r="AN135" i="21"/>
  <c r="AM135" i="21"/>
  <c r="AL135" i="21"/>
  <c r="AK135" i="21"/>
  <c r="AJ135" i="21"/>
  <c r="AI135" i="21"/>
  <c r="AH135" i="21"/>
  <c r="AG135" i="21"/>
  <c r="F135" i="21"/>
  <c r="E135" i="21"/>
  <c r="D135" i="21"/>
  <c r="C135" i="21"/>
  <c r="B135" i="21"/>
  <c r="A135" i="21"/>
  <c r="AF134" i="21"/>
  <c r="AE134" i="21"/>
  <c r="AD134" i="21"/>
  <c r="AC134" i="21"/>
  <c r="AB134" i="21"/>
  <c r="AA134" i="21"/>
  <c r="Z134" i="21"/>
  <c r="Y134" i="21"/>
  <c r="X134" i="21"/>
  <c r="W134" i="21"/>
  <c r="V134" i="21"/>
  <c r="U134" i="21"/>
  <c r="AT134" i="21"/>
  <c r="AS134" i="21"/>
  <c r="AR134" i="21"/>
  <c r="AQ134" i="21"/>
  <c r="AP134" i="21"/>
  <c r="AO134" i="21"/>
  <c r="T134" i="21"/>
  <c r="S134" i="21"/>
  <c r="R134" i="21"/>
  <c r="Q134" i="21"/>
  <c r="P134" i="21"/>
  <c r="O134" i="21"/>
  <c r="AN134" i="21"/>
  <c r="AM134" i="21"/>
  <c r="AL134" i="21"/>
  <c r="AK134" i="21"/>
  <c r="AJ134" i="21"/>
  <c r="AI134" i="21"/>
  <c r="AH134" i="21"/>
  <c r="AG134" i="21"/>
  <c r="F134" i="21"/>
  <c r="E134" i="21"/>
  <c r="D134" i="21"/>
  <c r="C134" i="21"/>
  <c r="B134" i="21"/>
  <c r="A134" i="21"/>
  <c r="AF133" i="21"/>
  <c r="AE133" i="21"/>
  <c r="AD133" i="21"/>
  <c r="AC133" i="21"/>
  <c r="AB133" i="21"/>
  <c r="AA133" i="21"/>
  <c r="Z133" i="21"/>
  <c r="Y133" i="21"/>
  <c r="X133" i="21"/>
  <c r="W133" i="21"/>
  <c r="V133" i="21"/>
  <c r="U133" i="21"/>
  <c r="AT133" i="21"/>
  <c r="AS133" i="21"/>
  <c r="AR133" i="21"/>
  <c r="AQ133" i="21"/>
  <c r="AP133" i="21"/>
  <c r="AO133" i="21"/>
  <c r="T133" i="21"/>
  <c r="S133" i="21"/>
  <c r="R133" i="21"/>
  <c r="Q133" i="21"/>
  <c r="P133" i="21"/>
  <c r="O133" i="21"/>
  <c r="AN133" i="21"/>
  <c r="AM133" i="21"/>
  <c r="AL133" i="21"/>
  <c r="AK133" i="21"/>
  <c r="AJ133" i="21"/>
  <c r="AI133" i="21"/>
  <c r="AH133" i="21"/>
  <c r="AG133" i="21"/>
  <c r="F133" i="21"/>
  <c r="E133" i="21"/>
  <c r="D133" i="21"/>
  <c r="C133" i="21"/>
  <c r="B133" i="21"/>
  <c r="A133" i="21"/>
  <c r="AF132" i="21"/>
  <c r="AE132" i="21"/>
  <c r="AD132" i="21"/>
  <c r="AC132" i="21"/>
  <c r="AB132" i="21"/>
  <c r="AA132" i="21"/>
  <c r="Z132" i="21"/>
  <c r="Y132" i="21"/>
  <c r="X132" i="21"/>
  <c r="W132" i="21"/>
  <c r="V132" i="21"/>
  <c r="U132" i="21"/>
  <c r="AT132" i="21"/>
  <c r="AS132" i="21"/>
  <c r="AR132" i="21"/>
  <c r="AQ132" i="21"/>
  <c r="AP132" i="21"/>
  <c r="AO132" i="21"/>
  <c r="T132" i="21"/>
  <c r="S132" i="21"/>
  <c r="R132" i="21"/>
  <c r="Q132" i="21"/>
  <c r="P132" i="21"/>
  <c r="O132" i="21"/>
  <c r="AN132" i="21"/>
  <c r="AM132" i="21"/>
  <c r="AL132" i="21"/>
  <c r="AK132" i="21"/>
  <c r="AJ132" i="21"/>
  <c r="AI132" i="21"/>
  <c r="AH132" i="21"/>
  <c r="AG132" i="21"/>
  <c r="F132" i="21"/>
  <c r="E132" i="21"/>
  <c r="D132" i="21"/>
  <c r="C132" i="21"/>
  <c r="B132" i="21"/>
  <c r="A132" i="21"/>
  <c r="AF131" i="21"/>
  <c r="AE131" i="21"/>
  <c r="AD131" i="21"/>
  <c r="AC131" i="21"/>
  <c r="AB131" i="21"/>
  <c r="AA131" i="21"/>
  <c r="Z131" i="21"/>
  <c r="Y131" i="21"/>
  <c r="X131" i="21"/>
  <c r="W131" i="21"/>
  <c r="V131" i="21"/>
  <c r="U131" i="21"/>
  <c r="AT131" i="21"/>
  <c r="AS131" i="21"/>
  <c r="AR131" i="21"/>
  <c r="AQ131" i="21"/>
  <c r="AP131" i="21"/>
  <c r="AO131" i="21"/>
  <c r="T131" i="21"/>
  <c r="S131" i="21"/>
  <c r="R131" i="21"/>
  <c r="Q131" i="21"/>
  <c r="P131" i="21"/>
  <c r="O131" i="21"/>
  <c r="AN131" i="21"/>
  <c r="AM131" i="21"/>
  <c r="AL131" i="21"/>
  <c r="AK131" i="21"/>
  <c r="AJ131" i="21"/>
  <c r="AI131" i="21"/>
  <c r="AH131" i="21"/>
  <c r="AG131" i="21"/>
  <c r="F131" i="21"/>
  <c r="E131" i="21"/>
  <c r="D131" i="21"/>
  <c r="C131" i="21"/>
  <c r="B131" i="21"/>
  <c r="A131" i="21"/>
  <c r="AF130" i="21"/>
  <c r="AE130" i="21"/>
  <c r="AD130" i="21"/>
  <c r="AC130" i="21"/>
  <c r="AB130" i="21"/>
  <c r="AA130" i="21"/>
  <c r="Z130" i="21"/>
  <c r="Y130" i="21"/>
  <c r="X130" i="21"/>
  <c r="W130" i="21"/>
  <c r="V130" i="21"/>
  <c r="U130" i="21"/>
  <c r="AT130" i="21"/>
  <c r="AS130" i="21"/>
  <c r="AR130" i="21"/>
  <c r="AQ130" i="21"/>
  <c r="AP130" i="21"/>
  <c r="AO130" i="21"/>
  <c r="T130" i="21"/>
  <c r="S130" i="21"/>
  <c r="R130" i="21"/>
  <c r="Q130" i="21"/>
  <c r="P130" i="21"/>
  <c r="O130" i="21"/>
  <c r="AN130" i="21"/>
  <c r="AM130" i="21"/>
  <c r="AL130" i="21"/>
  <c r="AK130" i="21"/>
  <c r="AJ130" i="21"/>
  <c r="AI130" i="21"/>
  <c r="AH130" i="21"/>
  <c r="AG130" i="21"/>
  <c r="F130" i="21"/>
  <c r="E130" i="21"/>
  <c r="D130" i="21"/>
  <c r="C130" i="21"/>
  <c r="B130" i="21"/>
  <c r="A130" i="21"/>
  <c r="AF129" i="21"/>
  <c r="AE129" i="21"/>
  <c r="AD129" i="21"/>
  <c r="AC129" i="21"/>
  <c r="AB129" i="21"/>
  <c r="AA129" i="21"/>
  <c r="Z129" i="21"/>
  <c r="Y129" i="21"/>
  <c r="X129" i="21"/>
  <c r="W129" i="21"/>
  <c r="V129" i="21"/>
  <c r="U129" i="21"/>
  <c r="AT129" i="21"/>
  <c r="AS129" i="21"/>
  <c r="AR129" i="21"/>
  <c r="AQ129" i="21"/>
  <c r="AP129" i="21"/>
  <c r="AO129" i="21"/>
  <c r="T129" i="21"/>
  <c r="S129" i="21"/>
  <c r="R129" i="21"/>
  <c r="Q129" i="21"/>
  <c r="P129" i="21"/>
  <c r="O129" i="21"/>
  <c r="AN129" i="21"/>
  <c r="AM129" i="21"/>
  <c r="AL129" i="21"/>
  <c r="AK129" i="21"/>
  <c r="AJ129" i="21"/>
  <c r="AI129" i="21"/>
  <c r="AH129" i="21"/>
  <c r="AG129" i="21"/>
  <c r="F129" i="21"/>
  <c r="E129" i="21"/>
  <c r="D129" i="21"/>
  <c r="C129" i="21"/>
  <c r="B129" i="21"/>
  <c r="A129" i="21"/>
  <c r="AF128" i="21"/>
  <c r="AE128" i="21"/>
  <c r="AD128" i="21"/>
  <c r="AC128" i="21"/>
  <c r="AB128" i="21"/>
  <c r="AA128" i="21"/>
  <c r="Z128" i="21"/>
  <c r="Y128" i="21"/>
  <c r="X128" i="21"/>
  <c r="W128" i="21"/>
  <c r="V128" i="21"/>
  <c r="U128" i="21"/>
  <c r="AT128" i="21"/>
  <c r="AS128" i="21"/>
  <c r="AR128" i="21"/>
  <c r="AQ128" i="21"/>
  <c r="AP128" i="21"/>
  <c r="AO128" i="21"/>
  <c r="T128" i="21"/>
  <c r="S128" i="21"/>
  <c r="R128" i="21"/>
  <c r="Q128" i="21"/>
  <c r="P128" i="21"/>
  <c r="O128" i="21"/>
  <c r="AN128" i="21"/>
  <c r="AM128" i="21"/>
  <c r="AL128" i="21"/>
  <c r="AK128" i="21"/>
  <c r="AJ128" i="21"/>
  <c r="AI128" i="21"/>
  <c r="AH128" i="21"/>
  <c r="AG128" i="21"/>
  <c r="F128" i="21"/>
  <c r="E128" i="21"/>
  <c r="D128" i="21"/>
  <c r="C128" i="21"/>
  <c r="B128" i="21"/>
  <c r="A128" i="21"/>
  <c r="AF127" i="21"/>
  <c r="AE127" i="21"/>
  <c r="AD127" i="21"/>
  <c r="AC127" i="21"/>
  <c r="AB127" i="21"/>
  <c r="AA127" i="21"/>
  <c r="Z127" i="21"/>
  <c r="Y127" i="21"/>
  <c r="X127" i="21"/>
  <c r="W127" i="21"/>
  <c r="V127" i="21"/>
  <c r="U127" i="21"/>
  <c r="AT127" i="21"/>
  <c r="AS127" i="21"/>
  <c r="AR127" i="21"/>
  <c r="AQ127" i="21"/>
  <c r="AP127" i="21"/>
  <c r="AO127" i="21"/>
  <c r="T127" i="21"/>
  <c r="S127" i="21"/>
  <c r="R127" i="21"/>
  <c r="Q127" i="21"/>
  <c r="P127" i="21"/>
  <c r="O127" i="21"/>
  <c r="AN127" i="21"/>
  <c r="AM127" i="21"/>
  <c r="AL127" i="21"/>
  <c r="AK127" i="21"/>
  <c r="AJ127" i="21"/>
  <c r="AI127" i="21"/>
  <c r="AH127" i="21"/>
  <c r="AG127" i="21"/>
  <c r="F127" i="21"/>
  <c r="E127" i="21"/>
  <c r="D127" i="21"/>
  <c r="C127" i="21"/>
  <c r="B127" i="21"/>
  <c r="A127" i="21"/>
  <c r="AF126" i="21"/>
  <c r="AE126" i="21"/>
  <c r="AD126" i="21"/>
  <c r="AC126" i="21"/>
  <c r="AB126" i="21"/>
  <c r="AA126" i="21"/>
  <c r="Z126" i="21"/>
  <c r="Y126" i="21"/>
  <c r="X126" i="21"/>
  <c r="W126" i="21"/>
  <c r="V126" i="21"/>
  <c r="U126" i="21"/>
  <c r="AT126" i="21"/>
  <c r="AS126" i="21"/>
  <c r="AR126" i="21"/>
  <c r="AQ126" i="21"/>
  <c r="AP126" i="21"/>
  <c r="AO126" i="21"/>
  <c r="T126" i="21"/>
  <c r="S126" i="21"/>
  <c r="R126" i="21"/>
  <c r="Q126" i="21"/>
  <c r="P126" i="21"/>
  <c r="O126" i="21"/>
  <c r="AN126" i="21"/>
  <c r="AM126" i="21"/>
  <c r="AL126" i="21"/>
  <c r="AK126" i="21"/>
  <c r="AJ126" i="21"/>
  <c r="AI126" i="21"/>
  <c r="AH126" i="21"/>
  <c r="AG126" i="21"/>
  <c r="F126" i="21"/>
  <c r="E126" i="21"/>
  <c r="D126" i="21"/>
  <c r="C126" i="21"/>
  <c r="B126" i="21"/>
  <c r="A126" i="21"/>
  <c r="AF125" i="21"/>
  <c r="AE125" i="21"/>
  <c r="AD125" i="21"/>
  <c r="AC125" i="21"/>
  <c r="AB125" i="21"/>
  <c r="AA125" i="21"/>
  <c r="Z125" i="21"/>
  <c r="Y125" i="21"/>
  <c r="X125" i="21"/>
  <c r="W125" i="21"/>
  <c r="V125" i="21"/>
  <c r="U125" i="21"/>
  <c r="AT125" i="21"/>
  <c r="AS125" i="21"/>
  <c r="AR125" i="21"/>
  <c r="AQ125" i="21"/>
  <c r="AP125" i="21"/>
  <c r="AO125" i="21"/>
  <c r="T125" i="21"/>
  <c r="S125" i="21"/>
  <c r="R125" i="21"/>
  <c r="Q125" i="21"/>
  <c r="P125" i="21"/>
  <c r="O125" i="21"/>
  <c r="AN125" i="21"/>
  <c r="AM125" i="21"/>
  <c r="AL125" i="21"/>
  <c r="AK125" i="21"/>
  <c r="AJ125" i="21"/>
  <c r="AI125" i="21"/>
  <c r="AH125" i="21"/>
  <c r="AG125" i="21"/>
  <c r="F125" i="21"/>
  <c r="E125" i="21"/>
  <c r="D125" i="21"/>
  <c r="C125" i="21"/>
  <c r="B125" i="21"/>
  <c r="A125" i="21"/>
  <c r="AF124" i="21"/>
  <c r="AE124" i="21"/>
  <c r="AD124" i="21"/>
  <c r="AC124" i="21"/>
  <c r="AB124" i="21"/>
  <c r="AA124" i="21"/>
  <c r="Z124" i="21"/>
  <c r="Y124" i="21"/>
  <c r="X124" i="21"/>
  <c r="W124" i="21"/>
  <c r="V124" i="21"/>
  <c r="U124" i="21"/>
  <c r="AT124" i="21"/>
  <c r="AS124" i="21"/>
  <c r="AR124" i="21"/>
  <c r="AQ124" i="21"/>
  <c r="AP124" i="21"/>
  <c r="AO124" i="21"/>
  <c r="T124" i="21"/>
  <c r="S124" i="21"/>
  <c r="R124" i="21"/>
  <c r="Q124" i="21"/>
  <c r="P124" i="21"/>
  <c r="O124" i="21"/>
  <c r="AN124" i="21"/>
  <c r="AM124" i="21"/>
  <c r="AL124" i="21"/>
  <c r="AK124" i="21"/>
  <c r="AJ124" i="21"/>
  <c r="AI124" i="21"/>
  <c r="AH124" i="21"/>
  <c r="AG124" i="21"/>
  <c r="F124" i="21"/>
  <c r="E124" i="21"/>
  <c r="D124" i="21"/>
  <c r="C124" i="21"/>
  <c r="B124" i="21"/>
  <c r="A124" i="21"/>
  <c r="AF123" i="21"/>
  <c r="AE123" i="21"/>
  <c r="AD123" i="21"/>
  <c r="AC123" i="21"/>
  <c r="AB123" i="21"/>
  <c r="AA123" i="21"/>
  <c r="Z123" i="21"/>
  <c r="Y123" i="21"/>
  <c r="X123" i="21"/>
  <c r="W123" i="21"/>
  <c r="V123" i="21"/>
  <c r="U123" i="21"/>
  <c r="AT123" i="21"/>
  <c r="AS123" i="21"/>
  <c r="AR123" i="21"/>
  <c r="AQ123" i="21"/>
  <c r="AP123" i="21"/>
  <c r="AO123" i="21"/>
  <c r="T123" i="21"/>
  <c r="S123" i="21"/>
  <c r="R123" i="21"/>
  <c r="Q123" i="21"/>
  <c r="P123" i="21"/>
  <c r="O123" i="21"/>
  <c r="AN123" i="21"/>
  <c r="AM123" i="21"/>
  <c r="AL123" i="21"/>
  <c r="AK123" i="21"/>
  <c r="AJ123" i="21"/>
  <c r="AI123" i="21"/>
  <c r="AH123" i="21"/>
  <c r="AG123" i="21"/>
  <c r="F123" i="21"/>
  <c r="E123" i="21"/>
  <c r="D123" i="21"/>
  <c r="C123" i="21"/>
  <c r="B123" i="21"/>
  <c r="A123" i="21"/>
  <c r="AF122" i="21"/>
  <c r="AE122" i="21"/>
  <c r="AD122" i="21"/>
  <c r="AC122" i="21"/>
  <c r="AB122" i="21"/>
  <c r="AA122" i="21"/>
  <c r="Z122" i="21"/>
  <c r="Y122" i="21"/>
  <c r="X122" i="21"/>
  <c r="W122" i="21"/>
  <c r="V122" i="21"/>
  <c r="U122" i="21"/>
  <c r="AT122" i="21"/>
  <c r="AS122" i="21"/>
  <c r="AR122" i="21"/>
  <c r="AQ122" i="21"/>
  <c r="AP122" i="21"/>
  <c r="AO122" i="21"/>
  <c r="T122" i="21"/>
  <c r="S122" i="21"/>
  <c r="R122" i="21"/>
  <c r="Q122" i="21"/>
  <c r="P122" i="21"/>
  <c r="O122" i="21"/>
  <c r="AN122" i="21"/>
  <c r="AM122" i="21"/>
  <c r="AL122" i="21"/>
  <c r="AK122" i="21"/>
  <c r="AJ122" i="21"/>
  <c r="AI122" i="21"/>
  <c r="AH122" i="21"/>
  <c r="AG122" i="21"/>
  <c r="F122" i="21"/>
  <c r="E122" i="21"/>
  <c r="D122" i="21"/>
  <c r="C122" i="21"/>
  <c r="B122" i="21"/>
  <c r="A122" i="21"/>
  <c r="AF121" i="21"/>
  <c r="AE121" i="21"/>
  <c r="AD121" i="21"/>
  <c r="AC121" i="21"/>
  <c r="AB121" i="21"/>
  <c r="AA121" i="21"/>
  <c r="Z121" i="21"/>
  <c r="Y121" i="21"/>
  <c r="X121" i="21"/>
  <c r="W121" i="21"/>
  <c r="V121" i="21"/>
  <c r="U121" i="21"/>
  <c r="AT121" i="21"/>
  <c r="AS121" i="21"/>
  <c r="AR121" i="21"/>
  <c r="AQ121" i="21"/>
  <c r="AP121" i="21"/>
  <c r="AO121" i="21"/>
  <c r="T121" i="21"/>
  <c r="S121" i="21"/>
  <c r="R121" i="21"/>
  <c r="Q121" i="21"/>
  <c r="P121" i="21"/>
  <c r="O121" i="21"/>
  <c r="AN121" i="21"/>
  <c r="AM121" i="21"/>
  <c r="AL121" i="21"/>
  <c r="AK121" i="21"/>
  <c r="AJ121" i="21"/>
  <c r="AI121" i="21"/>
  <c r="AH121" i="21"/>
  <c r="AG121" i="21"/>
  <c r="F121" i="21"/>
  <c r="E121" i="21"/>
  <c r="D121" i="21"/>
  <c r="C121" i="21"/>
  <c r="B121" i="21"/>
  <c r="A121" i="21"/>
  <c r="AF120" i="21"/>
  <c r="AE120" i="21"/>
  <c r="AD120" i="21"/>
  <c r="AC120" i="21"/>
  <c r="AB120" i="21"/>
  <c r="AA120" i="21"/>
  <c r="Z120" i="21"/>
  <c r="Y120" i="21"/>
  <c r="X120" i="21"/>
  <c r="W120" i="21"/>
  <c r="V120" i="21"/>
  <c r="U120" i="21"/>
  <c r="AT120" i="21"/>
  <c r="AS120" i="21"/>
  <c r="AR120" i="21"/>
  <c r="AQ120" i="21"/>
  <c r="AP120" i="21"/>
  <c r="AO120" i="21"/>
  <c r="T120" i="21"/>
  <c r="S120" i="21"/>
  <c r="R120" i="21"/>
  <c r="Q120" i="21"/>
  <c r="P120" i="21"/>
  <c r="O120" i="21"/>
  <c r="AN120" i="21"/>
  <c r="AM120" i="21"/>
  <c r="AL120" i="21"/>
  <c r="AK120" i="21"/>
  <c r="AJ120" i="21"/>
  <c r="AI120" i="21"/>
  <c r="AH120" i="21"/>
  <c r="AG120" i="21"/>
  <c r="F120" i="21"/>
  <c r="E120" i="21"/>
  <c r="D120" i="21"/>
  <c r="C120" i="21"/>
  <c r="B120" i="21"/>
  <c r="A120" i="21"/>
  <c r="AF119" i="21"/>
  <c r="AE119" i="21"/>
  <c r="AD119" i="21"/>
  <c r="AC119" i="21"/>
  <c r="AB119" i="21"/>
  <c r="AA119" i="21"/>
  <c r="Z119" i="21"/>
  <c r="Y119" i="21"/>
  <c r="X119" i="21"/>
  <c r="W119" i="21"/>
  <c r="V119" i="21"/>
  <c r="U119" i="21"/>
  <c r="AT119" i="21"/>
  <c r="AS119" i="21"/>
  <c r="AR119" i="21"/>
  <c r="AQ119" i="21"/>
  <c r="AP119" i="21"/>
  <c r="AO119" i="21"/>
  <c r="T119" i="21"/>
  <c r="S119" i="21"/>
  <c r="R119" i="21"/>
  <c r="Q119" i="21"/>
  <c r="P119" i="21"/>
  <c r="O119" i="21"/>
  <c r="AN119" i="21"/>
  <c r="AM119" i="21"/>
  <c r="AL119" i="21"/>
  <c r="AK119" i="21"/>
  <c r="AJ119" i="21"/>
  <c r="AI119" i="21"/>
  <c r="AH119" i="21"/>
  <c r="AG119" i="21"/>
  <c r="F119" i="21"/>
  <c r="E119" i="21"/>
  <c r="D119" i="21"/>
  <c r="C119" i="21"/>
  <c r="B119" i="21"/>
  <c r="A119" i="21"/>
  <c r="AF118" i="21"/>
  <c r="AE118" i="21"/>
  <c r="AD118" i="21"/>
  <c r="AC118" i="21"/>
  <c r="AB118" i="21"/>
  <c r="AA118" i="21"/>
  <c r="Z118" i="21"/>
  <c r="Y118" i="21"/>
  <c r="X118" i="21"/>
  <c r="W118" i="21"/>
  <c r="V118" i="21"/>
  <c r="U118" i="21"/>
  <c r="AT118" i="21"/>
  <c r="AS118" i="21"/>
  <c r="AR118" i="21"/>
  <c r="AQ118" i="21"/>
  <c r="AP118" i="21"/>
  <c r="AO118" i="21"/>
  <c r="T118" i="21"/>
  <c r="S118" i="21"/>
  <c r="R118" i="21"/>
  <c r="Q118" i="21"/>
  <c r="P118" i="21"/>
  <c r="O118" i="21"/>
  <c r="AN118" i="21"/>
  <c r="AM118" i="21"/>
  <c r="AL118" i="21"/>
  <c r="AK118" i="21"/>
  <c r="AJ118" i="21"/>
  <c r="AI118" i="21"/>
  <c r="AH118" i="21"/>
  <c r="AG118" i="21"/>
  <c r="F118" i="21"/>
  <c r="E118" i="21"/>
  <c r="D118" i="21"/>
  <c r="C118" i="21"/>
  <c r="B118" i="21"/>
  <c r="A118" i="21"/>
  <c r="AF117" i="21"/>
  <c r="AE117" i="21"/>
  <c r="AD117" i="21"/>
  <c r="AC117" i="21"/>
  <c r="AB117" i="21"/>
  <c r="AA117" i="21"/>
  <c r="Z117" i="21"/>
  <c r="Y117" i="21"/>
  <c r="X117" i="21"/>
  <c r="W117" i="21"/>
  <c r="V117" i="21"/>
  <c r="U117" i="21"/>
  <c r="AT117" i="21"/>
  <c r="AS117" i="21"/>
  <c r="AR117" i="21"/>
  <c r="AQ117" i="21"/>
  <c r="AP117" i="21"/>
  <c r="AO117" i="21"/>
  <c r="T117" i="21"/>
  <c r="S117" i="21"/>
  <c r="R117" i="21"/>
  <c r="Q117" i="21"/>
  <c r="P117" i="21"/>
  <c r="O117" i="21"/>
  <c r="AN117" i="21"/>
  <c r="AM117" i="21"/>
  <c r="AL117" i="21"/>
  <c r="AK117" i="21"/>
  <c r="AJ117" i="21"/>
  <c r="AI117" i="21"/>
  <c r="AH117" i="21"/>
  <c r="AG117" i="21"/>
  <c r="F117" i="21"/>
  <c r="E117" i="21"/>
  <c r="D117" i="21"/>
  <c r="C117" i="21"/>
  <c r="B117" i="21"/>
  <c r="A117" i="21"/>
  <c r="AF116" i="21"/>
  <c r="AE116" i="21"/>
  <c r="AD116" i="21"/>
  <c r="AC116" i="21"/>
  <c r="AB116" i="21"/>
  <c r="AA116" i="21"/>
  <c r="Z116" i="21"/>
  <c r="Y116" i="21"/>
  <c r="X116" i="21"/>
  <c r="W116" i="21"/>
  <c r="V116" i="21"/>
  <c r="U116" i="21"/>
  <c r="AT116" i="21"/>
  <c r="AS116" i="21"/>
  <c r="AR116" i="21"/>
  <c r="AQ116" i="21"/>
  <c r="AP116" i="21"/>
  <c r="AO116" i="21"/>
  <c r="T116" i="21"/>
  <c r="S116" i="21"/>
  <c r="R116" i="21"/>
  <c r="Q116" i="21"/>
  <c r="P116" i="21"/>
  <c r="O116" i="21"/>
  <c r="AN116" i="21"/>
  <c r="AM116" i="21"/>
  <c r="AL116" i="21"/>
  <c r="AK116" i="21"/>
  <c r="AJ116" i="21"/>
  <c r="AI116" i="21"/>
  <c r="AH116" i="21"/>
  <c r="AG116" i="21"/>
  <c r="F116" i="21"/>
  <c r="E116" i="21"/>
  <c r="D116" i="21"/>
  <c r="C116" i="21"/>
  <c r="B116" i="21"/>
  <c r="A116" i="21"/>
  <c r="AF115" i="21"/>
  <c r="AE115" i="21"/>
  <c r="AD115" i="21"/>
  <c r="AC115" i="21"/>
  <c r="AB115" i="21"/>
  <c r="AA115" i="21"/>
  <c r="Z115" i="21"/>
  <c r="Y115" i="21"/>
  <c r="X115" i="21"/>
  <c r="W115" i="21"/>
  <c r="V115" i="21"/>
  <c r="U115" i="21"/>
  <c r="AT115" i="21"/>
  <c r="AS115" i="21"/>
  <c r="AR115" i="21"/>
  <c r="AQ115" i="21"/>
  <c r="AP115" i="21"/>
  <c r="AO115" i="21"/>
  <c r="T115" i="21"/>
  <c r="S115" i="21"/>
  <c r="R115" i="21"/>
  <c r="Q115" i="21"/>
  <c r="P115" i="21"/>
  <c r="O115" i="21"/>
  <c r="AN115" i="21"/>
  <c r="AM115" i="21"/>
  <c r="AL115" i="21"/>
  <c r="AK115" i="21"/>
  <c r="AJ115" i="21"/>
  <c r="AI115" i="21"/>
  <c r="AH115" i="21"/>
  <c r="AG115" i="21"/>
  <c r="F115" i="21"/>
  <c r="E115" i="21"/>
  <c r="D115" i="21"/>
  <c r="C115" i="21"/>
  <c r="B115" i="21"/>
  <c r="A115" i="21"/>
  <c r="AF114" i="21"/>
  <c r="AE114" i="21"/>
  <c r="AD114" i="21"/>
  <c r="AC114" i="21"/>
  <c r="AB114" i="21"/>
  <c r="AA114" i="21"/>
  <c r="Z114" i="21"/>
  <c r="Y114" i="21"/>
  <c r="X114" i="21"/>
  <c r="W114" i="21"/>
  <c r="V114" i="21"/>
  <c r="U114" i="21"/>
  <c r="AT114" i="21"/>
  <c r="AS114" i="21"/>
  <c r="AR114" i="21"/>
  <c r="AQ114" i="21"/>
  <c r="AP114" i="21"/>
  <c r="AO114" i="21"/>
  <c r="T114" i="21"/>
  <c r="S114" i="21"/>
  <c r="R114" i="21"/>
  <c r="Q114" i="21"/>
  <c r="P114" i="21"/>
  <c r="O114" i="21"/>
  <c r="AN114" i="21"/>
  <c r="AM114" i="21"/>
  <c r="AL114" i="21"/>
  <c r="AK114" i="21"/>
  <c r="AJ114" i="21"/>
  <c r="AI114" i="21"/>
  <c r="AH114" i="21"/>
  <c r="AG114" i="21"/>
  <c r="F114" i="21"/>
  <c r="E114" i="21"/>
  <c r="D114" i="21"/>
  <c r="C114" i="21"/>
  <c r="B114" i="21"/>
  <c r="A114" i="21"/>
  <c r="AF113" i="21"/>
  <c r="AE113" i="21"/>
  <c r="AD113" i="21"/>
  <c r="AC113" i="21"/>
  <c r="AB113" i="21"/>
  <c r="AA113" i="21"/>
  <c r="Z113" i="21"/>
  <c r="Y113" i="21"/>
  <c r="X113" i="21"/>
  <c r="W113" i="21"/>
  <c r="V113" i="21"/>
  <c r="U113" i="21"/>
  <c r="AT113" i="21"/>
  <c r="AS113" i="21"/>
  <c r="AR113" i="21"/>
  <c r="AQ113" i="21"/>
  <c r="AP113" i="21"/>
  <c r="AO113" i="21"/>
  <c r="T113" i="21"/>
  <c r="S113" i="21"/>
  <c r="R113" i="21"/>
  <c r="Q113" i="21"/>
  <c r="P113" i="21"/>
  <c r="O113" i="21"/>
  <c r="AN113" i="21"/>
  <c r="AM113" i="21"/>
  <c r="AL113" i="21"/>
  <c r="AK113" i="21"/>
  <c r="AJ113" i="21"/>
  <c r="AI113" i="21"/>
  <c r="AH113" i="21"/>
  <c r="AG113" i="21"/>
  <c r="F113" i="21"/>
  <c r="E113" i="21"/>
  <c r="D113" i="21"/>
  <c r="C113" i="21"/>
  <c r="B113" i="21"/>
  <c r="A113" i="21"/>
  <c r="AF112" i="21"/>
  <c r="AE112" i="21"/>
  <c r="AD112" i="21"/>
  <c r="AC112" i="21"/>
  <c r="AB112" i="21"/>
  <c r="AA112" i="21"/>
  <c r="Z112" i="21"/>
  <c r="Y112" i="21"/>
  <c r="X112" i="21"/>
  <c r="W112" i="21"/>
  <c r="V112" i="21"/>
  <c r="U112" i="21"/>
  <c r="AT112" i="21"/>
  <c r="AS112" i="21"/>
  <c r="AR112" i="21"/>
  <c r="AQ112" i="21"/>
  <c r="AP112" i="21"/>
  <c r="AO112" i="21"/>
  <c r="T112" i="21"/>
  <c r="S112" i="21"/>
  <c r="R112" i="21"/>
  <c r="Q112" i="21"/>
  <c r="P112" i="21"/>
  <c r="O112" i="21"/>
  <c r="AN112" i="21"/>
  <c r="AM112" i="21"/>
  <c r="AL112" i="21"/>
  <c r="AK112" i="21"/>
  <c r="AJ112" i="21"/>
  <c r="AI112" i="21"/>
  <c r="AH112" i="21"/>
  <c r="AG112" i="21"/>
  <c r="F112" i="21"/>
  <c r="E112" i="21"/>
  <c r="D112" i="21"/>
  <c r="C112" i="21"/>
  <c r="B112" i="21"/>
  <c r="A112" i="21"/>
  <c r="AF111" i="21"/>
  <c r="AE111" i="21"/>
  <c r="AD111" i="21"/>
  <c r="AC111" i="21"/>
  <c r="AB111" i="21"/>
  <c r="AA111" i="21"/>
  <c r="Z111" i="21"/>
  <c r="Y111" i="21"/>
  <c r="X111" i="21"/>
  <c r="W111" i="21"/>
  <c r="V111" i="21"/>
  <c r="U111" i="21"/>
  <c r="AT111" i="21"/>
  <c r="AS111" i="21"/>
  <c r="AR111" i="21"/>
  <c r="AQ111" i="21"/>
  <c r="AP111" i="21"/>
  <c r="AO111" i="21"/>
  <c r="T111" i="21"/>
  <c r="S111" i="21"/>
  <c r="R111" i="21"/>
  <c r="Q111" i="21"/>
  <c r="P111" i="21"/>
  <c r="O111" i="21"/>
  <c r="AN111" i="21"/>
  <c r="AM111" i="21"/>
  <c r="AL111" i="21"/>
  <c r="AK111" i="21"/>
  <c r="AJ111" i="21"/>
  <c r="AI111" i="21"/>
  <c r="AH111" i="21"/>
  <c r="AG111" i="21"/>
  <c r="F111" i="21"/>
  <c r="E111" i="21"/>
  <c r="D111" i="21"/>
  <c r="C111" i="21"/>
  <c r="B111" i="21"/>
  <c r="A111" i="21"/>
  <c r="AF110" i="21"/>
  <c r="AE110" i="21"/>
  <c r="AD110" i="21"/>
  <c r="AC110" i="21"/>
  <c r="AB110" i="21"/>
  <c r="AA110" i="21"/>
  <c r="Z110" i="21"/>
  <c r="Y110" i="21"/>
  <c r="X110" i="21"/>
  <c r="W110" i="21"/>
  <c r="V110" i="21"/>
  <c r="U110" i="21"/>
  <c r="AT110" i="21"/>
  <c r="AS110" i="21"/>
  <c r="AR110" i="21"/>
  <c r="AQ110" i="21"/>
  <c r="AP110" i="21"/>
  <c r="AO110" i="21"/>
  <c r="T110" i="21"/>
  <c r="S110" i="21"/>
  <c r="R110" i="21"/>
  <c r="Q110" i="21"/>
  <c r="P110" i="21"/>
  <c r="O110" i="21"/>
  <c r="AN110" i="21"/>
  <c r="AM110" i="21"/>
  <c r="AL110" i="21"/>
  <c r="AK110" i="21"/>
  <c r="AJ110" i="21"/>
  <c r="AI110" i="21"/>
  <c r="AH110" i="21"/>
  <c r="AG110" i="21"/>
  <c r="F110" i="21"/>
  <c r="E110" i="21"/>
  <c r="D110" i="21"/>
  <c r="C110" i="21"/>
  <c r="B110" i="21"/>
  <c r="A110" i="21"/>
  <c r="AF109" i="21"/>
  <c r="AE109" i="21"/>
  <c r="AD109" i="21"/>
  <c r="AC109" i="21"/>
  <c r="AB109" i="21"/>
  <c r="AA109" i="21"/>
  <c r="Z109" i="21"/>
  <c r="Y109" i="21"/>
  <c r="X109" i="21"/>
  <c r="W109" i="21"/>
  <c r="V109" i="21"/>
  <c r="U109" i="21"/>
  <c r="AT109" i="21"/>
  <c r="AS109" i="21"/>
  <c r="AR109" i="21"/>
  <c r="AQ109" i="21"/>
  <c r="AP109" i="21"/>
  <c r="AO109" i="21"/>
  <c r="T109" i="21"/>
  <c r="S109" i="21"/>
  <c r="R109" i="21"/>
  <c r="Q109" i="21"/>
  <c r="P109" i="21"/>
  <c r="O109" i="21"/>
  <c r="AN109" i="21"/>
  <c r="AM109" i="21"/>
  <c r="AL109" i="21"/>
  <c r="AK109" i="21"/>
  <c r="AJ109" i="21"/>
  <c r="AI109" i="21"/>
  <c r="AH109" i="21"/>
  <c r="AG109" i="21"/>
  <c r="F109" i="21"/>
  <c r="E109" i="21"/>
  <c r="D109" i="21"/>
  <c r="C109" i="21"/>
  <c r="B109" i="21"/>
  <c r="A109" i="21"/>
  <c r="AF108" i="21"/>
  <c r="AE108" i="21"/>
  <c r="AD108" i="21"/>
  <c r="AC108" i="21"/>
  <c r="AB108" i="21"/>
  <c r="AA108" i="21"/>
  <c r="Z108" i="21"/>
  <c r="Y108" i="21"/>
  <c r="X108" i="21"/>
  <c r="W108" i="21"/>
  <c r="V108" i="21"/>
  <c r="U108" i="21"/>
  <c r="AT108" i="21"/>
  <c r="AS108" i="21"/>
  <c r="AR108" i="21"/>
  <c r="AQ108" i="21"/>
  <c r="AP108" i="21"/>
  <c r="AO108" i="21"/>
  <c r="T108" i="21"/>
  <c r="S108" i="21"/>
  <c r="R108" i="21"/>
  <c r="Q108" i="21"/>
  <c r="P108" i="21"/>
  <c r="O108" i="21"/>
  <c r="AN108" i="21"/>
  <c r="AM108" i="21"/>
  <c r="AL108" i="21"/>
  <c r="AK108" i="21"/>
  <c r="AJ108" i="21"/>
  <c r="AI108" i="21"/>
  <c r="AH108" i="21"/>
  <c r="AG108" i="21"/>
  <c r="F108" i="21"/>
  <c r="E108" i="21"/>
  <c r="D108" i="21"/>
  <c r="C108" i="21"/>
  <c r="B108" i="21"/>
  <c r="A108" i="21"/>
  <c r="AF107" i="21"/>
  <c r="AE107" i="21"/>
  <c r="AD107" i="21"/>
  <c r="AC107" i="21"/>
  <c r="AB107" i="21"/>
  <c r="AA107" i="21"/>
  <c r="Z107" i="21"/>
  <c r="Y107" i="21"/>
  <c r="X107" i="21"/>
  <c r="W107" i="21"/>
  <c r="V107" i="21"/>
  <c r="U107" i="21"/>
  <c r="AT107" i="21"/>
  <c r="AS107" i="21"/>
  <c r="AR107" i="21"/>
  <c r="AQ107" i="21"/>
  <c r="AP107" i="21"/>
  <c r="AO107" i="21"/>
  <c r="T107" i="21"/>
  <c r="S107" i="21"/>
  <c r="R107" i="21"/>
  <c r="Q107" i="21"/>
  <c r="P107" i="21"/>
  <c r="O107" i="21"/>
  <c r="AN107" i="21"/>
  <c r="AM107" i="21"/>
  <c r="AL107" i="21"/>
  <c r="AK107" i="21"/>
  <c r="AJ107" i="21"/>
  <c r="AI107" i="21"/>
  <c r="AH107" i="21"/>
  <c r="AG107" i="21"/>
  <c r="F107" i="21"/>
  <c r="E107" i="21"/>
  <c r="D107" i="21"/>
  <c r="C107" i="21"/>
  <c r="B107" i="21"/>
  <c r="A107" i="21"/>
  <c r="AF106" i="21"/>
  <c r="AE106" i="21"/>
  <c r="AD106" i="21"/>
  <c r="AC106" i="21"/>
  <c r="AB106" i="21"/>
  <c r="AA106" i="21"/>
  <c r="Z106" i="21"/>
  <c r="Y106" i="21"/>
  <c r="X106" i="21"/>
  <c r="W106" i="21"/>
  <c r="V106" i="21"/>
  <c r="U106" i="21"/>
  <c r="AT106" i="21"/>
  <c r="AS106" i="21"/>
  <c r="AR106" i="21"/>
  <c r="AQ106" i="21"/>
  <c r="AP106" i="21"/>
  <c r="AO106" i="21"/>
  <c r="T106" i="21"/>
  <c r="S106" i="21"/>
  <c r="R106" i="21"/>
  <c r="Q106" i="21"/>
  <c r="P106" i="21"/>
  <c r="O106" i="21"/>
  <c r="AN106" i="21"/>
  <c r="AM106" i="21"/>
  <c r="AL106" i="21"/>
  <c r="AK106" i="21"/>
  <c r="AJ106" i="21"/>
  <c r="AI106" i="21"/>
  <c r="AH106" i="21"/>
  <c r="AG106" i="21"/>
  <c r="F106" i="21"/>
  <c r="E106" i="21"/>
  <c r="D106" i="21"/>
  <c r="C106" i="21"/>
  <c r="B106" i="21"/>
  <c r="A106" i="21"/>
  <c r="AF105" i="21"/>
  <c r="AE105" i="21"/>
  <c r="AD105" i="21"/>
  <c r="AC105" i="21"/>
  <c r="AB105" i="21"/>
  <c r="AA105" i="21"/>
  <c r="Z105" i="21"/>
  <c r="Y105" i="21"/>
  <c r="X105" i="21"/>
  <c r="W105" i="21"/>
  <c r="V105" i="21"/>
  <c r="U105" i="21"/>
  <c r="AT105" i="21"/>
  <c r="AS105" i="21"/>
  <c r="AR105" i="21"/>
  <c r="AQ105" i="21"/>
  <c r="AP105" i="21"/>
  <c r="AO105" i="21"/>
  <c r="T105" i="21"/>
  <c r="S105" i="21"/>
  <c r="R105" i="21"/>
  <c r="Q105" i="21"/>
  <c r="P105" i="21"/>
  <c r="O105" i="21"/>
  <c r="AN105" i="21"/>
  <c r="AM105" i="21"/>
  <c r="AL105" i="21"/>
  <c r="AK105" i="21"/>
  <c r="AJ105" i="21"/>
  <c r="AI105" i="21"/>
  <c r="AH105" i="21"/>
  <c r="AG105" i="21"/>
  <c r="F105" i="21"/>
  <c r="E105" i="21"/>
  <c r="D105" i="21"/>
  <c r="C105" i="21"/>
  <c r="B105" i="21"/>
  <c r="A105" i="21"/>
  <c r="AF104" i="21"/>
  <c r="AE104" i="21"/>
  <c r="AD104" i="21"/>
  <c r="AC104" i="21"/>
  <c r="AB104" i="21"/>
  <c r="AA104" i="21"/>
  <c r="Z104" i="21"/>
  <c r="Y104" i="21"/>
  <c r="X104" i="21"/>
  <c r="W104" i="21"/>
  <c r="V104" i="21"/>
  <c r="U104" i="21"/>
  <c r="AT104" i="21"/>
  <c r="AS104" i="21"/>
  <c r="AR104" i="21"/>
  <c r="AQ104" i="21"/>
  <c r="AP104" i="21"/>
  <c r="AO104" i="21"/>
  <c r="T104" i="21"/>
  <c r="S104" i="21"/>
  <c r="R104" i="21"/>
  <c r="Q104" i="21"/>
  <c r="P104" i="21"/>
  <c r="O104" i="21"/>
  <c r="AN104" i="21"/>
  <c r="AM104" i="21"/>
  <c r="AL104" i="21"/>
  <c r="AK104" i="21"/>
  <c r="AJ104" i="21"/>
  <c r="AI104" i="21"/>
  <c r="AH104" i="21"/>
  <c r="AG104" i="21"/>
  <c r="F104" i="21"/>
  <c r="E104" i="21"/>
  <c r="D104" i="21"/>
  <c r="C104" i="21"/>
  <c r="B104" i="21"/>
  <c r="A104" i="21"/>
  <c r="AF103" i="21"/>
  <c r="AE103" i="21"/>
  <c r="AD103" i="21"/>
  <c r="AC103" i="21"/>
  <c r="AB103" i="21"/>
  <c r="AA103" i="21"/>
  <c r="Z103" i="21"/>
  <c r="Y103" i="21"/>
  <c r="X103" i="21"/>
  <c r="W103" i="21"/>
  <c r="V103" i="21"/>
  <c r="U103" i="21"/>
  <c r="AT103" i="21"/>
  <c r="AS103" i="21"/>
  <c r="AR103" i="21"/>
  <c r="AQ103" i="21"/>
  <c r="AP103" i="21"/>
  <c r="AO103" i="21"/>
  <c r="T103" i="21"/>
  <c r="S103" i="21"/>
  <c r="R103" i="21"/>
  <c r="Q103" i="21"/>
  <c r="P103" i="21"/>
  <c r="O103" i="21"/>
  <c r="AN103" i="21"/>
  <c r="AM103" i="21"/>
  <c r="AL103" i="21"/>
  <c r="AK103" i="21"/>
  <c r="AJ103" i="21"/>
  <c r="AI103" i="21"/>
  <c r="AH103" i="21"/>
  <c r="AG103" i="21"/>
  <c r="F103" i="21"/>
  <c r="E103" i="21"/>
  <c r="D103" i="21"/>
  <c r="C103" i="21"/>
  <c r="B103" i="21"/>
  <c r="A103" i="21"/>
  <c r="AF102" i="21"/>
  <c r="AE102" i="21"/>
  <c r="AD102" i="21"/>
  <c r="AC102" i="21"/>
  <c r="AB102" i="21"/>
  <c r="AA102" i="21"/>
  <c r="Z102" i="21"/>
  <c r="Y102" i="21"/>
  <c r="X102" i="21"/>
  <c r="W102" i="21"/>
  <c r="V102" i="21"/>
  <c r="U102" i="21"/>
  <c r="AT102" i="21"/>
  <c r="AS102" i="21"/>
  <c r="AR102" i="21"/>
  <c r="AQ102" i="21"/>
  <c r="AP102" i="21"/>
  <c r="AO102" i="21"/>
  <c r="T102" i="21"/>
  <c r="S102" i="21"/>
  <c r="R102" i="21"/>
  <c r="Q102" i="21"/>
  <c r="P102" i="21"/>
  <c r="O102" i="21"/>
  <c r="AN102" i="21"/>
  <c r="AM102" i="21"/>
  <c r="AL102" i="21"/>
  <c r="AK102" i="21"/>
  <c r="AJ102" i="21"/>
  <c r="AI102" i="21"/>
  <c r="AH102" i="21"/>
  <c r="AG102" i="21"/>
  <c r="F102" i="21"/>
  <c r="E102" i="21"/>
  <c r="D102" i="21"/>
  <c r="C102" i="21"/>
  <c r="B102" i="21"/>
  <c r="A102" i="21"/>
  <c r="AF101" i="21"/>
  <c r="AE101" i="21"/>
  <c r="AD101" i="21"/>
  <c r="AC101" i="21"/>
  <c r="AB101" i="21"/>
  <c r="AA101" i="21"/>
  <c r="Z101" i="21"/>
  <c r="Y101" i="21"/>
  <c r="X101" i="21"/>
  <c r="W101" i="21"/>
  <c r="V101" i="21"/>
  <c r="U101" i="21"/>
  <c r="AT101" i="21"/>
  <c r="AS101" i="21"/>
  <c r="AR101" i="21"/>
  <c r="AQ101" i="21"/>
  <c r="AP101" i="21"/>
  <c r="AO101" i="21"/>
  <c r="T101" i="21"/>
  <c r="S101" i="21"/>
  <c r="R101" i="21"/>
  <c r="Q101" i="21"/>
  <c r="P101" i="21"/>
  <c r="O101" i="21"/>
  <c r="AN101" i="21"/>
  <c r="AM101" i="21"/>
  <c r="AL101" i="21"/>
  <c r="AK101" i="21"/>
  <c r="AJ101" i="21"/>
  <c r="AI101" i="21"/>
  <c r="AH101" i="21"/>
  <c r="AG101" i="21"/>
  <c r="F101" i="21"/>
  <c r="E101" i="21"/>
  <c r="D101" i="21"/>
  <c r="C101" i="21"/>
  <c r="B101" i="21"/>
  <c r="A101" i="21"/>
  <c r="AF100" i="21"/>
  <c r="AE100" i="21"/>
  <c r="AD100" i="21"/>
  <c r="AC100" i="21"/>
  <c r="AB100" i="21"/>
  <c r="AA100" i="21"/>
  <c r="Z100" i="21"/>
  <c r="Y100" i="21"/>
  <c r="X100" i="21"/>
  <c r="W100" i="21"/>
  <c r="V100" i="21"/>
  <c r="U100" i="21"/>
  <c r="AT100" i="21"/>
  <c r="AS100" i="21"/>
  <c r="AR100" i="21"/>
  <c r="AQ100" i="21"/>
  <c r="AP100" i="21"/>
  <c r="AO100" i="21"/>
  <c r="T100" i="21"/>
  <c r="S100" i="21"/>
  <c r="R100" i="21"/>
  <c r="Q100" i="21"/>
  <c r="P100" i="21"/>
  <c r="O100" i="21"/>
  <c r="AN100" i="21"/>
  <c r="AM100" i="21"/>
  <c r="AL100" i="21"/>
  <c r="AK100" i="21"/>
  <c r="AJ100" i="21"/>
  <c r="AI100" i="21"/>
  <c r="AH100" i="21"/>
  <c r="AG100" i="21"/>
  <c r="F100" i="21"/>
  <c r="E100" i="21"/>
  <c r="D100" i="21"/>
  <c r="C100" i="21"/>
  <c r="B100" i="21"/>
  <c r="A100" i="21"/>
  <c r="AF99" i="21"/>
  <c r="AE99" i="21"/>
  <c r="AD99" i="21"/>
  <c r="AC99" i="21"/>
  <c r="AB99" i="21"/>
  <c r="AA99" i="21"/>
  <c r="Z99" i="21"/>
  <c r="Y99" i="21"/>
  <c r="X99" i="21"/>
  <c r="W99" i="21"/>
  <c r="V99" i="21"/>
  <c r="U99" i="21"/>
  <c r="AT99" i="21"/>
  <c r="AS99" i="21"/>
  <c r="AR99" i="21"/>
  <c r="AQ99" i="21"/>
  <c r="AP99" i="21"/>
  <c r="AO99" i="21"/>
  <c r="T99" i="21"/>
  <c r="S99" i="21"/>
  <c r="R99" i="21"/>
  <c r="Q99" i="21"/>
  <c r="P99" i="21"/>
  <c r="O99" i="21"/>
  <c r="AN99" i="21"/>
  <c r="AM99" i="21"/>
  <c r="AL99" i="21"/>
  <c r="AK99" i="21"/>
  <c r="AJ99" i="21"/>
  <c r="AI99" i="21"/>
  <c r="AH99" i="21"/>
  <c r="AG99" i="21"/>
  <c r="F99" i="21"/>
  <c r="E99" i="21"/>
  <c r="D99" i="21"/>
  <c r="C99" i="21"/>
  <c r="B99" i="21"/>
  <c r="A99" i="21"/>
  <c r="AF98" i="21"/>
  <c r="AE98" i="21"/>
  <c r="AD98" i="21"/>
  <c r="AC98" i="21"/>
  <c r="AB98" i="21"/>
  <c r="AA98" i="21"/>
  <c r="Z98" i="21"/>
  <c r="Y98" i="21"/>
  <c r="X98" i="21"/>
  <c r="W98" i="21"/>
  <c r="V98" i="21"/>
  <c r="U98" i="21"/>
  <c r="AT98" i="21"/>
  <c r="AS98" i="21"/>
  <c r="AR98" i="21"/>
  <c r="AQ98" i="21"/>
  <c r="AP98" i="21"/>
  <c r="AO98" i="21"/>
  <c r="T98" i="21"/>
  <c r="S98" i="21"/>
  <c r="R98" i="21"/>
  <c r="Q98" i="21"/>
  <c r="P98" i="21"/>
  <c r="O98" i="21"/>
  <c r="AN98" i="21"/>
  <c r="AM98" i="21"/>
  <c r="AL98" i="21"/>
  <c r="AK98" i="21"/>
  <c r="AJ98" i="21"/>
  <c r="AI98" i="21"/>
  <c r="AH98" i="21"/>
  <c r="AG98" i="21"/>
  <c r="F98" i="21"/>
  <c r="E98" i="21"/>
  <c r="D98" i="21"/>
  <c r="C98" i="21"/>
  <c r="B98" i="21"/>
  <c r="A98" i="21"/>
  <c r="AF97" i="21"/>
  <c r="AE97" i="21"/>
  <c r="AD97" i="21"/>
  <c r="AC97" i="21"/>
  <c r="AB97" i="21"/>
  <c r="AA97" i="21"/>
  <c r="Z97" i="21"/>
  <c r="Y97" i="21"/>
  <c r="X97" i="21"/>
  <c r="W97" i="21"/>
  <c r="V97" i="21"/>
  <c r="U97" i="21"/>
  <c r="AT97" i="21"/>
  <c r="AS97" i="21"/>
  <c r="AR97" i="21"/>
  <c r="AQ97" i="21"/>
  <c r="AP97" i="21"/>
  <c r="AO97" i="21"/>
  <c r="T97" i="21"/>
  <c r="S97" i="21"/>
  <c r="R97" i="21"/>
  <c r="Q97" i="21"/>
  <c r="P97" i="21"/>
  <c r="O97" i="21"/>
  <c r="AN97" i="21"/>
  <c r="AM97" i="21"/>
  <c r="AL97" i="21"/>
  <c r="AK97" i="21"/>
  <c r="AJ97" i="21"/>
  <c r="AI97" i="21"/>
  <c r="AH97" i="21"/>
  <c r="AG97" i="21"/>
  <c r="F97" i="21"/>
  <c r="E97" i="21"/>
  <c r="D97" i="21"/>
  <c r="C97" i="21"/>
  <c r="B97" i="21"/>
  <c r="A97" i="21"/>
  <c r="AF96" i="21"/>
  <c r="AE96" i="21"/>
  <c r="AD96" i="21"/>
  <c r="AC96" i="21"/>
  <c r="AB96" i="21"/>
  <c r="AA96" i="21"/>
  <c r="Z96" i="21"/>
  <c r="Y96" i="21"/>
  <c r="X96" i="21"/>
  <c r="W96" i="21"/>
  <c r="V96" i="21"/>
  <c r="U96" i="21"/>
  <c r="AT96" i="21"/>
  <c r="AS96" i="21"/>
  <c r="AR96" i="21"/>
  <c r="AQ96" i="21"/>
  <c r="AP96" i="21"/>
  <c r="AO96" i="21"/>
  <c r="T96" i="21"/>
  <c r="S96" i="21"/>
  <c r="R96" i="21"/>
  <c r="Q96" i="21"/>
  <c r="P96" i="21"/>
  <c r="O96" i="21"/>
  <c r="AN96" i="21"/>
  <c r="AM96" i="21"/>
  <c r="AL96" i="21"/>
  <c r="AK96" i="21"/>
  <c r="AJ96" i="21"/>
  <c r="AI96" i="21"/>
  <c r="AH96" i="21"/>
  <c r="AG96" i="21"/>
  <c r="F96" i="21"/>
  <c r="E96" i="21"/>
  <c r="D96" i="21"/>
  <c r="C96" i="21"/>
  <c r="B96" i="21"/>
  <c r="A96" i="21"/>
  <c r="AF95" i="21"/>
  <c r="AE95" i="21"/>
  <c r="AD95" i="21"/>
  <c r="AC95" i="21"/>
  <c r="AB95" i="21"/>
  <c r="AA95" i="21"/>
  <c r="Z95" i="21"/>
  <c r="Y95" i="21"/>
  <c r="X95" i="21"/>
  <c r="W95" i="21"/>
  <c r="V95" i="21"/>
  <c r="U95" i="21"/>
  <c r="AT95" i="21"/>
  <c r="AS95" i="21"/>
  <c r="AR95" i="21"/>
  <c r="AQ95" i="21"/>
  <c r="AP95" i="21"/>
  <c r="AO95" i="21"/>
  <c r="T95" i="21"/>
  <c r="S95" i="21"/>
  <c r="R95" i="21"/>
  <c r="Q95" i="21"/>
  <c r="P95" i="21"/>
  <c r="O95" i="21"/>
  <c r="AN95" i="21"/>
  <c r="AM95" i="21"/>
  <c r="AL95" i="21"/>
  <c r="AK95" i="21"/>
  <c r="AJ95" i="21"/>
  <c r="AI95" i="21"/>
  <c r="AH95" i="21"/>
  <c r="AG95" i="21"/>
  <c r="F95" i="21"/>
  <c r="E95" i="21"/>
  <c r="D95" i="21"/>
  <c r="C95" i="21"/>
  <c r="B95" i="21"/>
  <c r="A95" i="21"/>
  <c r="AF94" i="21"/>
  <c r="AE94" i="21"/>
  <c r="AD94" i="21"/>
  <c r="AC94" i="21"/>
  <c r="AB94" i="21"/>
  <c r="AA94" i="21"/>
  <c r="Z94" i="21"/>
  <c r="Y94" i="21"/>
  <c r="X94" i="21"/>
  <c r="W94" i="21"/>
  <c r="V94" i="21"/>
  <c r="U94" i="21"/>
  <c r="AT94" i="21"/>
  <c r="AS94" i="21"/>
  <c r="AR94" i="21"/>
  <c r="AQ94" i="21"/>
  <c r="AP94" i="21"/>
  <c r="AO94" i="21"/>
  <c r="T94" i="21"/>
  <c r="S94" i="21"/>
  <c r="R94" i="21"/>
  <c r="Q94" i="21"/>
  <c r="P94" i="21"/>
  <c r="O94" i="21"/>
  <c r="AN94" i="21"/>
  <c r="AM94" i="21"/>
  <c r="AL94" i="21"/>
  <c r="AK94" i="21"/>
  <c r="AJ94" i="21"/>
  <c r="AI94" i="21"/>
  <c r="AH94" i="21"/>
  <c r="AG94" i="21"/>
  <c r="F94" i="21"/>
  <c r="E94" i="21"/>
  <c r="D94" i="21"/>
  <c r="C94" i="21"/>
  <c r="B94" i="21"/>
  <c r="A94" i="21"/>
  <c r="AF93" i="21"/>
  <c r="AE93" i="21"/>
  <c r="AD93" i="21"/>
  <c r="AC93" i="21"/>
  <c r="AB93" i="21"/>
  <c r="AA93" i="21"/>
  <c r="Z93" i="21"/>
  <c r="Y93" i="21"/>
  <c r="X93" i="21"/>
  <c r="W93" i="21"/>
  <c r="V93" i="21"/>
  <c r="U93" i="21"/>
  <c r="AT93" i="21"/>
  <c r="AS93" i="21"/>
  <c r="AR93" i="21"/>
  <c r="AQ93" i="21"/>
  <c r="AP93" i="21"/>
  <c r="AO93" i="21"/>
  <c r="T93" i="21"/>
  <c r="S93" i="21"/>
  <c r="R93" i="21"/>
  <c r="Q93" i="21"/>
  <c r="P93" i="21"/>
  <c r="O93" i="21"/>
  <c r="AN93" i="21"/>
  <c r="AM93" i="21"/>
  <c r="AL93" i="21"/>
  <c r="AK93" i="21"/>
  <c r="AJ93" i="21"/>
  <c r="AI93" i="21"/>
  <c r="AH93" i="21"/>
  <c r="AG93" i="21"/>
  <c r="F93" i="21"/>
  <c r="E93" i="21"/>
  <c r="D93" i="21"/>
  <c r="C93" i="21"/>
  <c r="B93" i="21"/>
  <c r="A93" i="21"/>
  <c r="AF92" i="21"/>
  <c r="AE92" i="21"/>
  <c r="AD92" i="21"/>
  <c r="AC92" i="21"/>
  <c r="AB92" i="21"/>
  <c r="AA92" i="21"/>
  <c r="Z92" i="21"/>
  <c r="Y92" i="21"/>
  <c r="X92" i="21"/>
  <c r="W92" i="21"/>
  <c r="V92" i="21"/>
  <c r="U92" i="21"/>
  <c r="AT92" i="21"/>
  <c r="AS92" i="21"/>
  <c r="AR92" i="21"/>
  <c r="AQ92" i="21"/>
  <c r="AP92" i="21"/>
  <c r="AO92" i="21"/>
  <c r="T92" i="21"/>
  <c r="S92" i="21"/>
  <c r="R92" i="21"/>
  <c r="Q92" i="21"/>
  <c r="P92" i="21"/>
  <c r="O92" i="21"/>
  <c r="AN92" i="21"/>
  <c r="AM92" i="21"/>
  <c r="AL92" i="21"/>
  <c r="AK92" i="21"/>
  <c r="AJ92" i="21"/>
  <c r="AI92" i="21"/>
  <c r="AH92" i="21"/>
  <c r="AG92" i="21"/>
  <c r="F92" i="21"/>
  <c r="E92" i="21"/>
  <c r="D92" i="21"/>
  <c r="C92" i="21"/>
  <c r="B92" i="21"/>
  <c r="A92" i="21"/>
  <c r="AF91" i="21"/>
  <c r="AE91" i="21"/>
  <c r="AD91" i="21"/>
  <c r="AC91" i="21"/>
  <c r="AB91" i="21"/>
  <c r="AA91" i="21"/>
  <c r="Z91" i="21"/>
  <c r="Y91" i="21"/>
  <c r="X91" i="21"/>
  <c r="W91" i="21"/>
  <c r="V91" i="21"/>
  <c r="U91" i="21"/>
  <c r="AT91" i="21"/>
  <c r="AS91" i="21"/>
  <c r="AR91" i="21"/>
  <c r="AQ91" i="21"/>
  <c r="AP91" i="21"/>
  <c r="AO91" i="21"/>
  <c r="T91" i="21"/>
  <c r="S91" i="21"/>
  <c r="R91" i="21"/>
  <c r="Q91" i="21"/>
  <c r="P91" i="21"/>
  <c r="O91" i="21"/>
  <c r="AN91" i="21"/>
  <c r="AM91" i="21"/>
  <c r="AL91" i="21"/>
  <c r="AK91" i="21"/>
  <c r="AJ91" i="21"/>
  <c r="AI91" i="21"/>
  <c r="AH91" i="21"/>
  <c r="AG91" i="21"/>
  <c r="F91" i="21"/>
  <c r="E91" i="21"/>
  <c r="D91" i="21"/>
  <c r="C91" i="21"/>
  <c r="B91" i="21"/>
  <c r="A91" i="21"/>
  <c r="AF90" i="21"/>
  <c r="AE90" i="21"/>
  <c r="AD90" i="21"/>
  <c r="AC90" i="21"/>
  <c r="AB90" i="21"/>
  <c r="AA90" i="21"/>
  <c r="Z90" i="21"/>
  <c r="Y90" i="21"/>
  <c r="X90" i="21"/>
  <c r="W90" i="21"/>
  <c r="V90" i="21"/>
  <c r="U90" i="21"/>
  <c r="AT90" i="21"/>
  <c r="AS90" i="21"/>
  <c r="AR90" i="21"/>
  <c r="AQ90" i="21"/>
  <c r="AP90" i="21"/>
  <c r="AO90" i="21"/>
  <c r="T90" i="21"/>
  <c r="S90" i="21"/>
  <c r="R90" i="21"/>
  <c r="Q90" i="21"/>
  <c r="P90" i="21"/>
  <c r="O90" i="21"/>
  <c r="AN90" i="21"/>
  <c r="AM90" i="21"/>
  <c r="AL90" i="21"/>
  <c r="AK90" i="21"/>
  <c r="AJ90" i="21"/>
  <c r="AI90" i="21"/>
  <c r="AH90" i="21"/>
  <c r="AG90" i="21"/>
  <c r="F90" i="21"/>
  <c r="E90" i="21"/>
  <c r="D90" i="21"/>
  <c r="C90" i="21"/>
  <c r="B90" i="21"/>
  <c r="A90" i="21"/>
  <c r="AF89" i="21"/>
  <c r="AE89" i="21"/>
  <c r="AD89" i="21"/>
  <c r="AC89" i="21"/>
  <c r="AB89" i="21"/>
  <c r="AA89" i="21"/>
  <c r="Z89" i="21"/>
  <c r="Y89" i="21"/>
  <c r="X89" i="21"/>
  <c r="W89" i="21"/>
  <c r="V89" i="21"/>
  <c r="U89" i="21"/>
  <c r="AT89" i="21"/>
  <c r="AS89" i="21"/>
  <c r="AR89" i="21"/>
  <c r="AQ89" i="21"/>
  <c r="AP89" i="21"/>
  <c r="AO89" i="21"/>
  <c r="T89" i="21"/>
  <c r="S89" i="21"/>
  <c r="R89" i="21"/>
  <c r="Q89" i="21"/>
  <c r="P89" i="21"/>
  <c r="O89" i="21"/>
  <c r="AN89" i="21"/>
  <c r="AM89" i="21"/>
  <c r="AL89" i="21"/>
  <c r="AK89" i="21"/>
  <c r="AJ89" i="21"/>
  <c r="AI89" i="21"/>
  <c r="AH89" i="21"/>
  <c r="AG89" i="21"/>
  <c r="F89" i="21"/>
  <c r="E89" i="21"/>
  <c r="D89" i="21"/>
  <c r="C89" i="21"/>
  <c r="B89" i="21"/>
  <c r="A89" i="21"/>
  <c r="AF88" i="21"/>
  <c r="AE88" i="21"/>
  <c r="AD88" i="21"/>
  <c r="AC88" i="21"/>
  <c r="AB88" i="21"/>
  <c r="AA88" i="21"/>
  <c r="Z88" i="21"/>
  <c r="Y88" i="21"/>
  <c r="X88" i="21"/>
  <c r="W88" i="21"/>
  <c r="V88" i="21"/>
  <c r="U88" i="21"/>
  <c r="AT88" i="21"/>
  <c r="AS88" i="21"/>
  <c r="AR88" i="21"/>
  <c r="AQ88" i="21"/>
  <c r="AP88" i="21"/>
  <c r="AO88" i="21"/>
  <c r="T88" i="21"/>
  <c r="S88" i="21"/>
  <c r="R88" i="21"/>
  <c r="Q88" i="21"/>
  <c r="P88" i="21"/>
  <c r="O88" i="21"/>
  <c r="AN88" i="21"/>
  <c r="AM88" i="21"/>
  <c r="AL88" i="21"/>
  <c r="AK88" i="21"/>
  <c r="AJ88" i="21"/>
  <c r="AI88" i="21"/>
  <c r="AH88" i="21"/>
  <c r="AG88" i="21"/>
  <c r="F88" i="21"/>
  <c r="E88" i="21"/>
  <c r="D88" i="21"/>
  <c r="C88" i="21"/>
  <c r="B88" i="21"/>
  <c r="A88" i="21"/>
  <c r="AF87" i="21"/>
  <c r="AE87" i="21"/>
  <c r="AD87" i="21"/>
  <c r="AC87" i="21"/>
  <c r="AB87" i="21"/>
  <c r="AA87" i="21"/>
  <c r="Z87" i="21"/>
  <c r="Y87" i="21"/>
  <c r="X87" i="21"/>
  <c r="W87" i="21"/>
  <c r="V87" i="21"/>
  <c r="U87" i="21"/>
  <c r="AT87" i="21"/>
  <c r="AS87" i="21"/>
  <c r="AR87" i="21"/>
  <c r="AQ87" i="21"/>
  <c r="AP87" i="21"/>
  <c r="AO87" i="21"/>
  <c r="T87" i="21"/>
  <c r="S87" i="21"/>
  <c r="R87" i="21"/>
  <c r="Q87" i="21"/>
  <c r="P87" i="21"/>
  <c r="O87" i="21"/>
  <c r="AN87" i="21"/>
  <c r="AM87" i="21"/>
  <c r="AL87" i="21"/>
  <c r="AK87" i="21"/>
  <c r="AJ87" i="21"/>
  <c r="AI87" i="21"/>
  <c r="AH87" i="21"/>
  <c r="AG87" i="21"/>
  <c r="F87" i="21"/>
  <c r="E87" i="21"/>
  <c r="D87" i="21"/>
  <c r="C87" i="21"/>
  <c r="B87" i="21"/>
  <c r="A87" i="21"/>
  <c r="AF86" i="21"/>
  <c r="AE86" i="21"/>
  <c r="AD86" i="21"/>
  <c r="AC86" i="21"/>
  <c r="AB86" i="21"/>
  <c r="AA86" i="21"/>
  <c r="Z86" i="21"/>
  <c r="Y86" i="21"/>
  <c r="X86" i="21"/>
  <c r="W86" i="21"/>
  <c r="V86" i="21"/>
  <c r="U86" i="21"/>
  <c r="AT86" i="21"/>
  <c r="AS86" i="21"/>
  <c r="AR86" i="21"/>
  <c r="AQ86" i="21"/>
  <c r="AP86" i="21"/>
  <c r="AO86" i="21"/>
  <c r="T86" i="21"/>
  <c r="S86" i="21"/>
  <c r="R86" i="21"/>
  <c r="Q86" i="21"/>
  <c r="P86" i="21"/>
  <c r="O86" i="21"/>
  <c r="AN86" i="21"/>
  <c r="AM86" i="21"/>
  <c r="AL86" i="21"/>
  <c r="AK86" i="21"/>
  <c r="AJ86" i="21"/>
  <c r="AI86" i="21"/>
  <c r="AH86" i="21"/>
  <c r="AG86" i="21"/>
  <c r="F86" i="21"/>
  <c r="E86" i="21"/>
  <c r="D86" i="21"/>
  <c r="C86" i="21"/>
  <c r="B86" i="21"/>
  <c r="A86" i="21"/>
  <c r="AF85" i="21"/>
  <c r="AE85" i="21"/>
  <c r="AD85" i="21"/>
  <c r="AC85" i="21"/>
  <c r="AB85" i="21"/>
  <c r="AA85" i="21"/>
  <c r="Z85" i="21"/>
  <c r="Y85" i="21"/>
  <c r="X85" i="21"/>
  <c r="W85" i="21"/>
  <c r="V85" i="21"/>
  <c r="U85" i="21"/>
  <c r="AT85" i="21"/>
  <c r="AS85" i="21"/>
  <c r="AR85" i="21"/>
  <c r="AQ85" i="21"/>
  <c r="AP85" i="21"/>
  <c r="AO85" i="21"/>
  <c r="T85" i="21"/>
  <c r="S85" i="21"/>
  <c r="R85" i="21"/>
  <c r="Q85" i="21"/>
  <c r="P85" i="21"/>
  <c r="O85" i="21"/>
  <c r="AN85" i="21"/>
  <c r="AM85" i="21"/>
  <c r="AL85" i="21"/>
  <c r="AK85" i="21"/>
  <c r="AJ85" i="21"/>
  <c r="AI85" i="21"/>
  <c r="AH85" i="21"/>
  <c r="AG85" i="21"/>
  <c r="F85" i="21"/>
  <c r="E85" i="21"/>
  <c r="D85" i="21"/>
  <c r="C85" i="21"/>
  <c r="B85" i="21"/>
  <c r="A85" i="21"/>
  <c r="AF84" i="21"/>
  <c r="AE84" i="21"/>
  <c r="AD84" i="21"/>
  <c r="AC84" i="21"/>
  <c r="AB84" i="21"/>
  <c r="AA84" i="21"/>
  <c r="Z84" i="21"/>
  <c r="Y84" i="21"/>
  <c r="X84" i="21"/>
  <c r="W84" i="21"/>
  <c r="V84" i="21"/>
  <c r="U84" i="21"/>
  <c r="AT84" i="21"/>
  <c r="AS84" i="21"/>
  <c r="AR84" i="21"/>
  <c r="AQ84" i="21"/>
  <c r="AP84" i="21"/>
  <c r="AO84" i="21"/>
  <c r="T84" i="21"/>
  <c r="S84" i="21"/>
  <c r="R84" i="21"/>
  <c r="Q84" i="21"/>
  <c r="P84" i="21"/>
  <c r="O84" i="21"/>
  <c r="AN84" i="21"/>
  <c r="AM84" i="21"/>
  <c r="AL84" i="21"/>
  <c r="AK84" i="21"/>
  <c r="AJ84" i="21"/>
  <c r="AI84" i="21"/>
  <c r="AH84" i="21"/>
  <c r="AG84" i="21"/>
  <c r="F84" i="21"/>
  <c r="E84" i="21"/>
  <c r="D84" i="21"/>
  <c r="C84" i="21"/>
  <c r="B84" i="21"/>
  <c r="A84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AT83" i="21"/>
  <c r="AS83" i="21"/>
  <c r="AR83" i="21"/>
  <c r="AQ83" i="21"/>
  <c r="AP83" i="21"/>
  <c r="AO83" i="21"/>
  <c r="T83" i="21"/>
  <c r="S83" i="21"/>
  <c r="R83" i="21"/>
  <c r="Q83" i="21"/>
  <c r="P83" i="21"/>
  <c r="O83" i="21"/>
  <c r="AN83" i="21"/>
  <c r="AM83" i="21"/>
  <c r="AL83" i="21"/>
  <c r="AK83" i="21"/>
  <c r="AJ83" i="21"/>
  <c r="AI83" i="21"/>
  <c r="AH83" i="21"/>
  <c r="AG83" i="21"/>
  <c r="F83" i="21"/>
  <c r="E83" i="21"/>
  <c r="D83" i="21"/>
  <c r="C83" i="21"/>
  <c r="B83" i="21"/>
  <c r="A83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AT82" i="21"/>
  <c r="AS82" i="21"/>
  <c r="AR82" i="21"/>
  <c r="AQ82" i="21"/>
  <c r="AP82" i="21"/>
  <c r="AO82" i="21"/>
  <c r="T82" i="21"/>
  <c r="S82" i="21"/>
  <c r="R82" i="21"/>
  <c r="Q82" i="21"/>
  <c r="P82" i="21"/>
  <c r="O82" i="21"/>
  <c r="AN82" i="21"/>
  <c r="AM82" i="21"/>
  <c r="AL82" i="21"/>
  <c r="AK82" i="21"/>
  <c r="AJ82" i="21"/>
  <c r="AI82" i="21"/>
  <c r="AH82" i="21"/>
  <c r="AG82" i="21"/>
  <c r="F82" i="21"/>
  <c r="E82" i="21"/>
  <c r="D82" i="21"/>
  <c r="C82" i="21"/>
  <c r="B82" i="21"/>
  <c r="A82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AT81" i="21"/>
  <c r="AS81" i="21"/>
  <c r="AR81" i="21"/>
  <c r="AQ81" i="21"/>
  <c r="AP81" i="21"/>
  <c r="AO81" i="21"/>
  <c r="T81" i="21"/>
  <c r="S81" i="21"/>
  <c r="R81" i="21"/>
  <c r="Q81" i="21"/>
  <c r="P81" i="21"/>
  <c r="O81" i="21"/>
  <c r="AN81" i="21"/>
  <c r="AM81" i="21"/>
  <c r="AL81" i="21"/>
  <c r="AK81" i="21"/>
  <c r="AJ81" i="21"/>
  <c r="AI81" i="21"/>
  <c r="AH81" i="21"/>
  <c r="AG81" i="21"/>
  <c r="F81" i="21"/>
  <c r="E81" i="21"/>
  <c r="D81" i="21"/>
  <c r="C81" i="21"/>
  <c r="B81" i="21"/>
  <c r="A81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AT80" i="21"/>
  <c r="AS80" i="21"/>
  <c r="AR80" i="21"/>
  <c r="AQ80" i="21"/>
  <c r="AP80" i="21"/>
  <c r="AO80" i="21"/>
  <c r="T80" i="21"/>
  <c r="S80" i="21"/>
  <c r="R80" i="21"/>
  <c r="Q80" i="21"/>
  <c r="P80" i="21"/>
  <c r="O80" i="21"/>
  <c r="AN80" i="21"/>
  <c r="AM80" i="21"/>
  <c r="AL80" i="21"/>
  <c r="AK80" i="21"/>
  <c r="AJ80" i="21"/>
  <c r="AI80" i="21"/>
  <c r="AH80" i="21"/>
  <c r="AG80" i="21"/>
  <c r="F80" i="21"/>
  <c r="E80" i="21"/>
  <c r="D80" i="21"/>
  <c r="C80" i="21"/>
  <c r="B80" i="21"/>
  <c r="A80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AT79" i="21"/>
  <c r="AS79" i="21"/>
  <c r="AR79" i="21"/>
  <c r="AQ79" i="21"/>
  <c r="AP79" i="21"/>
  <c r="AO79" i="21"/>
  <c r="T79" i="21"/>
  <c r="S79" i="21"/>
  <c r="R79" i="21"/>
  <c r="Q79" i="21"/>
  <c r="P79" i="21"/>
  <c r="O79" i="21"/>
  <c r="AN79" i="21"/>
  <c r="AM79" i="21"/>
  <c r="AL79" i="21"/>
  <c r="AK79" i="21"/>
  <c r="AJ79" i="21"/>
  <c r="AI79" i="21"/>
  <c r="AH79" i="21"/>
  <c r="AG79" i="21"/>
  <c r="F79" i="21"/>
  <c r="E79" i="21"/>
  <c r="D79" i="21"/>
  <c r="C79" i="21"/>
  <c r="B79" i="21"/>
  <c r="A79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AT78" i="21"/>
  <c r="AS78" i="21"/>
  <c r="AR78" i="21"/>
  <c r="AQ78" i="21"/>
  <c r="AP78" i="21"/>
  <c r="AO78" i="21"/>
  <c r="T78" i="21"/>
  <c r="S78" i="21"/>
  <c r="R78" i="21"/>
  <c r="Q78" i="21"/>
  <c r="P78" i="21"/>
  <c r="O78" i="21"/>
  <c r="AN78" i="21"/>
  <c r="AM78" i="21"/>
  <c r="AL78" i="21"/>
  <c r="AK78" i="21"/>
  <c r="AJ78" i="21"/>
  <c r="AI78" i="21"/>
  <c r="AH78" i="21"/>
  <c r="AG78" i="21"/>
  <c r="F78" i="21"/>
  <c r="E78" i="21"/>
  <c r="D78" i="21"/>
  <c r="C78" i="21"/>
  <c r="B78" i="21"/>
  <c r="A78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AT77" i="21"/>
  <c r="AS77" i="21"/>
  <c r="AR77" i="21"/>
  <c r="AQ77" i="21"/>
  <c r="AP77" i="21"/>
  <c r="AO77" i="21"/>
  <c r="T77" i="21"/>
  <c r="S77" i="21"/>
  <c r="R77" i="21"/>
  <c r="Q77" i="21"/>
  <c r="P77" i="21"/>
  <c r="O77" i="21"/>
  <c r="AN77" i="21"/>
  <c r="AM77" i="21"/>
  <c r="AL77" i="21"/>
  <c r="AK77" i="21"/>
  <c r="AJ77" i="21"/>
  <c r="AI77" i="21"/>
  <c r="AH77" i="21"/>
  <c r="AG77" i="21"/>
  <c r="F77" i="21"/>
  <c r="E77" i="21"/>
  <c r="D77" i="21"/>
  <c r="C77" i="21"/>
  <c r="B77" i="21"/>
  <c r="A77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AT76" i="21"/>
  <c r="AS76" i="21"/>
  <c r="AR76" i="21"/>
  <c r="AQ76" i="21"/>
  <c r="AP76" i="21"/>
  <c r="AO76" i="21"/>
  <c r="T76" i="21"/>
  <c r="S76" i="21"/>
  <c r="R76" i="21"/>
  <c r="Q76" i="21"/>
  <c r="P76" i="21"/>
  <c r="O76" i="21"/>
  <c r="AN76" i="21"/>
  <c r="AM76" i="21"/>
  <c r="AL76" i="21"/>
  <c r="AK76" i="21"/>
  <c r="AJ76" i="21"/>
  <c r="AI76" i="21"/>
  <c r="AH76" i="21"/>
  <c r="AG76" i="21"/>
  <c r="F76" i="21"/>
  <c r="E76" i="21"/>
  <c r="D76" i="21"/>
  <c r="C76" i="21"/>
  <c r="B76" i="21"/>
  <c r="A76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AT75" i="21"/>
  <c r="AS75" i="21"/>
  <c r="AR75" i="21"/>
  <c r="AQ75" i="21"/>
  <c r="AP75" i="21"/>
  <c r="AO75" i="21"/>
  <c r="T75" i="21"/>
  <c r="S75" i="21"/>
  <c r="R75" i="21"/>
  <c r="Q75" i="21"/>
  <c r="P75" i="21"/>
  <c r="O75" i="21"/>
  <c r="AN75" i="21"/>
  <c r="AM75" i="21"/>
  <c r="AL75" i="21"/>
  <c r="AK75" i="21"/>
  <c r="AJ75" i="21"/>
  <c r="AI75" i="21"/>
  <c r="AH75" i="21"/>
  <c r="AG75" i="21"/>
  <c r="F75" i="21"/>
  <c r="E75" i="21"/>
  <c r="D75" i="21"/>
  <c r="C75" i="21"/>
  <c r="B75" i="21"/>
  <c r="A75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AT74" i="21"/>
  <c r="AS74" i="21"/>
  <c r="AR74" i="21"/>
  <c r="AQ74" i="21"/>
  <c r="AP74" i="21"/>
  <c r="AO74" i="21"/>
  <c r="T74" i="21"/>
  <c r="S74" i="21"/>
  <c r="R74" i="21"/>
  <c r="Q74" i="21"/>
  <c r="P74" i="21"/>
  <c r="O74" i="21"/>
  <c r="AN74" i="21"/>
  <c r="AM74" i="21"/>
  <c r="AL74" i="21"/>
  <c r="AK74" i="21"/>
  <c r="AJ74" i="21"/>
  <c r="AI74" i="21"/>
  <c r="AH74" i="21"/>
  <c r="AG74" i="21"/>
  <c r="F74" i="21"/>
  <c r="E74" i="21"/>
  <c r="D74" i="21"/>
  <c r="C74" i="21"/>
  <c r="B74" i="21"/>
  <c r="A74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AT73" i="21"/>
  <c r="AS73" i="21"/>
  <c r="AR73" i="21"/>
  <c r="AQ73" i="21"/>
  <c r="AP73" i="21"/>
  <c r="AO73" i="21"/>
  <c r="T73" i="21"/>
  <c r="S73" i="21"/>
  <c r="R73" i="21"/>
  <c r="Q73" i="21"/>
  <c r="P73" i="21"/>
  <c r="O73" i="21"/>
  <c r="AN73" i="21"/>
  <c r="AM73" i="21"/>
  <c r="AL73" i="21"/>
  <c r="AK73" i="21"/>
  <c r="AJ73" i="21"/>
  <c r="AI73" i="21"/>
  <c r="AH73" i="21"/>
  <c r="AG73" i="21"/>
  <c r="F73" i="21"/>
  <c r="E73" i="21"/>
  <c r="D73" i="21"/>
  <c r="C73" i="21"/>
  <c r="B73" i="21"/>
  <c r="A73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AT72" i="21"/>
  <c r="AS72" i="21"/>
  <c r="AR72" i="21"/>
  <c r="AQ72" i="21"/>
  <c r="AP72" i="21"/>
  <c r="AO72" i="21"/>
  <c r="T72" i="21"/>
  <c r="S72" i="21"/>
  <c r="R72" i="21"/>
  <c r="Q72" i="21"/>
  <c r="P72" i="21"/>
  <c r="O72" i="21"/>
  <c r="AN72" i="21"/>
  <c r="AM72" i="21"/>
  <c r="AL72" i="21"/>
  <c r="AK72" i="21"/>
  <c r="AJ72" i="21"/>
  <c r="AI72" i="21"/>
  <c r="AH72" i="21"/>
  <c r="AG72" i="21"/>
  <c r="F72" i="21"/>
  <c r="E72" i="21"/>
  <c r="D72" i="21"/>
  <c r="C72" i="21"/>
  <c r="B72" i="21"/>
  <c r="A72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AT71" i="21"/>
  <c r="AS71" i="21"/>
  <c r="AR71" i="21"/>
  <c r="AQ71" i="21"/>
  <c r="AP71" i="21"/>
  <c r="AO71" i="21"/>
  <c r="T71" i="21"/>
  <c r="S71" i="21"/>
  <c r="R71" i="21"/>
  <c r="Q71" i="21"/>
  <c r="P71" i="21"/>
  <c r="O71" i="21"/>
  <c r="AN71" i="21"/>
  <c r="AM71" i="21"/>
  <c r="AL71" i="21"/>
  <c r="AK71" i="21"/>
  <c r="AJ71" i="21"/>
  <c r="AI71" i="21"/>
  <c r="AH71" i="21"/>
  <c r="AG71" i="21"/>
  <c r="F71" i="21"/>
  <c r="E71" i="21"/>
  <c r="D71" i="21"/>
  <c r="C71" i="21"/>
  <c r="B71" i="21"/>
  <c r="A71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AT70" i="21"/>
  <c r="AS70" i="21"/>
  <c r="AR70" i="21"/>
  <c r="AQ70" i="21"/>
  <c r="AP70" i="21"/>
  <c r="AO70" i="21"/>
  <c r="T70" i="21"/>
  <c r="S70" i="21"/>
  <c r="R70" i="21"/>
  <c r="Q70" i="21"/>
  <c r="P70" i="21"/>
  <c r="O70" i="21"/>
  <c r="AN70" i="21"/>
  <c r="AM70" i="21"/>
  <c r="AL70" i="21"/>
  <c r="AK70" i="21"/>
  <c r="AJ70" i="21"/>
  <c r="AI70" i="21"/>
  <c r="AH70" i="21"/>
  <c r="AG70" i="21"/>
  <c r="F70" i="21"/>
  <c r="E70" i="21"/>
  <c r="D70" i="21"/>
  <c r="C70" i="21"/>
  <c r="B70" i="21"/>
  <c r="A70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AT69" i="21"/>
  <c r="AS69" i="21"/>
  <c r="AR69" i="21"/>
  <c r="AQ69" i="21"/>
  <c r="AP69" i="21"/>
  <c r="AO69" i="21"/>
  <c r="T69" i="21"/>
  <c r="S69" i="21"/>
  <c r="R69" i="21"/>
  <c r="Q69" i="21"/>
  <c r="P69" i="21"/>
  <c r="O69" i="21"/>
  <c r="AN69" i="21"/>
  <c r="AM69" i="21"/>
  <c r="AL69" i="21"/>
  <c r="AK69" i="21"/>
  <c r="AJ69" i="21"/>
  <c r="AI69" i="21"/>
  <c r="AH69" i="21"/>
  <c r="AG69" i="21"/>
  <c r="F69" i="21"/>
  <c r="E69" i="21"/>
  <c r="D69" i="21"/>
  <c r="C69" i="21"/>
  <c r="B69" i="21"/>
  <c r="A69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AT68" i="21"/>
  <c r="AS68" i="21"/>
  <c r="AR68" i="21"/>
  <c r="AQ68" i="21"/>
  <c r="AP68" i="21"/>
  <c r="AO68" i="21"/>
  <c r="T68" i="21"/>
  <c r="S68" i="21"/>
  <c r="R68" i="21"/>
  <c r="Q68" i="21"/>
  <c r="P68" i="21"/>
  <c r="O68" i="21"/>
  <c r="AN68" i="21"/>
  <c r="AM68" i="21"/>
  <c r="AL68" i="21"/>
  <c r="AK68" i="21"/>
  <c r="AJ68" i="21"/>
  <c r="AI68" i="21"/>
  <c r="AH68" i="21"/>
  <c r="AG68" i="21"/>
  <c r="F68" i="21"/>
  <c r="E68" i="21"/>
  <c r="D68" i="21"/>
  <c r="C68" i="21"/>
  <c r="B68" i="21"/>
  <c r="A68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AT67" i="21"/>
  <c r="AS67" i="21"/>
  <c r="AR67" i="21"/>
  <c r="AQ67" i="21"/>
  <c r="AP67" i="21"/>
  <c r="AO67" i="21"/>
  <c r="T67" i="21"/>
  <c r="S67" i="21"/>
  <c r="R67" i="21"/>
  <c r="Q67" i="21"/>
  <c r="P67" i="21"/>
  <c r="O67" i="21"/>
  <c r="AN67" i="21"/>
  <c r="AM67" i="21"/>
  <c r="AL67" i="21"/>
  <c r="AK67" i="21"/>
  <c r="AJ67" i="21"/>
  <c r="AI67" i="21"/>
  <c r="AH67" i="21"/>
  <c r="AG67" i="21"/>
  <c r="F67" i="21"/>
  <c r="E67" i="21"/>
  <c r="D67" i="21"/>
  <c r="C67" i="21"/>
  <c r="B67" i="21"/>
  <c r="A67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AT66" i="21"/>
  <c r="AS66" i="21"/>
  <c r="AR66" i="21"/>
  <c r="AQ66" i="21"/>
  <c r="AP66" i="21"/>
  <c r="AO66" i="21"/>
  <c r="T66" i="21"/>
  <c r="S66" i="21"/>
  <c r="R66" i="21"/>
  <c r="Q66" i="21"/>
  <c r="P66" i="21"/>
  <c r="O66" i="21"/>
  <c r="AN66" i="21"/>
  <c r="AM66" i="21"/>
  <c r="AL66" i="21"/>
  <c r="AK66" i="21"/>
  <c r="AJ66" i="21"/>
  <c r="AI66" i="21"/>
  <c r="AH66" i="21"/>
  <c r="AG66" i="21"/>
  <c r="F66" i="21"/>
  <c r="E66" i="21"/>
  <c r="D66" i="21"/>
  <c r="C66" i="21"/>
  <c r="B66" i="21"/>
  <c r="A66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AT65" i="21"/>
  <c r="AS65" i="21"/>
  <c r="AR65" i="21"/>
  <c r="AQ65" i="21"/>
  <c r="AP65" i="21"/>
  <c r="AO65" i="21"/>
  <c r="T65" i="21"/>
  <c r="S65" i="21"/>
  <c r="R65" i="21"/>
  <c r="Q65" i="21"/>
  <c r="P65" i="21"/>
  <c r="O65" i="21"/>
  <c r="AN65" i="21"/>
  <c r="AM65" i="21"/>
  <c r="AL65" i="21"/>
  <c r="AK65" i="21"/>
  <c r="AJ65" i="21"/>
  <c r="AI65" i="21"/>
  <c r="AH65" i="21"/>
  <c r="AG65" i="21"/>
  <c r="F65" i="21"/>
  <c r="E65" i="21"/>
  <c r="D65" i="21"/>
  <c r="C65" i="21"/>
  <c r="B65" i="21"/>
  <c r="A65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AT64" i="21"/>
  <c r="AS64" i="21"/>
  <c r="AR64" i="21"/>
  <c r="AQ64" i="21"/>
  <c r="AP64" i="21"/>
  <c r="AO64" i="21"/>
  <c r="T64" i="21"/>
  <c r="S64" i="21"/>
  <c r="R64" i="21"/>
  <c r="Q64" i="21"/>
  <c r="P64" i="21"/>
  <c r="O64" i="21"/>
  <c r="AN64" i="21"/>
  <c r="AM64" i="21"/>
  <c r="AL64" i="21"/>
  <c r="AK64" i="21"/>
  <c r="AJ64" i="21"/>
  <c r="AI64" i="21"/>
  <c r="AH64" i="21"/>
  <c r="AG64" i="21"/>
  <c r="F64" i="21"/>
  <c r="E64" i="21"/>
  <c r="D64" i="21"/>
  <c r="C64" i="21"/>
  <c r="B64" i="21"/>
  <c r="A64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AT63" i="21"/>
  <c r="AS63" i="21"/>
  <c r="AR63" i="21"/>
  <c r="AQ63" i="21"/>
  <c r="AP63" i="21"/>
  <c r="AO63" i="21"/>
  <c r="T63" i="21"/>
  <c r="S63" i="21"/>
  <c r="R63" i="21"/>
  <c r="Q63" i="21"/>
  <c r="P63" i="21"/>
  <c r="O63" i="21"/>
  <c r="AN63" i="21"/>
  <c r="AM63" i="21"/>
  <c r="AL63" i="21"/>
  <c r="AK63" i="21"/>
  <c r="AJ63" i="21"/>
  <c r="AI63" i="21"/>
  <c r="AH63" i="21"/>
  <c r="AG63" i="21"/>
  <c r="F63" i="21"/>
  <c r="E63" i="21"/>
  <c r="D63" i="21"/>
  <c r="C63" i="21"/>
  <c r="B63" i="21"/>
  <c r="A63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AT62" i="21"/>
  <c r="AS62" i="21"/>
  <c r="AR62" i="21"/>
  <c r="AQ62" i="21"/>
  <c r="AP62" i="21"/>
  <c r="AO62" i="21"/>
  <c r="T62" i="21"/>
  <c r="S62" i="21"/>
  <c r="R62" i="21"/>
  <c r="Q62" i="21"/>
  <c r="P62" i="21"/>
  <c r="O62" i="21"/>
  <c r="AN62" i="21"/>
  <c r="AM62" i="21"/>
  <c r="AL62" i="21"/>
  <c r="AK62" i="21"/>
  <c r="AJ62" i="21"/>
  <c r="AI62" i="21"/>
  <c r="AH62" i="21"/>
  <c r="AG62" i="21"/>
  <c r="F62" i="21"/>
  <c r="E62" i="21"/>
  <c r="D62" i="21"/>
  <c r="C62" i="21"/>
  <c r="B62" i="21"/>
  <c r="A62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AT61" i="21"/>
  <c r="AS61" i="21"/>
  <c r="AR61" i="21"/>
  <c r="AQ61" i="21"/>
  <c r="AP61" i="21"/>
  <c r="AO61" i="21"/>
  <c r="T61" i="21"/>
  <c r="S61" i="21"/>
  <c r="R61" i="21"/>
  <c r="Q61" i="21"/>
  <c r="P61" i="21"/>
  <c r="O61" i="21"/>
  <c r="AN61" i="21"/>
  <c r="AM61" i="21"/>
  <c r="AL61" i="21"/>
  <c r="AK61" i="21"/>
  <c r="AJ61" i="21"/>
  <c r="AI61" i="21"/>
  <c r="AH61" i="21"/>
  <c r="AG61" i="21"/>
  <c r="F61" i="21"/>
  <c r="E61" i="21"/>
  <c r="D61" i="21"/>
  <c r="C61" i="21"/>
  <c r="B61" i="21"/>
  <c r="A61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AT60" i="21"/>
  <c r="AS60" i="21"/>
  <c r="AR60" i="21"/>
  <c r="AQ60" i="21"/>
  <c r="AP60" i="21"/>
  <c r="AO60" i="21"/>
  <c r="T60" i="21"/>
  <c r="S60" i="21"/>
  <c r="R60" i="21"/>
  <c r="Q60" i="21"/>
  <c r="P60" i="21"/>
  <c r="O60" i="21"/>
  <c r="AN60" i="21"/>
  <c r="AM60" i="21"/>
  <c r="AL60" i="21"/>
  <c r="AK60" i="21"/>
  <c r="AJ60" i="21"/>
  <c r="AI60" i="21"/>
  <c r="AH60" i="21"/>
  <c r="AG60" i="21"/>
  <c r="F60" i="21"/>
  <c r="E60" i="21"/>
  <c r="D60" i="21"/>
  <c r="C60" i="21"/>
  <c r="B60" i="21"/>
  <c r="A60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AT59" i="21"/>
  <c r="AS59" i="21"/>
  <c r="AR59" i="21"/>
  <c r="AQ59" i="21"/>
  <c r="AP59" i="21"/>
  <c r="AO59" i="21"/>
  <c r="T59" i="21"/>
  <c r="S59" i="21"/>
  <c r="R59" i="21"/>
  <c r="Q59" i="21"/>
  <c r="P59" i="21"/>
  <c r="O59" i="21"/>
  <c r="AN59" i="21"/>
  <c r="AM59" i="21"/>
  <c r="AL59" i="21"/>
  <c r="AK59" i="21"/>
  <c r="AJ59" i="21"/>
  <c r="AI59" i="21"/>
  <c r="AH59" i="21"/>
  <c r="AG59" i="21"/>
  <c r="F59" i="21"/>
  <c r="E59" i="21"/>
  <c r="D59" i="21"/>
  <c r="C59" i="21"/>
  <c r="B59" i="21"/>
  <c r="A59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AT58" i="21"/>
  <c r="AS58" i="21"/>
  <c r="AR58" i="21"/>
  <c r="AQ58" i="21"/>
  <c r="AP58" i="21"/>
  <c r="AO58" i="21"/>
  <c r="T58" i="21"/>
  <c r="S58" i="21"/>
  <c r="R58" i="21"/>
  <c r="Q58" i="21"/>
  <c r="P58" i="21"/>
  <c r="O58" i="21"/>
  <c r="AN58" i="21"/>
  <c r="AM58" i="21"/>
  <c r="AL58" i="21"/>
  <c r="AK58" i="21"/>
  <c r="AJ58" i="21"/>
  <c r="AI58" i="21"/>
  <c r="AH58" i="21"/>
  <c r="AG58" i="21"/>
  <c r="F58" i="21"/>
  <c r="E58" i="21"/>
  <c r="D58" i="21"/>
  <c r="C58" i="21"/>
  <c r="B58" i="21"/>
  <c r="A58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AT57" i="21"/>
  <c r="AS57" i="21"/>
  <c r="AR57" i="21"/>
  <c r="AQ57" i="21"/>
  <c r="AP57" i="21"/>
  <c r="AO57" i="21"/>
  <c r="T57" i="21"/>
  <c r="S57" i="21"/>
  <c r="R57" i="21"/>
  <c r="Q57" i="21"/>
  <c r="P57" i="21"/>
  <c r="O57" i="21"/>
  <c r="AN57" i="21"/>
  <c r="AM57" i="21"/>
  <c r="AL57" i="21"/>
  <c r="AK57" i="21"/>
  <c r="AJ57" i="21"/>
  <c r="AI57" i="21"/>
  <c r="AH57" i="21"/>
  <c r="AG57" i="21"/>
  <c r="F57" i="21"/>
  <c r="E57" i="21"/>
  <c r="D57" i="21"/>
  <c r="C57" i="21"/>
  <c r="B57" i="21"/>
  <c r="A57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AT56" i="21"/>
  <c r="AS56" i="21"/>
  <c r="AR56" i="21"/>
  <c r="AQ56" i="21"/>
  <c r="AP56" i="21"/>
  <c r="AO56" i="21"/>
  <c r="T56" i="21"/>
  <c r="S56" i="21"/>
  <c r="R56" i="21"/>
  <c r="Q56" i="21"/>
  <c r="P56" i="21"/>
  <c r="O56" i="21"/>
  <c r="AN56" i="21"/>
  <c r="AM56" i="21"/>
  <c r="AL56" i="21"/>
  <c r="AK56" i="21"/>
  <c r="AJ56" i="21"/>
  <c r="AI56" i="21"/>
  <c r="AH56" i="21"/>
  <c r="AG56" i="21"/>
  <c r="F56" i="21"/>
  <c r="E56" i="21"/>
  <c r="D56" i="21"/>
  <c r="C56" i="21"/>
  <c r="B56" i="21"/>
  <c r="A56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AT55" i="21"/>
  <c r="AS55" i="21"/>
  <c r="AR55" i="21"/>
  <c r="AQ55" i="21"/>
  <c r="AP55" i="21"/>
  <c r="AO55" i="21"/>
  <c r="T55" i="21"/>
  <c r="S55" i="21"/>
  <c r="R55" i="21"/>
  <c r="Q55" i="21"/>
  <c r="P55" i="21"/>
  <c r="O55" i="21"/>
  <c r="AN55" i="21"/>
  <c r="AM55" i="21"/>
  <c r="AL55" i="21"/>
  <c r="AK55" i="21"/>
  <c r="AJ55" i="21"/>
  <c r="AI55" i="21"/>
  <c r="AH55" i="21"/>
  <c r="AG55" i="21"/>
  <c r="F55" i="21"/>
  <c r="E55" i="21"/>
  <c r="D55" i="21"/>
  <c r="C55" i="21"/>
  <c r="B55" i="21"/>
  <c r="A55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AT54" i="21"/>
  <c r="AS54" i="21"/>
  <c r="AR54" i="21"/>
  <c r="AQ54" i="21"/>
  <c r="AP54" i="21"/>
  <c r="AO54" i="21"/>
  <c r="T54" i="21"/>
  <c r="S54" i="21"/>
  <c r="R54" i="21"/>
  <c r="Q54" i="21"/>
  <c r="P54" i="21"/>
  <c r="O54" i="21"/>
  <c r="AN54" i="21"/>
  <c r="AM54" i="21"/>
  <c r="AL54" i="21"/>
  <c r="AK54" i="21"/>
  <c r="AJ54" i="21"/>
  <c r="AI54" i="21"/>
  <c r="AH54" i="21"/>
  <c r="AG54" i="21"/>
  <c r="F54" i="21"/>
  <c r="E54" i="21"/>
  <c r="D54" i="21"/>
  <c r="C54" i="21"/>
  <c r="B54" i="21"/>
  <c r="A54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AT53" i="21"/>
  <c r="AS53" i="21"/>
  <c r="AR53" i="21"/>
  <c r="AQ53" i="21"/>
  <c r="AP53" i="21"/>
  <c r="AO53" i="21"/>
  <c r="T53" i="21"/>
  <c r="S53" i="21"/>
  <c r="R53" i="21"/>
  <c r="Q53" i="21"/>
  <c r="P53" i="21"/>
  <c r="O53" i="21"/>
  <c r="AN53" i="21"/>
  <c r="AM53" i="21"/>
  <c r="AL53" i="21"/>
  <c r="AK53" i="21"/>
  <c r="AJ53" i="21"/>
  <c r="AI53" i="21"/>
  <c r="AH53" i="21"/>
  <c r="AG53" i="21"/>
  <c r="F53" i="21"/>
  <c r="E53" i="21"/>
  <c r="D53" i="21"/>
  <c r="C53" i="21"/>
  <c r="B53" i="21"/>
  <c r="A53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AT52" i="21"/>
  <c r="AS52" i="21"/>
  <c r="AR52" i="21"/>
  <c r="AQ52" i="21"/>
  <c r="AP52" i="21"/>
  <c r="AO52" i="21"/>
  <c r="T52" i="21"/>
  <c r="S52" i="21"/>
  <c r="R52" i="21"/>
  <c r="Q52" i="21"/>
  <c r="P52" i="21"/>
  <c r="O52" i="21"/>
  <c r="AN52" i="21"/>
  <c r="AM52" i="21"/>
  <c r="AL52" i="21"/>
  <c r="AK52" i="21"/>
  <c r="AJ52" i="21"/>
  <c r="AI52" i="21"/>
  <c r="AH52" i="21"/>
  <c r="AG52" i="21"/>
  <c r="F52" i="21"/>
  <c r="E52" i="21"/>
  <c r="D52" i="21"/>
  <c r="C52" i="21"/>
  <c r="B52" i="21"/>
  <c r="A52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AT51" i="21"/>
  <c r="AS51" i="21"/>
  <c r="AR51" i="21"/>
  <c r="AQ51" i="21"/>
  <c r="AP51" i="21"/>
  <c r="AO51" i="21"/>
  <c r="T51" i="21"/>
  <c r="S51" i="21"/>
  <c r="R51" i="21"/>
  <c r="Q51" i="21"/>
  <c r="P51" i="21"/>
  <c r="O51" i="21"/>
  <c r="AN51" i="21"/>
  <c r="AM51" i="21"/>
  <c r="AL51" i="21"/>
  <c r="AK51" i="21"/>
  <c r="AJ51" i="21"/>
  <c r="AI51" i="21"/>
  <c r="AH51" i="21"/>
  <c r="AG51" i="21"/>
  <c r="F51" i="21"/>
  <c r="E51" i="21"/>
  <c r="D51" i="21"/>
  <c r="C51" i="21"/>
  <c r="B51" i="21"/>
  <c r="A51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AT50" i="21"/>
  <c r="AS50" i="21"/>
  <c r="AR50" i="21"/>
  <c r="AQ50" i="21"/>
  <c r="AP50" i="21"/>
  <c r="AO50" i="21"/>
  <c r="T50" i="21"/>
  <c r="S50" i="21"/>
  <c r="R50" i="21"/>
  <c r="Q50" i="21"/>
  <c r="P50" i="21"/>
  <c r="O50" i="21"/>
  <c r="AN50" i="21"/>
  <c r="AM50" i="21"/>
  <c r="AL50" i="21"/>
  <c r="AK50" i="21"/>
  <c r="AJ50" i="21"/>
  <c r="AI50" i="21"/>
  <c r="AH50" i="21"/>
  <c r="AG50" i="21"/>
  <c r="F50" i="21"/>
  <c r="E50" i="21"/>
  <c r="D50" i="21"/>
  <c r="C50" i="21"/>
  <c r="B50" i="21"/>
  <c r="A50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AT49" i="21"/>
  <c r="AS49" i="21"/>
  <c r="AR49" i="21"/>
  <c r="AQ49" i="21"/>
  <c r="AP49" i="21"/>
  <c r="AO49" i="21"/>
  <c r="T49" i="21"/>
  <c r="S49" i="21"/>
  <c r="R49" i="21"/>
  <c r="Q49" i="21"/>
  <c r="P49" i="21"/>
  <c r="O49" i="21"/>
  <c r="AN49" i="21"/>
  <c r="AM49" i="21"/>
  <c r="AL49" i="21"/>
  <c r="AK49" i="21"/>
  <c r="AJ49" i="21"/>
  <c r="AI49" i="21"/>
  <c r="AH49" i="21"/>
  <c r="AG49" i="21"/>
  <c r="F49" i="21"/>
  <c r="E49" i="21"/>
  <c r="D49" i="21"/>
  <c r="C49" i="21"/>
  <c r="B49" i="21"/>
  <c r="A49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AT48" i="21"/>
  <c r="AS48" i="21"/>
  <c r="AR48" i="21"/>
  <c r="AQ48" i="21"/>
  <c r="AP48" i="21"/>
  <c r="AO48" i="21"/>
  <c r="T48" i="21"/>
  <c r="S48" i="21"/>
  <c r="R48" i="21"/>
  <c r="Q48" i="21"/>
  <c r="P48" i="21"/>
  <c r="O48" i="21"/>
  <c r="AN48" i="21"/>
  <c r="AM48" i="21"/>
  <c r="AL48" i="21"/>
  <c r="AK48" i="21"/>
  <c r="AJ48" i="21"/>
  <c r="AI48" i="21"/>
  <c r="AH48" i="21"/>
  <c r="AG48" i="21"/>
  <c r="F48" i="21"/>
  <c r="E48" i="21"/>
  <c r="D48" i="21"/>
  <c r="C48" i="21"/>
  <c r="B48" i="21"/>
  <c r="A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AT47" i="21"/>
  <c r="AS47" i="21"/>
  <c r="AR47" i="21"/>
  <c r="AQ47" i="21"/>
  <c r="AP47" i="21"/>
  <c r="AO47" i="21"/>
  <c r="T47" i="21"/>
  <c r="S47" i="21"/>
  <c r="R47" i="21"/>
  <c r="Q47" i="21"/>
  <c r="P47" i="21"/>
  <c r="O47" i="21"/>
  <c r="AN47" i="21"/>
  <c r="AM47" i="21"/>
  <c r="AL47" i="21"/>
  <c r="AK47" i="21"/>
  <c r="AJ47" i="21"/>
  <c r="AI47" i="21"/>
  <c r="AH47" i="21"/>
  <c r="AG47" i="21"/>
  <c r="F47" i="21"/>
  <c r="E47" i="21"/>
  <c r="D47" i="21"/>
  <c r="C47" i="21"/>
  <c r="B47" i="21"/>
  <c r="A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AT46" i="21"/>
  <c r="AS46" i="21"/>
  <c r="AR46" i="21"/>
  <c r="AQ46" i="21"/>
  <c r="AP46" i="21"/>
  <c r="AO46" i="21"/>
  <c r="T46" i="21"/>
  <c r="S46" i="21"/>
  <c r="R46" i="21"/>
  <c r="Q46" i="21"/>
  <c r="P46" i="21"/>
  <c r="O46" i="21"/>
  <c r="AN46" i="21"/>
  <c r="AM46" i="21"/>
  <c r="AL46" i="21"/>
  <c r="AK46" i="21"/>
  <c r="AJ46" i="21"/>
  <c r="AI46" i="21"/>
  <c r="AH46" i="21"/>
  <c r="AG46" i="21"/>
  <c r="F46" i="21"/>
  <c r="E46" i="21"/>
  <c r="D46" i="21"/>
  <c r="C46" i="21"/>
  <c r="B46" i="21"/>
  <c r="A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AT45" i="21"/>
  <c r="AS45" i="21"/>
  <c r="AR45" i="21"/>
  <c r="AQ45" i="21"/>
  <c r="AP45" i="21"/>
  <c r="AO45" i="21"/>
  <c r="T45" i="21"/>
  <c r="S45" i="21"/>
  <c r="R45" i="21"/>
  <c r="Q45" i="21"/>
  <c r="P45" i="21"/>
  <c r="O45" i="21"/>
  <c r="AN45" i="21"/>
  <c r="AM45" i="21"/>
  <c r="AL45" i="21"/>
  <c r="AK45" i="21"/>
  <c r="AJ45" i="21"/>
  <c r="AI45" i="21"/>
  <c r="AH45" i="21"/>
  <c r="AG45" i="21"/>
  <c r="F45" i="21"/>
  <c r="E45" i="21"/>
  <c r="D45" i="21"/>
  <c r="C45" i="21"/>
  <c r="B45" i="21"/>
  <c r="A45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AT44" i="21"/>
  <c r="AS44" i="21"/>
  <c r="AR44" i="21"/>
  <c r="AQ44" i="21"/>
  <c r="AP44" i="21"/>
  <c r="AO44" i="21"/>
  <c r="T44" i="21"/>
  <c r="S44" i="21"/>
  <c r="R44" i="21"/>
  <c r="Q44" i="21"/>
  <c r="P44" i="21"/>
  <c r="O44" i="21"/>
  <c r="AN44" i="21"/>
  <c r="AM44" i="21"/>
  <c r="AL44" i="21"/>
  <c r="AK44" i="21"/>
  <c r="AJ44" i="21"/>
  <c r="AI44" i="21"/>
  <c r="AH44" i="21"/>
  <c r="AG44" i="21"/>
  <c r="F44" i="21"/>
  <c r="E44" i="21"/>
  <c r="D44" i="21"/>
  <c r="C44" i="21"/>
  <c r="B44" i="21"/>
  <c r="A44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AT43" i="21"/>
  <c r="AS43" i="21"/>
  <c r="AR43" i="21"/>
  <c r="AQ43" i="21"/>
  <c r="AP43" i="21"/>
  <c r="AO43" i="21"/>
  <c r="T43" i="21"/>
  <c r="S43" i="21"/>
  <c r="R43" i="21"/>
  <c r="Q43" i="21"/>
  <c r="P43" i="21"/>
  <c r="O43" i="21"/>
  <c r="AN43" i="21"/>
  <c r="AM43" i="21"/>
  <c r="AL43" i="21"/>
  <c r="AK43" i="21"/>
  <c r="AJ43" i="21"/>
  <c r="AI43" i="21"/>
  <c r="AH43" i="21"/>
  <c r="AG43" i="21"/>
  <c r="F43" i="21"/>
  <c r="E43" i="21"/>
  <c r="D43" i="21"/>
  <c r="C43" i="21"/>
  <c r="B43" i="21"/>
  <c r="A43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AT42" i="21"/>
  <c r="AS42" i="21"/>
  <c r="AR42" i="21"/>
  <c r="AQ42" i="21"/>
  <c r="AP42" i="21"/>
  <c r="AO42" i="21"/>
  <c r="T42" i="21"/>
  <c r="S42" i="21"/>
  <c r="R42" i="21"/>
  <c r="Q42" i="21"/>
  <c r="P42" i="21"/>
  <c r="O42" i="21"/>
  <c r="AN42" i="21"/>
  <c r="AM42" i="21"/>
  <c r="AL42" i="21"/>
  <c r="AK42" i="21"/>
  <c r="AJ42" i="21"/>
  <c r="AI42" i="21"/>
  <c r="AH42" i="21"/>
  <c r="AG42" i="21"/>
  <c r="F42" i="21"/>
  <c r="E42" i="21"/>
  <c r="D42" i="21"/>
  <c r="C42" i="21"/>
  <c r="B42" i="21"/>
  <c r="A42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AT41" i="21"/>
  <c r="AS41" i="21"/>
  <c r="AR41" i="21"/>
  <c r="AQ41" i="21"/>
  <c r="AP41" i="21"/>
  <c r="AO41" i="21"/>
  <c r="T41" i="21"/>
  <c r="S41" i="21"/>
  <c r="R41" i="21"/>
  <c r="Q41" i="21"/>
  <c r="P41" i="21"/>
  <c r="O41" i="21"/>
  <c r="AN41" i="21"/>
  <c r="AM41" i="21"/>
  <c r="AL41" i="21"/>
  <c r="AK41" i="21"/>
  <c r="AJ41" i="21"/>
  <c r="AI41" i="21"/>
  <c r="AH41" i="21"/>
  <c r="AG41" i="21"/>
  <c r="F41" i="21"/>
  <c r="E41" i="21"/>
  <c r="D41" i="21"/>
  <c r="C41" i="21"/>
  <c r="B41" i="21"/>
  <c r="A41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AT40" i="21"/>
  <c r="AS40" i="21"/>
  <c r="AR40" i="21"/>
  <c r="AQ40" i="21"/>
  <c r="AP40" i="21"/>
  <c r="AO40" i="21"/>
  <c r="T40" i="21"/>
  <c r="S40" i="21"/>
  <c r="R40" i="21"/>
  <c r="Q40" i="21"/>
  <c r="P40" i="21"/>
  <c r="O40" i="21"/>
  <c r="AN40" i="21"/>
  <c r="AM40" i="21"/>
  <c r="AL40" i="21"/>
  <c r="AK40" i="21"/>
  <c r="AJ40" i="21"/>
  <c r="AI40" i="21"/>
  <c r="AH40" i="21"/>
  <c r="AG40" i="21"/>
  <c r="F40" i="21"/>
  <c r="E40" i="21"/>
  <c r="D40" i="21"/>
  <c r="C40" i="21"/>
  <c r="B40" i="21"/>
  <c r="A40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AT39" i="21"/>
  <c r="AS39" i="21"/>
  <c r="AR39" i="21"/>
  <c r="AQ39" i="21"/>
  <c r="AP39" i="21"/>
  <c r="AO39" i="21"/>
  <c r="T39" i="21"/>
  <c r="S39" i="21"/>
  <c r="R39" i="21"/>
  <c r="Q39" i="21"/>
  <c r="P39" i="21"/>
  <c r="O39" i="21"/>
  <c r="AN39" i="21"/>
  <c r="AM39" i="21"/>
  <c r="AL39" i="21"/>
  <c r="AK39" i="21"/>
  <c r="AJ39" i="21"/>
  <c r="AI39" i="21"/>
  <c r="AH39" i="21"/>
  <c r="AG39" i="21"/>
  <c r="F39" i="21"/>
  <c r="E39" i="21"/>
  <c r="D39" i="21"/>
  <c r="C39" i="21"/>
  <c r="B39" i="21"/>
  <c r="A39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AT38" i="21"/>
  <c r="AS38" i="21"/>
  <c r="AR38" i="21"/>
  <c r="AQ38" i="21"/>
  <c r="AP38" i="21"/>
  <c r="AO38" i="21"/>
  <c r="T38" i="21"/>
  <c r="S38" i="21"/>
  <c r="R38" i="21"/>
  <c r="Q38" i="21"/>
  <c r="P38" i="21"/>
  <c r="O38" i="21"/>
  <c r="AN38" i="21"/>
  <c r="AM38" i="21"/>
  <c r="AL38" i="21"/>
  <c r="AK38" i="21"/>
  <c r="AJ38" i="21"/>
  <c r="AI38" i="21"/>
  <c r="AH38" i="21"/>
  <c r="AG38" i="21"/>
  <c r="F38" i="21"/>
  <c r="E38" i="21"/>
  <c r="D38" i="21"/>
  <c r="C38" i="21"/>
  <c r="B38" i="21"/>
  <c r="A38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AT37" i="21"/>
  <c r="AS37" i="21"/>
  <c r="AR37" i="21"/>
  <c r="AQ37" i="21"/>
  <c r="AP37" i="21"/>
  <c r="AO37" i="21"/>
  <c r="T37" i="21"/>
  <c r="S37" i="21"/>
  <c r="R37" i="21"/>
  <c r="Q37" i="21"/>
  <c r="P37" i="21"/>
  <c r="O37" i="21"/>
  <c r="AN37" i="21"/>
  <c r="AM37" i="21"/>
  <c r="AL37" i="21"/>
  <c r="AK37" i="21"/>
  <c r="AJ37" i="21"/>
  <c r="AI37" i="21"/>
  <c r="AH37" i="21"/>
  <c r="AG37" i="21"/>
  <c r="F37" i="21"/>
  <c r="E37" i="21"/>
  <c r="D37" i="21"/>
  <c r="C37" i="21"/>
  <c r="B37" i="21"/>
  <c r="A37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AT36" i="21"/>
  <c r="AS36" i="21"/>
  <c r="AR36" i="21"/>
  <c r="AQ36" i="21"/>
  <c r="AP36" i="21"/>
  <c r="AO36" i="21"/>
  <c r="T36" i="21"/>
  <c r="S36" i="21"/>
  <c r="R36" i="21"/>
  <c r="Q36" i="21"/>
  <c r="P36" i="21"/>
  <c r="O36" i="21"/>
  <c r="AN36" i="21"/>
  <c r="AM36" i="21"/>
  <c r="AL36" i="21"/>
  <c r="AK36" i="21"/>
  <c r="AJ36" i="21"/>
  <c r="AI36" i="21"/>
  <c r="AH36" i="21"/>
  <c r="AG36" i="21"/>
  <c r="F36" i="21"/>
  <c r="E36" i="21"/>
  <c r="D36" i="21"/>
  <c r="C36" i="21"/>
  <c r="B36" i="21"/>
  <c r="A36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AT35" i="21"/>
  <c r="AS35" i="21"/>
  <c r="AR35" i="21"/>
  <c r="AQ35" i="21"/>
  <c r="AP35" i="21"/>
  <c r="AO35" i="21"/>
  <c r="T35" i="21"/>
  <c r="S35" i="21"/>
  <c r="R35" i="21"/>
  <c r="Q35" i="21"/>
  <c r="P35" i="21"/>
  <c r="O35" i="21"/>
  <c r="AN35" i="21"/>
  <c r="AM35" i="21"/>
  <c r="AL35" i="21"/>
  <c r="AK35" i="21"/>
  <c r="AJ35" i="21"/>
  <c r="AI35" i="21"/>
  <c r="AH35" i="21"/>
  <c r="AG35" i="21"/>
  <c r="F35" i="21"/>
  <c r="E35" i="21"/>
  <c r="D35" i="21"/>
  <c r="C35" i="21"/>
  <c r="B35" i="21"/>
  <c r="A35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AT34" i="21"/>
  <c r="AS34" i="21"/>
  <c r="AR34" i="21"/>
  <c r="AQ34" i="21"/>
  <c r="AP34" i="21"/>
  <c r="AO34" i="21"/>
  <c r="T34" i="21"/>
  <c r="S34" i="21"/>
  <c r="R34" i="21"/>
  <c r="Q34" i="21"/>
  <c r="P34" i="21"/>
  <c r="O34" i="21"/>
  <c r="AN34" i="21"/>
  <c r="AM34" i="21"/>
  <c r="AL34" i="21"/>
  <c r="AK34" i="21"/>
  <c r="AJ34" i="21"/>
  <c r="AI34" i="21"/>
  <c r="AH34" i="21"/>
  <c r="AG34" i="21"/>
  <c r="F34" i="21"/>
  <c r="E34" i="21"/>
  <c r="D34" i="21"/>
  <c r="C34" i="21"/>
  <c r="B34" i="21"/>
  <c r="A34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AT33" i="21"/>
  <c r="AS33" i="21"/>
  <c r="AR33" i="21"/>
  <c r="AQ33" i="21"/>
  <c r="AP33" i="21"/>
  <c r="AO33" i="21"/>
  <c r="T33" i="21"/>
  <c r="S33" i="21"/>
  <c r="R33" i="21"/>
  <c r="Q33" i="21"/>
  <c r="P33" i="21"/>
  <c r="O33" i="21"/>
  <c r="AN33" i="21"/>
  <c r="AM33" i="21"/>
  <c r="AL33" i="21"/>
  <c r="AK33" i="21"/>
  <c r="AJ33" i="21"/>
  <c r="AI33" i="21"/>
  <c r="AH33" i="21"/>
  <c r="AG33" i="21"/>
  <c r="F33" i="21"/>
  <c r="E33" i="21"/>
  <c r="D33" i="21"/>
  <c r="C33" i="21"/>
  <c r="B33" i="21"/>
  <c r="A33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AT32" i="21"/>
  <c r="AS32" i="21"/>
  <c r="AR32" i="21"/>
  <c r="AQ32" i="21"/>
  <c r="AP32" i="21"/>
  <c r="AO32" i="21"/>
  <c r="T32" i="21"/>
  <c r="S32" i="21"/>
  <c r="R32" i="21"/>
  <c r="Q32" i="21"/>
  <c r="P32" i="21"/>
  <c r="O32" i="21"/>
  <c r="AN32" i="21"/>
  <c r="AM32" i="21"/>
  <c r="AL32" i="21"/>
  <c r="AK32" i="21"/>
  <c r="AJ32" i="21"/>
  <c r="AI32" i="21"/>
  <c r="AH32" i="21"/>
  <c r="AG32" i="21"/>
  <c r="F32" i="21"/>
  <c r="E32" i="21"/>
  <c r="D32" i="21"/>
  <c r="C32" i="21"/>
  <c r="B32" i="21"/>
  <c r="A32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AT31" i="21"/>
  <c r="AS31" i="21"/>
  <c r="AR31" i="21"/>
  <c r="AQ31" i="21"/>
  <c r="AP31" i="21"/>
  <c r="AO31" i="21"/>
  <c r="T31" i="21"/>
  <c r="S31" i="21"/>
  <c r="R31" i="21"/>
  <c r="Q31" i="21"/>
  <c r="P31" i="21"/>
  <c r="O31" i="21"/>
  <c r="AN31" i="21"/>
  <c r="AM31" i="21"/>
  <c r="AL31" i="21"/>
  <c r="AK31" i="21"/>
  <c r="AJ31" i="21"/>
  <c r="AI31" i="21"/>
  <c r="AH31" i="21"/>
  <c r="AG31" i="21"/>
  <c r="F31" i="21"/>
  <c r="E31" i="21"/>
  <c r="D31" i="21"/>
  <c r="C31" i="21"/>
  <c r="B31" i="21"/>
  <c r="A31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AT30" i="21"/>
  <c r="AS30" i="21"/>
  <c r="AR30" i="21"/>
  <c r="AQ30" i="21"/>
  <c r="AP30" i="21"/>
  <c r="AO30" i="21"/>
  <c r="T30" i="21"/>
  <c r="S30" i="21"/>
  <c r="R30" i="21"/>
  <c r="Q30" i="21"/>
  <c r="P30" i="21"/>
  <c r="O30" i="21"/>
  <c r="AN30" i="21"/>
  <c r="AM30" i="21"/>
  <c r="AL30" i="21"/>
  <c r="AK30" i="21"/>
  <c r="AJ30" i="21"/>
  <c r="AI30" i="21"/>
  <c r="AH30" i="21"/>
  <c r="AG30" i="21"/>
  <c r="F30" i="21"/>
  <c r="E30" i="21"/>
  <c r="D30" i="21"/>
  <c r="C30" i="21"/>
  <c r="B30" i="21"/>
  <c r="A30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AT29" i="21"/>
  <c r="AS29" i="21"/>
  <c r="AR29" i="21"/>
  <c r="AQ29" i="21"/>
  <c r="AP29" i="21"/>
  <c r="AO29" i="21"/>
  <c r="T29" i="21"/>
  <c r="S29" i="21"/>
  <c r="R29" i="21"/>
  <c r="Q29" i="21"/>
  <c r="P29" i="21"/>
  <c r="O29" i="21"/>
  <c r="AN29" i="21"/>
  <c r="AM29" i="21"/>
  <c r="AL29" i="21"/>
  <c r="AK29" i="21"/>
  <c r="AJ29" i="21"/>
  <c r="AI29" i="21"/>
  <c r="AH29" i="21"/>
  <c r="AG29" i="21"/>
  <c r="F29" i="21"/>
  <c r="E29" i="21"/>
  <c r="D29" i="21"/>
  <c r="C29" i="21"/>
  <c r="B29" i="21"/>
  <c r="A29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AT28" i="21"/>
  <c r="AS28" i="21"/>
  <c r="AR28" i="21"/>
  <c r="AQ28" i="21"/>
  <c r="AP28" i="21"/>
  <c r="AO28" i="21"/>
  <c r="T28" i="21"/>
  <c r="S28" i="21"/>
  <c r="R28" i="21"/>
  <c r="Q28" i="21"/>
  <c r="P28" i="21"/>
  <c r="O28" i="21"/>
  <c r="AN28" i="21"/>
  <c r="AM28" i="21"/>
  <c r="AL28" i="21"/>
  <c r="AK28" i="21"/>
  <c r="AJ28" i="21"/>
  <c r="AI28" i="21"/>
  <c r="AH28" i="21"/>
  <c r="AG28" i="21"/>
  <c r="F28" i="21"/>
  <c r="E28" i="21"/>
  <c r="D28" i="21"/>
  <c r="C28" i="21"/>
  <c r="B28" i="21"/>
  <c r="A28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AT27" i="21"/>
  <c r="AS27" i="21"/>
  <c r="AR27" i="21"/>
  <c r="AQ27" i="21"/>
  <c r="AP27" i="21"/>
  <c r="AO27" i="21"/>
  <c r="T27" i="21"/>
  <c r="S27" i="21"/>
  <c r="R27" i="21"/>
  <c r="Q27" i="21"/>
  <c r="P27" i="21"/>
  <c r="O27" i="21"/>
  <c r="AN27" i="21"/>
  <c r="AM27" i="21"/>
  <c r="AL27" i="21"/>
  <c r="AK27" i="21"/>
  <c r="AJ27" i="21"/>
  <c r="AI27" i="21"/>
  <c r="AH27" i="21"/>
  <c r="AG27" i="21"/>
  <c r="F27" i="21"/>
  <c r="E27" i="21"/>
  <c r="D27" i="21"/>
  <c r="C27" i="21"/>
  <c r="B27" i="21"/>
  <c r="A27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AT26" i="21"/>
  <c r="AS26" i="21"/>
  <c r="AR26" i="21"/>
  <c r="AQ26" i="21"/>
  <c r="AP26" i="21"/>
  <c r="AO26" i="21"/>
  <c r="T26" i="21"/>
  <c r="S26" i="21"/>
  <c r="R26" i="21"/>
  <c r="Q26" i="21"/>
  <c r="P26" i="21"/>
  <c r="O26" i="21"/>
  <c r="AN26" i="21"/>
  <c r="AM26" i="21"/>
  <c r="AL26" i="21"/>
  <c r="AK26" i="21"/>
  <c r="AJ26" i="21"/>
  <c r="AI26" i="21"/>
  <c r="AH26" i="21"/>
  <c r="AG26" i="21"/>
  <c r="F26" i="21"/>
  <c r="E26" i="21"/>
  <c r="D26" i="21"/>
  <c r="C26" i="21"/>
  <c r="B26" i="21"/>
  <c r="A26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AT25" i="21"/>
  <c r="AS25" i="21"/>
  <c r="AR25" i="21"/>
  <c r="AQ25" i="21"/>
  <c r="AP25" i="21"/>
  <c r="AO25" i="21"/>
  <c r="T25" i="21"/>
  <c r="S25" i="21"/>
  <c r="R25" i="21"/>
  <c r="Q25" i="21"/>
  <c r="P25" i="21"/>
  <c r="O25" i="21"/>
  <c r="AN25" i="21"/>
  <c r="AM25" i="21"/>
  <c r="AL25" i="21"/>
  <c r="AK25" i="21"/>
  <c r="AJ25" i="21"/>
  <c r="AI25" i="21"/>
  <c r="AH25" i="21"/>
  <c r="AG25" i="21"/>
  <c r="F25" i="21"/>
  <c r="E25" i="21"/>
  <c r="D25" i="21"/>
  <c r="C25" i="21"/>
  <c r="B25" i="21"/>
  <c r="A25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AT24" i="21"/>
  <c r="AS24" i="21"/>
  <c r="AR24" i="21"/>
  <c r="AQ24" i="21"/>
  <c r="AP24" i="21"/>
  <c r="AO24" i="21"/>
  <c r="T24" i="21"/>
  <c r="S24" i="21"/>
  <c r="R24" i="21"/>
  <c r="Q24" i="21"/>
  <c r="P24" i="21"/>
  <c r="O24" i="21"/>
  <c r="AN24" i="21"/>
  <c r="AM24" i="21"/>
  <c r="AL24" i="21"/>
  <c r="AK24" i="21"/>
  <c r="AJ24" i="21"/>
  <c r="AI24" i="21"/>
  <c r="AH24" i="21"/>
  <c r="AG24" i="21"/>
  <c r="F24" i="21"/>
  <c r="E24" i="21"/>
  <c r="D24" i="21"/>
  <c r="C24" i="21"/>
  <c r="B24" i="21"/>
  <c r="A24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AT23" i="21"/>
  <c r="AS23" i="21"/>
  <c r="AR23" i="21"/>
  <c r="AQ23" i="21"/>
  <c r="AP23" i="21"/>
  <c r="AO23" i="21"/>
  <c r="T23" i="21"/>
  <c r="S23" i="21"/>
  <c r="R23" i="21"/>
  <c r="Q23" i="21"/>
  <c r="P23" i="21"/>
  <c r="O23" i="21"/>
  <c r="AN23" i="21"/>
  <c r="AM23" i="21"/>
  <c r="AL23" i="21"/>
  <c r="AK23" i="21"/>
  <c r="AJ23" i="21"/>
  <c r="AI23" i="21"/>
  <c r="AH23" i="21"/>
  <c r="AG23" i="21"/>
  <c r="F23" i="21"/>
  <c r="E23" i="21"/>
  <c r="D23" i="21"/>
  <c r="C23" i="21"/>
  <c r="B23" i="21"/>
  <c r="A23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AT22" i="21"/>
  <c r="AS22" i="21"/>
  <c r="AR22" i="21"/>
  <c r="AQ22" i="21"/>
  <c r="AP22" i="21"/>
  <c r="AO22" i="21"/>
  <c r="T22" i="21"/>
  <c r="S22" i="21"/>
  <c r="R22" i="21"/>
  <c r="Q22" i="21"/>
  <c r="P22" i="21"/>
  <c r="O22" i="21"/>
  <c r="AN22" i="21"/>
  <c r="AM22" i="21"/>
  <c r="AL22" i="21"/>
  <c r="AK22" i="21"/>
  <c r="AJ22" i="21"/>
  <c r="AI22" i="21"/>
  <c r="AH22" i="21"/>
  <c r="AG22" i="21"/>
  <c r="F22" i="21"/>
  <c r="E22" i="21"/>
  <c r="D22" i="21"/>
  <c r="C22" i="21"/>
  <c r="B22" i="21"/>
  <c r="A22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AT21" i="21"/>
  <c r="AS21" i="21"/>
  <c r="AR21" i="21"/>
  <c r="AQ21" i="21"/>
  <c r="AP21" i="21"/>
  <c r="AO21" i="21"/>
  <c r="T21" i="21"/>
  <c r="S21" i="21"/>
  <c r="R21" i="21"/>
  <c r="Q21" i="21"/>
  <c r="P21" i="21"/>
  <c r="O21" i="21"/>
  <c r="AN21" i="21"/>
  <c r="AM21" i="21"/>
  <c r="AL21" i="21"/>
  <c r="AK21" i="21"/>
  <c r="AJ21" i="21"/>
  <c r="AI21" i="21"/>
  <c r="AH21" i="21"/>
  <c r="AG21" i="21"/>
  <c r="F21" i="21"/>
  <c r="E21" i="21"/>
  <c r="D21" i="21"/>
  <c r="C21" i="21"/>
  <c r="B21" i="21"/>
  <c r="A21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AT20" i="21"/>
  <c r="AS20" i="21"/>
  <c r="AR20" i="21"/>
  <c r="AQ20" i="21"/>
  <c r="AP20" i="21"/>
  <c r="AO20" i="21"/>
  <c r="T20" i="21"/>
  <c r="S20" i="21"/>
  <c r="R20" i="21"/>
  <c r="Q20" i="21"/>
  <c r="P20" i="21"/>
  <c r="O20" i="21"/>
  <c r="AN20" i="21"/>
  <c r="AM20" i="21"/>
  <c r="AL20" i="21"/>
  <c r="AK20" i="21"/>
  <c r="AJ20" i="21"/>
  <c r="AI20" i="21"/>
  <c r="AH20" i="21"/>
  <c r="AG20" i="21"/>
  <c r="F20" i="21"/>
  <c r="E20" i="21"/>
  <c r="D20" i="21"/>
  <c r="C20" i="21"/>
  <c r="B20" i="21"/>
  <c r="A20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AT19" i="21"/>
  <c r="AS19" i="21"/>
  <c r="AR19" i="21"/>
  <c r="AQ19" i="21"/>
  <c r="AP19" i="21"/>
  <c r="AO19" i="21"/>
  <c r="T19" i="21"/>
  <c r="S19" i="21"/>
  <c r="R19" i="21"/>
  <c r="Q19" i="21"/>
  <c r="P19" i="21"/>
  <c r="O19" i="21"/>
  <c r="AN19" i="21"/>
  <c r="AM19" i="21"/>
  <c r="AL19" i="21"/>
  <c r="AK19" i="21"/>
  <c r="AJ19" i="21"/>
  <c r="AI19" i="21"/>
  <c r="AH19" i="21"/>
  <c r="AG19" i="21"/>
  <c r="F19" i="21"/>
  <c r="E19" i="21"/>
  <c r="D19" i="21"/>
  <c r="C19" i="21"/>
  <c r="B19" i="21"/>
  <c r="A19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AT18" i="21"/>
  <c r="AS18" i="21"/>
  <c r="AR18" i="21"/>
  <c r="AQ18" i="21"/>
  <c r="AP18" i="21"/>
  <c r="AO18" i="21"/>
  <c r="T18" i="21"/>
  <c r="S18" i="21"/>
  <c r="R18" i="21"/>
  <c r="Q18" i="21"/>
  <c r="P18" i="21"/>
  <c r="O18" i="21"/>
  <c r="AN18" i="21"/>
  <c r="AM18" i="21"/>
  <c r="AL18" i="21"/>
  <c r="AK18" i="21"/>
  <c r="AJ18" i="21"/>
  <c r="AI18" i="21"/>
  <c r="AH18" i="21"/>
  <c r="AG18" i="21"/>
  <c r="F18" i="21"/>
  <c r="E18" i="21"/>
  <c r="D18" i="21"/>
  <c r="C18" i="21"/>
  <c r="B18" i="21"/>
  <c r="A18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AT17" i="21"/>
  <c r="AS17" i="21"/>
  <c r="AR17" i="21"/>
  <c r="AQ17" i="21"/>
  <c r="AP17" i="21"/>
  <c r="AO17" i="21"/>
  <c r="T17" i="21"/>
  <c r="S17" i="21"/>
  <c r="R17" i="21"/>
  <c r="Q17" i="21"/>
  <c r="P17" i="21"/>
  <c r="O17" i="21"/>
  <c r="AN17" i="21"/>
  <c r="AM17" i="21"/>
  <c r="AL17" i="21"/>
  <c r="AK17" i="21"/>
  <c r="AJ17" i="21"/>
  <c r="AI17" i="21"/>
  <c r="AH17" i="21"/>
  <c r="AG17" i="21"/>
  <c r="F17" i="21"/>
  <c r="E17" i="21"/>
  <c r="D17" i="21"/>
  <c r="C17" i="21"/>
  <c r="B17" i="21"/>
  <c r="A17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AT16" i="21"/>
  <c r="AS16" i="21"/>
  <c r="AR16" i="21"/>
  <c r="AQ16" i="21"/>
  <c r="AP16" i="21"/>
  <c r="AO16" i="21"/>
  <c r="T16" i="21"/>
  <c r="S16" i="21"/>
  <c r="R16" i="21"/>
  <c r="Q16" i="21"/>
  <c r="P16" i="21"/>
  <c r="O16" i="21"/>
  <c r="AN16" i="21"/>
  <c r="AM16" i="21"/>
  <c r="AL16" i="21"/>
  <c r="AK16" i="21"/>
  <c r="AJ16" i="21"/>
  <c r="AI16" i="21"/>
  <c r="AH16" i="21"/>
  <c r="AG16" i="21"/>
  <c r="F16" i="21"/>
  <c r="E16" i="21"/>
  <c r="D16" i="21"/>
  <c r="C16" i="21"/>
  <c r="B16" i="21"/>
  <c r="A16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AT15" i="21"/>
  <c r="AS15" i="21"/>
  <c r="AR15" i="21"/>
  <c r="AQ15" i="21"/>
  <c r="AP15" i="21"/>
  <c r="AO15" i="21"/>
  <c r="T15" i="21"/>
  <c r="S15" i="21"/>
  <c r="R15" i="21"/>
  <c r="Q15" i="21"/>
  <c r="P15" i="21"/>
  <c r="O15" i="21"/>
  <c r="AN15" i="21"/>
  <c r="AM15" i="21"/>
  <c r="AL15" i="21"/>
  <c r="AK15" i="21"/>
  <c r="AJ15" i="21"/>
  <c r="AI15" i="21"/>
  <c r="AH15" i="21"/>
  <c r="AG15" i="21"/>
  <c r="F15" i="21"/>
  <c r="E15" i="21"/>
  <c r="D15" i="21"/>
  <c r="C15" i="21"/>
  <c r="B15" i="21"/>
  <c r="A15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AT14" i="21"/>
  <c r="AS14" i="21"/>
  <c r="AR14" i="21"/>
  <c r="AQ14" i="21"/>
  <c r="AP14" i="21"/>
  <c r="AO14" i="21"/>
  <c r="T14" i="21"/>
  <c r="S14" i="21"/>
  <c r="R14" i="21"/>
  <c r="Q14" i="21"/>
  <c r="P14" i="21"/>
  <c r="O14" i="21"/>
  <c r="AN14" i="21"/>
  <c r="AM14" i="21"/>
  <c r="AL14" i="21"/>
  <c r="AK14" i="21"/>
  <c r="AJ14" i="21"/>
  <c r="AI14" i="21"/>
  <c r="AH14" i="21"/>
  <c r="AG14" i="21"/>
  <c r="F14" i="21"/>
  <c r="E14" i="21"/>
  <c r="D14" i="21"/>
  <c r="C14" i="21"/>
  <c r="B14" i="21"/>
  <c r="A14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AT13" i="21"/>
  <c r="AS13" i="21"/>
  <c r="AR13" i="21"/>
  <c r="AQ13" i="21"/>
  <c r="AP13" i="21"/>
  <c r="AO13" i="21"/>
  <c r="T13" i="21"/>
  <c r="S13" i="21"/>
  <c r="R13" i="21"/>
  <c r="Q13" i="21"/>
  <c r="P13" i="21"/>
  <c r="O13" i="21"/>
  <c r="AN13" i="21"/>
  <c r="AM13" i="21"/>
  <c r="AL13" i="21"/>
  <c r="AK13" i="21"/>
  <c r="AJ13" i="21"/>
  <c r="AI13" i="21"/>
  <c r="AH13" i="21"/>
  <c r="AG13" i="21"/>
  <c r="F13" i="21"/>
  <c r="E13" i="21"/>
  <c r="D13" i="21"/>
  <c r="C13" i="21"/>
  <c r="B13" i="21"/>
  <c r="A13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AT12" i="21"/>
  <c r="AS12" i="21"/>
  <c r="AR12" i="21"/>
  <c r="AQ12" i="21"/>
  <c r="AP12" i="21"/>
  <c r="AO12" i="21"/>
  <c r="T12" i="21"/>
  <c r="S12" i="21"/>
  <c r="R12" i="21"/>
  <c r="Q12" i="21"/>
  <c r="P12" i="21"/>
  <c r="O12" i="21"/>
  <c r="AN12" i="21"/>
  <c r="AM12" i="21"/>
  <c r="AL12" i="21"/>
  <c r="AK12" i="21"/>
  <c r="AJ12" i="21"/>
  <c r="AI12" i="21"/>
  <c r="AH12" i="21"/>
  <c r="AG12" i="21"/>
  <c r="F12" i="21"/>
  <c r="E12" i="21"/>
  <c r="D12" i="21"/>
  <c r="C12" i="21"/>
  <c r="B12" i="21"/>
  <c r="A12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AT11" i="21"/>
  <c r="AS11" i="21"/>
  <c r="AR11" i="21"/>
  <c r="AQ11" i="21"/>
  <c r="AP11" i="21"/>
  <c r="AO11" i="21"/>
  <c r="T11" i="21"/>
  <c r="S11" i="21"/>
  <c r="R11" i="21"/>
  <c r="Q11" i="21"/>
  <c r="P11" i="21"/>
  <c r="O11" i="21"/>
  <c r="AN11" i="21"/>
  <c r="AM11" i="21"/>
  <c r="AL11" i="21"/>
  <c r="AK11" i="21"/>
  <c r="AJ11" i="21"/>
  <c r="AI11" i="21"/>
  <c r="AH11" i="21"/>
  <c r="AG11" i="21"/>
  <c r="F11" i="21"/>
  <c r="E11" i="21"/>
  <c r="D11" i="21"/>
  <c r="C11" i="21"/>
  <c r="B11" i="21"/>
  <c r="A11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AT10" i="21"/>
  <c r="AS10" i="21"/>
  <c r="AR10" i="21"/>
  <c r="AQ10" i="21"/>
  <c r="AP10" i="21"/>
  <c r="AO10" i="21"/>
  <c r="T10" i="21"/>
  <c r="S10" i="21"/>
  <c r="R10" i="21"/>
  <c r="Q10" i="21"/>
  <c r="P10" i="21"/>
  <c r="O10" i="21"/>
  <c r="AN10" i="21"/>
  <c r="AM10" i="21"/>
  <c r="AL10" i="21"/>
  <c r="AK10" i="21"/>
  <c r="AJ10" i="21"/>
  <c r="AI10" i="21"/>
  <c r="AH10" i="21"/>
  <c r="AG10" i="21"/>
  <c r="F10" i="21"/>
  <c r="E10" i="21"/>
  <c r="D10" i="21"/>
  <c r="C10" i="21"/>
  <c r="B10" i="21"/>
  <c r="A10" i="21"/>
  <c r="AF9" i="21"/>
  <c r="AE9" i="21"/>
  <c r="AD9" i="21"/>
  <c r="AC9" i="21"/>
  <c r="AB9" i="21"/>
  <c r="AA9" i="21"/>
  <c r="Z9" i="21"/>
  <c r="Y9" i="21"/>
  <c r="X9" i="21"/>
  <c r="W9" i="21"/>
  <c r="V9" i="21"/>
  <c r="U9" i="21"/>
  <c r="AT9" i="21"/>
  <c r="AS9" i="21"/>
  <c r="AR9" i="21"/>
  <c r="AQ9" i="21"/>
  <c r="AP9" i="21"/>
  <c r="AO9" i="21"/>
  <c r="T9" i="21"/>
  <c r="S9" i="21"/>
  <c r="R9" i="21"/>
  <c r="Q9" i="21"/>
  <c r="P9" i="21"/>
  <c r="O9" i="21"/>
  <c r="AN9" i="21"/>
  <c r="AM9" i="21"/>
  <c r="AL9" i="21"/>
  <c r="AK9" i="21"/>
  <c r="AJ9" i="21"/>
  <c r="AI9" i="21"/>
  <c r="AH9" i="21"/>
  <c r="AG9" i="21"/>
  <c r="F9" i="21"/>
  <c r="E9" i="21"/>
  <c r="D9" i="21"/>
  <c r="C9" i="21"/>
  <c r="B9" i="21"/>
  <c r="A9" i="21"/>
  <c r="AF8" i="21"/>
  <c r="AE8" i="21"/>
  <c r="AD8" i="21"/>
  <c r="AC8" i="21"/>
  <c r="AB8" i="21"/>
  <c r="AA8" i="21"/>
  <c r="Z8" i="21"/>
  <c r="Y8" i="21"/>
  <c r="X8" i="21"/>
  <c r="W8" i="21"/>
  <c r="V8" i="21"/>
  <c r="U8" i="21"/>
  <c r="AT8" i="21"/>
  <c r="AS8" i="21"/>
  <c r="AR8" i="21"/>
  <c r="AQ8" i="21"/>
  <c r="AP8" i="21"/>
  <c r="AO8" i="21"/>
  <c r="T8" i="21"/>
  <c r="S8" i="21"/>
  <c r="R8" i="21"/>
  <c r="Q8" i="21"/>
  <c r="P8" i="21"/>
  <c r="O8" i="21"/>
  <c r="AN8" i="21"/>
  <c r="AM8" i="21"/>
  <c r="AL8" i="21"/>
  <c r="AK8" i="21"/>
  <c r="AJ8" i="21"/>
  <c r="AI8" i="21"/>
  <c r="AH8" i="21"/>
  <c r="AG8" i="21"/>
  <c r="F8" i="21"/>
  <c r="E8" i="21"/>
  <c r="D8" i="21"/>
  <c r="C8" i="21"/>
  <c r="B8" i="21"/>
  <c r="A8" i="21"/>
  <c r="AF7" i="21"/>
  <c r="AE7" i="21"/>
  <c r="AD7" i="21"/>
  <c r="AC7" i="21"/>
  <c r="AB7" i="21"/>
  <c r="AA7" i="21"/>
  <c r="Z7" i="21"/>
  <c r="Y7" i="21"/>
  <c r="X7" i="21"/>
  <c r="W7" i="21"/>
  <c r="V7" i="21"/>
  <c r="U7" i="21"/>
  <c r="AT7" i="21"/>
  <c r="AS7" i="21"/>
  <c r="AR7" i="21"/>
  <c r="AQ7" i="21"/>
  <c r="AP7" i="21"/>
  <c r="AO7" i="21"/>
  <c r="T7" i="21"/>
  <c r="S7" i="21"/>
  <c r="R7" i="21"/>
  <c r="Q7" i="21"/>
  <c r="P7" i="21"/>
  <c r="O7" i="21"/>
  <c r="AN7" i="21"/>
  <c r="AM7" i="21"/>
  <c r="AL7" i="21"/>
  <c r="AK7" i="21"/>
  <c r="AJ7" i="21"/>
  <c r="AI7" i="21"/>
  <c r="AH7" i="21"/>
  <c r="AG7" i="21"/>
  <c r="F7" i="21"/>
  <c r="E7" i="21"/>
  <c r="D7" i="21"/>
  <c r="C7" i="21"/>
  <c r="B7" i="21"/>
  <c r="A7" i="21"/>
  <c r="AF6" i="21"/>
  <c r="AE6" i="21"/>
  <c r="AD6" i="21"/>
  <c r="AC6" i="21"/>
  <c r="AB6" i="21"/>
  <c r="AA6" i="21"/>
  <c r="Z6" i="21"/>
  <c r="Y6" i="21"/>
  <c r="X6" i="21"/>
  <c r="W6" i="21"/>
  <c r="V6" i="21"/>
  <c r="U6" i="21"/>
  <c r="AT6" i="21"/>
  <c r="AS6" i="21"/>
  <c r="AR6" i="21"/>
  <c r="AQ6" i="21"/>
  <c r="AP6" i="21"/>
  <c r="AO6" i="21"/>
  <c r="T6" i="21"/>
  <c r="S6" i="21"/>
  <c r="R6" i="21"/>
  <c r="Q6" i="21"/>
  <c r="P6" i="21"/>
  <c r="O6" i="21"/>
  <c r="AN6" i="21"/>
  <c r="AM6" i="21"/>
  <c r="AL6" i="21"/>
  <c r="AK6" i="21"/>
  <c r="AJ6" i="21"/>
  <c r="AI6" i="21"/>
  <c r="AH6" i="21"/>
  <c r="AG6" i="21"/>
  <c r="F6" i="21"/>
  <c r="E6" i="21"/>
  <c r="D6" i="21"/>
  <c r="C6" i="21"/>
  <c r="B6" i="21"/>
  <c r="A6" i="21"/>
  <c r="AF5" i="21"/>
  <c r="AE5" i="21"/>
  <c r="AD5" i="21"/>
  <c r="AC5" i="21"/>
  <c r="AB5" i="21"/>
  <c r="AA5" i="21"/>
  <c r="Z5" i="21"/>
  <c r="Y5" i="21"/>
  <c r="X5" i="21"/>
  <c r="W5" i="21"/>
  <c r="V5" i="21"/>
  <c r="U5" i="21"/>
  <c r="AT5" i="21"/>
  <c r="AS5" i="21"/>
  <c r="AR5" i="21"/>
  <c r="AQ5" i="21"/>
  <c r="AP5" i="21"/>
  <c r="AO5" i="21"/>
  <c r="T5" i="21"/>
  <c r="S5" i="21"/>
  <c r="R5" i="21"/>
  <c r="Q5" i="21"/>
  <c r="P5" i="21"/>
  <c r="O5" i="21"/>
  <c r="AN5" i="21"/>
  <c r="AM5" i="21"/>
  <c r="AL5" i="21"/>
  <c r="AK5" i="21"/>
  <c r="AJ5" i="21"/>
  <c r="AI5" i="21"/>
  <c r="AH5" i="21"/>
  <c r="AG5" i="21"/>
  <c r="F5" i="21"/>
  <c r="E5" i="21"/>
  <c r="D5" i="21"/>
  <c r="C5" i="21"/>
  <c r="B5" i="21"/>
  <c r="A5" i="21"/>
  <c r="AF4" i="21"/>
  <c r="AE4" i="21"/>
  <c r="AD4" i="21"/>
  <c r="AC4" i="21"/>
  <c r="AB4" i="21"/>
  <c r="AA4" i="21"/>
  <c r="Z4" i="21"/>
  <c r="Y4" i="21"/>
  <c r="X4" i="21"/>
  <c r="W4" i="21"/>
  <c r="V4" i="21"/>
  <c r="U4" i="21"/>
  <c r="AT4" i="21"/>
  <c r="AS4" i="21"/>
  <c r="AR4" i="21"/>
  <c r="AQ4" i="21"/>
  <c r="AP4" i="21"/>
  <c r="AO4" i="21"/>
  <c r="T4" i="21"/>
  <c r="S4" i="21"/>
  <c r="R4" i="21"/>
  <c r="Q4" i="21"/>
  <c r="P4" i="21"/>
  <c r="O4" i="21"/>
  <c r="AN4" i="21"/>
  <c r="AM4" i="21"/>
  <c r="AL4" i="21"/>
  <c r="AK4" i="21"/>
  <c r="AJ4" i="21"/>
  <c r="AI4" i="21"/>
  <c r="AH4" i="21"/>
  <c r="AG4" i="21"/>
  <c r="F4" i="21"/>
  <c r="E4" i="21"/>
  <c r="D4" i="21"/>
  <c r="C4" i="21"/>
  <c r="B4" i="21"/>
  <c r="A4" i="21"/>
  <c r="AF3" i="21"/>
  <c r="AE3" i="21"/>
  <c r="AD3" i="21"/>
  <c r="AC3" i="21"/>
  <c r="AB3" i="21"/>
  <c r="Z3" i="21"/>
  <c r="Y3" i="21"/>
  <c r="X3" i="21"/>
  <c r="W3" i="21"/>
  <c r="V3" i="21"/>
  <c r="AT3" i="21"/>
  <c r="AS3" i="21"/>
  <c r="AR3" i="21"/>
  <c r="AQ3" i="21"/>
  <c r="AP3" i="21"/>
  <c r="AO3" i="21"/>
  <c r="T3" i="21"/>
  <c r="S3" i="21"/>
  <c r="R3" i="21"/>
  <c r="Q3" i="21"/>
  <c r="P3" i="21"/>
  <c r="O3" i="21"/>
  <c r="AN3" i="21"/>
  <c r="AM3" i="21"/>
  <c r="AL3" i="21"/>
  <c r="AK3" i="21"/>
  <c r="AJ3" i="21"/>
  <c r="AI3" i="21"/>
  <c r="AH3" i="21"/>
  <c r="AG3" i="21"/>
  <c r="F3" i="21"/>
  <c r="E3" i="21"/>
  <c r="D3" i="21"/>
  <c r="C3" i="21"/>
  <c r="B3" i="21"/>
  <c r="A3" i="21"/>
  <c r="AF2" i="21"/>
  <c r="AE2" i="21"/>
  <c r="AD2" i="21"/>
  <c r="AC2" i="21"/>
  <c r="AB2" i="21"/>
  <c r="AA2" i="21"/>
  <c r="Z2" i="21"/>
  <c r="Y2" i="21"/>
  <c r="X2" i="21"/>
  <c r="W2" i="21"/>
  <c r="V2" i="21"/>
  <c r="U2" i="21"/>
  <c r="AT2" i="21"/>
  <c r="AS2" i="21"/>
  <c r="AR2" i="21"/>
  <c r="AQ2" i="21"/>
  <c r="AP2" i="21"/>
  <c r="AO2" i="21"/>
  <c r="T2" i="21"/>
  <c r="S2" i="21"/>
  <c r="R2" i="21"/>
  <c r="Q2" i="21"/>
  <c r="P2" i="21"/>
  <c r="O2" i="21"/>
  <c r="AN2" i="21"/>
  <c r="AM2" i="21"/>
  <c r="AL2" i="21"/>
  <c r="AK2" i="21"/>
  <c r="AJ2" i="21"/>
  <c r="AI2" i="21"/>
  <c r="AH2" i="21"/>
  <c r="AG2" i="21"/>
  <c r="F2" i="21"/>
  <c r="E2" i="21"/>
  <c r="D2" i="21"/>
  <c r="C2" i="21"/>
  <c r="B2" i="21"/>
  <c r="A2" i="21"/>
  <c r="J196" i="20"/>
  <c r="I196" i="20"/>
  <c r="H196" i="20"/>
  <c r="F196" i="20"/>
  <c r="E196" i="20"/>
  <c r="D196" i="20"/>
  <c r="A196" i="20"/>
  <c r="J195" i="20"/>
  <c r="I195" i="20"/>
  <c r="H195" i="20"/>
  <c r="F195" i="20"/>
  <c r="E195" i="20"/>
  <c r="D195" i="20"/>
  <c r="A195" i="20"/>
  <c r="J194" i="20"/>
  <c r="I194" i="20"/>
  <c r="H194" i="20"/>
  <c r="F194" i="20"/>
  <c r="E194" i="20"/>
  <c r="D194" i="20"/>
  <c r="A194" i="20"/>
  <c r="J193" i="20"/>
  <c r="I193" i="20"/>
  <c r="H193" i="20"/>
  <c r="F193" i="20"/>
  <c r="E193" i="20"/>
  <c r="D193" i="20"/>
  <c r="A193" i="20"/>
  <c r="J192" i="20"/>
  <c r="I192" i="20"/>
  <c r="H192" i="20"/>
  <c r="F192" i="20"/>
  <c r="E192" i="20"/>
  <c r="D192" i="20"/>
  <c r="A192" i="20"/>
  <c r="J191" i="20"/>
  <c r="I191" i="20"/>
  <c r="H191" i="20"/>
  <c r="F191" i="20"/>
  <c r="E191" i="20"/>
  <c r="D191" i="20"/>
  <c r="A191" i="20"/>
  <c r="J190" i="20"/>
  <c r="I190" i="20"/>
  <c r="H190" i="20"/>
  <c r="F190" i="20"/>
  <c r="E190" i="20"/>
  <c r="D190" i="20"/>
  <c r="A190" i="20"/>
  <c r="J189" i="20"/>
  <c r="I189" i="20"/>
  <c r="H189" i="20"/>
  <c r="F189" i="20"/>
  <c r="E189" i="20"/>
  <c r="D189" i="20"/>
  <c r="A189" i="20"/>
  <c r="J188" i="20"/>
  <c r="I188" i="20"/>
  <c r="H188" i="20"/>
  <c r="F188" i="20"/>
  <c r="E188" i="20"/>
  <c r="D188" i="20"/>
  <c r="A188" i="20"/>
  <c r="J187" i="20"/>
  <c r="I187" i="20"/>
  <c r="H187" i="20"/>
  <c r="F187" i="20"/>
  <c r="E187" i="20"/>
  <c r="D187" i="20"/>
  <c r="A187" i="20"/>
  <c r="J186" i="20"/>
  <c r="I186" i="20"/>
  <c r="H186" i="20"/>
  <c r="F186" i="20"/>
  <c r="E186" i="20"/>
  <c r="D186" i="20"/>
  <c r="A186" i="20"/>
  <c r="J185" i="20"/>
  <c r="I185" i="20"/>
  <c r="H185" i="20"/>
  <c r="F185" i="20"/>
  <c r="E185" i="20"/>
  <c r="D185" i="20"/>
  <c r="A185" i="20"/>
  <c r="J184" i="20"/>
  <c r="I184" i="20"/>
  <c r="H184" i="20"/>
  <c r="F184" i="20"/>
  <c r="E184" i="20"/>
  <c r="D184" i="20"/>
  <c r="A184" i="20"/>
  <c r="J183" i="20"/>
  <c r="I183" i="20"/>
  <c r="H183" i="20"/>
  <c r="F183" i="20"/>
  <c r="E183" i="20"/>
  <c r="D183" i="20"/>
  <c r="A183" i="20"/>
  <c r="J182" i="20"/>
  <c r="I182" i="20"/>
  <c r="H182" i="20"/>
  <c r="F182" i="20"/>
  <c r="E182" i="20"/>
  <c r="D182" i="20"/>
  <c r="A182" i="20"/>
  <c r="J181" i="20"/>
  <c r="I181" i="20"/>
  <c r="H181" i="20"/>
  <c r="F181" i="20"/>
  <c r="E181" i="20"/>
  <c r="D181" i="20"/>
  <c r="A181" i="20"/>
  <c r="J180" i="20"/>
  <c r="I180" i="20"/>
  <c r="H180" i="20"/>
  <c r="F180" i="20"/>
  <c r="E180" i="20"/>
  <c r="D180" i="20"/>
  <c r="A180" i="20"/>
  <c r="J179" i="20"/>
  <c r="I179" i="20"/>
  <c r="H179" i="20"/>
  <c r="F179" i="20"/>
  <c r="E179" i="20"/>
  <c r="D179" i="20"/>
  <c r="A179" i="20"/>
  <c r="J178" i="20"/>
  <c r="I178" i="20"/>
  <c r="H178" i="20"/>
  <c r="F178" i="20"/>
  <c r="E178" i="20"/>
  <c r="D178" i="20"/>
  <c r="A178" i="20"/>
  <c r="J177" i="20"/>
  <c r="I177" i="20"/>
  <c r="H177" i="20"/>
  <c r="F177" i="20"/>
  <c r="E177" i="20"/>
  <c r="D177" i="20"/>
  <c r="A177" i="20"/>
  <c r="J176" i="20"/>
  <c r="I176" i="20"/>
  <c r="H176" i="20"/>
  <c r="F176" i="20"/>
  <c r="E176" i="20"/>
  <c r="D176" i="20"/>
  <c r="A176" i="20"/>
  <c r="J175" i="20"/>
  <c r="I175" i="20"/>
  <c r="H175" i="20"/>
  <c r="F175" i="20"/>
  <c r="E175" i="20"/>
  <c r="D175" i="20"/>
  <c r="A175" i="20"/>
  <c r="J174" i="20"/>
  <c r="I174" i="20"/>
  <c r="H174" i="20"/>
  <c r="F174" i="20"/>
  <c r="E174" i="20"/>
  <c r="D174" i="20"/>
  <c r="A174" i="20"/>
  <c r="J173" i="20"/>
  <c r="I173" i="20"/>
  <c r="H173" i="20"/>
  <c r="F173" i="20"/>
  <c r="E173" i="20"/>
  <c r="D173" i="20"/>
  <c r="A173" i="20"/>
  <c r="J172" i="20"/>
  <c r="I172" i="20"/>
  <c r="H172" i="20"/>
  <c r="F172" i="20"/>
  <c r="E172" i="20"/>
  <c r="D172" i="20"/>
  <c r="A172" i="20"/>
  <c r="J171" i="20"/>
  <c r="I171" i="20"/>
  <c r="H171" i="20"/>
  <c r="F171" i="20"/>
  <c r="E171" i="20"/>
  <c r="D171" i="20"/>
  <c r="A171" i="20"/>
  <c r="J170" i="20"/>
  <c r="I170" i="20"/>
  <c r="H170" i="20"/>
  <c r="F170" i="20"/>
  <c r="E170" i="20"/>
  <c r="D170" i="20"/>
  <c r="A170" i="20"/>
  <c r="J169" i="20"/>
  <c r="I169" i="20"/>
  <c r="H169" i="20"/>
  <c r="F169" i="20"/>
  <c r="E169" i="20"/>
  <c r="D169" i="20"/>
  <c r="A169" i="20"/>
  <c r="J168" i="20"/>
  <c r="I168" i="20"/>
  <c r="H168" i="20"/>
  <c r="F168" i="20"/>
  <c r="E168" i="20"/>
  <c r="D168" i="20"/>
  <c r="A168" i="20"/>
  <c r="J167" i="20"/>
  <c r="I167" i="20"/>
  <c r="H167" i="20"/>
  <c r="F167" i="20"/>
  <c r="E167" i="20"/>
  <c r="D167" i="20"/>
  <c r="A167" i="20"/>
  <c r="J166" i="20"/>
  <c r="I166" i="20"/>
  <c r="H166" i="20"/>
  <c r="F166" i="20"/>
  <c r="E166" i="20"/>
  <c r="D166" i="20"/>
  <c r="A166" i="20"/>
  <c r="J165" i="20"/>
  <c r="I165" i="20"/>
  <c r="H165" i="20"/>
  <c r="F165" i="20"/>
  <c r="E165" i="20"/>
  <c r="D165" i="20"/>
  <c r="A165" i="20"/>
  <c r="J164" i="20"/>
  <c r="I164" i="20"/>
  <c r="H164" i="20"/>
  <c r="F164" i="20"/>
  <c r="E164" i="20"/>
  <c r="D164" i="20"/>
  <c r="A164" i="20"/>
  <c r="J163" i="20"/>
  <c r="I163" i="20"/>
  <c r="H163" i="20"/>
  <c r="F163" i="20"/>
  <c r="E163" i="20"/>
  <c r="D163" i="20"/>
  <c r="A163" i="20"/>
  <c r="J162" i="20"/>
  <c r="I162" i="20"/>
  <c r="H162" i="20"/>
  <c r="F162" i="20"/>
  <c r="E162" i="20"/>
  <c r="D162" i="20"/>
  <c r="A162" i="20"/>
  <c r="J161" i="20"/>
  <c r="I161" i="20"/>
  <c r="H161" i="20"/>
  <c r="F161" i="20"/>
  <c r="E161" i="20"/>
  <c r="D161" i="20"/>
  <c r="A161" i="20"/>
  <c r="J160" i="20"/>
  <c r="I160" i="20"/>
  <c r="H160" i="20"/>
  <c r="F160" i="20"/>
  <c r="E160" i="20"/>
  <c r="D160" i="20"/>
  <c r="A160" i="20"/>
  <c r="J159" i="20"/>
  <c r="I159" i="20"/>
  <c r="H159" i="20"/>
  <c r="F159" i="20"/>
  <c r="E159" i="20"/>
  <c r="D159" i="20"/>
  <c r="A159" i="20"/>
  <c r="J158" i="20"/>
  <c r="I158" i="20"/>
  <c r="H158" i="20"/>
  <c r="F158" i="20"/>
  <c r="E158" i="20"/>
  <c r="D158" i="20"/>
  <c r="A158" i="20"/>
  <c r="J157" i="20"/>
  <c r="I157" i="20"/>
  <c r="H157" i="20"/>
  <c r="F157" i="20"/>
  <c r="E157" i="20"/>
  <c r="D157" i="20"/>
  <c r="A157" i="20"/>
  <c r="J156" i="20"/>
  <c r="I156" i="20"/>
  <c r="H156" i="20"/>
  <c r="F156" i="20"/>
  <c r="E156" i="20"/>
  <c r="D156" i="20"/>
  <c r="A156" i="20"/>
  <c r="J155" i="20"/>
  <c r="I155" i="20"/>
  <c r="H155" i="20"/>
  <c r="F155" i="20"/>
  <c r="E155" i="20"/>
  <c r="D155" i="20"/>
  <c r="A155" i="20"/>
  <c r="J154" i="20"/>
  <c r="I154" i="20"/>
  <c r="H154" i="20"/>
  <c r="F154" i="20"/>
  <c r="E154" i="20"/>
  <c r="D154" i="20"/>
  <c r="A154" i="20"/>
  <c r="J153" i="20"/>
  <c r="I153" i="20"/>
  <c r="H153" i="20"/>
  <c r="F153" i="20"/>
  <c r="E153" i="20"/>
  <c r="D153" i="20"/>
  <c r="A153" i="20"/>
  <c r="J152" i="20"/>
  <c r="I152" i="20"/>
  <c r="H152" i="20"/>
  <c r="F152" i="20"/>
  <c r="E152" i="20"/>
  <c r="D152" i="20"/>
  <c r="A152" i="20"/>
  <c r="J151" i="20"/>
  <c r="I151" i="20"/>
  <c r="H151" i="20"/>
  <c r="F151" i="20"/>
  <c r="E151" i="20"/>
  <c r="D151" i="20"/>
  <c r="A151" i="20"/>
  <c r="J150" i="20"/>
  <c r="I150" i="20"/>
  <c r="H150" i="20"/>
  <c r="F150" i="20"/>
  <c r="E150" i="20"/>
  <c r="D150" i="20"/>
  <c r="A150" i="20"/>
  <c r="J149" i="20"/>
  <c r="I149" i="20"/>
  <c r="H149" i="20"/>
  <c r="F149" i="20"/>
  <c r="E149" i="20"/>
  <c r="D149" i="20"/>
  <c r="A149" i="20"/>
  <c r="J148" i="20"/>
  <c r="I148" i="20"/>
  <c r="H148" i="20"/>
  <c r="F148" i="20"/>
  <c r="E148" i="20"/>
  <c r="D148" i="20"/>
  <c r="A148" i="20"/>
  <c r="J147" i="20"/>
  <c r="I147" i="20"/>
  <c r="H147" i="20"/>
  <c r="F147" i="20"/>
  <c r="E147" i="20"/>
  <c r="D147" i="20"/>
  <c r="A147" i="20"/>
  <c r="J146" i="20"/>
  <c r="I146" i="20"/>
  <c r="H146" i="20"/>
  <c r="F146" i="20"/>
  <c r="E146" i="20"/>
  <c r="D146" i="20"/>
  <c r="A146" i="20"/>
  <c r="J145" i="20"/>
  <c r="I145" i="20"/>
  <c r="H145" i="20"/>
  <c r="F145" i="20"/>
  <c r="E145" i="20"/>
  <c r="D145" i="20"/>
  <c r="A145" i="20"/>
  <c r="J144" i="20"/>
  <c r="I144" i="20"/>
  <c r="H144" i="20"/>
  <c r="F144" i="20"/>
  <c r="E144" i="20"/>
  <c r="D144" i="20"/>
  <c r="A144" i="20"/>
  <c r="J143" i="20"/>
  <c r="I143" i="20"/>
  <c r="H143" i="20"/>
  <c r="F143" i="20"/>
  <c r="E143" i="20"/>
  <c r="D143" i="20"/>
  <c r="A143" i="20"/>
  <c r="J142" i="20"/>
  <c r="I142" i="20"/>
  <c r="H142" i="20"/>
  <c r="F142" i="20"/>
  <c r="E142" i="20"/>
  <c r="D142" i="20"/>
  <c r="A142" i="20"/>
  <c r="J141" i="20"/>
  <c r="I141" i="20"/>
  <c r="H141" i="20"/>
  <c r="F141" i="20"/>
  <c r="E141" i="20"/>
  <c r="D141" i="20"/>
  <c r="A141" i="20"/>
  <c r="J140" i="20"/>
  <c r="I140" i="20"/>
  <c r="H140" i="20"/>
  <c r="F140" i="20"/>
  <c r="E140" i="20"/>
  <c r="D140" i="20"/>
  <c r="A140" i="20"/>
  <c r="J139" i="20"/>
  <c r="I139" i="20"/>
  <c r="H139" i="20"/>
  <c r="F139" i="20"/>
  <c r="E139" i="20"/>
  <c r="D139" i="20"/>
  <c r="A139" i="20"/>
  <c r="J138" i="20"/>
  <c r="I138" i="20"/>
  <c r="H138" i="20"/>
  <c r="F138" i="20"/>
  <c r="E138" i="20"/>
  <c r="D138" i="20"/>
  <c r="A138" i="20"/>
  <c r="J137" i="20"/>
  <c r="I137" i="20"/>
  <c r="H137" i="20"/>
  <c r="F137" i="20"/>
  <c r="E137" i="20"/>
  <c r="D137" i="20"/>
  <c r="A137" i="20"/>
  <c r="J136" i="20"/>
  <c r="I136" i="20"/>
  <c r="H136" i="20"/>
  <c r="F136" i="20"/>
  <c r="E136" i="20"/>
  <c r="D136" i="20"/>
  <c r="A136" i="20"/>
  <c r="J135" i="20"/>
  <c r="I135" i="20"/>
  <c r="H135" i="20"/>
  <c r="F135" i="20"/>
  <c r="E135" i="20"/>
  <c r="D135" i="20"/>
  <c r="A135" i="20"/>
  <c r="J134" i="20"/>
  <c r="I134" i="20"/>
  <c r="H134" i="20"/>
  <c r="F134" i="20"/>
  <c r="E134" i="20"/>
  <c r="D134" i="20"/>
  <c r="A134" i="20"/>
  <c r="J133" i="20"/>
  <c r="I133" i="20"/>
  <c r="H133" i="20"/>
  <c r="F133" i="20"/>
  <c r="E133" i="20"/>
  <c r="D133" i="20"/>
  <c r="A133" i="20"/>
  <c r="J132" i="20"/>
  <c r="I132" i="20"/>
  <c r="H132" i="20"/>
  <c r="F132" i="20"/>
  <c r="E132" i="20"/>
  <c r="D132" i="20"/>
  <c r="A132" i="20"/>
  <c r="J131" i="20"/>
  <c r="I131" i="20"/>
  <c r="H131" i="20"/>
  <c r="F131" i="20"/>
  <c r="E131" i="20"/>
  <c r="D131" i="20"/>
  <c r="A131" i="20"/>
  <c r="J130" i="20"/>
  <c r="I130" i="20"/>
  <c r="H130" i="20"/>
  <c r="F130" i="20"/>
  <c r="E130" i="20"/>
  <c r="D130" i="20"/>
  <c r="A130" i="20"/>
  <c r="J129" i="20"/>
  <c r="I129" i="20"/>
  <c r="H129" i="20"/>
  <c r="F129" i="20"/>
  <c r="E129" i="20"/>
  <c r="D129" i="20"/>
  <c r="A129" i="20"/>
  <c r="J128" i="20"/>
  <c r="I128" i="20"/>
  <c r="H128" i="20"/>
  <c r="F128" i="20"/>
  <c r="E128" i="20"/>
  <c r="D128" i="20"/>
  <c r="A128" i="20"/>
  <c r="J127" i="20"/>
  <c r="I127" i="20"/>
  <c r="H127" i="20"/>
  <c r="F127" i="20"/>
  <c r="E127" i="20"/>
  <c r="D127" i="20"/>
  <c r="A127" i="20"/>
  <c r="J126" i="20"/>
  <c r="I126" i="20"/>
  <c r="H126" i="20"/>
  <c r="F126" i="20"/>
  <c r="E126" i="20"/>
  <c r="D126" i="20"/>
  <c r="A126" i="20"/>
  <c r="J125" i="20"/>
  <c r="I125" i="20"/>
  <c r="H125" i="20"/>
  <c r="F125" i="20"/>
  <c r="E125" i="20"/>
  <c r="D125" i="20"/>
  <c r="A125" i="20"/>
  <c r="J124" i="20"/>
  <c r="I124" i="20"/>
  <c r="H124" i="20"/>
  <c r="F124" i="20"/>
  <c r="E124" i="20"/>
  <c r="D124" i="20"/>
  <c r="A124" i="20"/>
  <c r="J123" i="20"/>
  <c r="I123" i="20"/>
  <c r="H123" i="20"/>
  <c r="F123" i="20"/>
  <c r="E123" i="20"/>
  <c r="D123" i="20"/>
  <c r="A123" i="20"/>
  <c r="J122" i="20"/>
  <c r="I122" i="20"/>
  <c r="H122" i="20"/>
  <c r="F122" i="20"/>
  <c r="E122" i="20"/>
  <c r="D122" i="20"/>
  <c r="A122" i="20"/>
  <c r="J121" i="20"/>
  <c r="I121" i="20"/>
  <c r="H121" i="20"/>
  <c r="F121" i="20"/>
  <c r="E121" i="20"/>
  <c r="D121" i="20"/>
  <c r="A121" i="20"/>
  <c r="J120" i="20"/>
  <c r="I120" i="20"/>
  <c r="H120" i="20"/>
  <c r="F120" i="20"/>
  <c r="E120" i="20"/>
  <c r="D120" i="20"/>
  <c r="A120" i="20"/>
  <c r="J119" i="20"/>
  <c r="I119" i="20"/>
  <c r="H119" i="20"/>
  <c r="F119" i="20"/>
  <c r="E119" i="20"/>
  <c r="D119" i="20"/>
  <c r="A119" i="20"/>
  <c r="J118" i="20"/>
  <c r="I118" i="20"/>
  <c r="H118" i="20"/>
  <c r="F118" i="20"/>
  <c r="E118" i="20"/>
  <c r="D118" i="20"/>
  <c r="A118" i="20"/>
  <c r="J117" i="20"/>
  <c r="I117" i="20"/>
  <c r="H117" i="20"/>
  <c r="F117" i="20"/>
  <c r="E117" i="20"/>
  <c r="D117" i="20"/>
  <c r="A117" i="20"/>
  <c r="J116" i="20"/>
  <c r="I116" i="20"/>
  <c r="H116" i="20"/>
  <c r="F116" i="20"/>
  <c r="E116" i="20"/>
  <c r="D116" i="20"/>
  <c r="A116" i="20"/>
  <c r="J115" i="20"/>
  <c r="I115" i="20"/>
  <c r="H115" i="20"/>
  <c r="F115" i="20"/>
  <c r="E115" i="20"/>
  <c r="D115" i="20"/>
  <c r="A115" i="20"/>
  <c r="J114" i="20"/>
  <c r="I114" i="20"/>
  <c r="H114" i="20"/>
  <c r="F114" i="20"/>
  <c r="E114" i="20"/>
  <c r="D114" i="20"/>
  <c r="A114" i="20"/>
  <c r="J113" i="20"/>
  <c r="I113" i="20"/>
  <c r="H113" i="20"/>
  <c r="F113" i="20"/>
  <c r="E113" i="20"/>
  <c r="D113" i="20"/>
  <c r="A113" i="20"/>
  <c r="J112" i="20"/>
  <c r="I112" i="20"/>
  <c r="H112" i="20"/>
  <c r="F112" i="20"/>
  <c r="E112" i="20"/>
  <c r="D112" i="20"/>
  <c r="A112" i="20"/>
  <c r="J111" i="20"/>
  <c r="I111" i="20"/>
  <c r="H111" i="20"/>
  <c r="F111" i="20"/>
  <c r="E111" i="20"/>
  <c r="D111" i="20"/>
  <c r="A111" i="20"/>
  <c r="J110" i="20"/>
  <c r="I110" i="20"/>
  <c r="H110" i="20"/>
  <c r="F110" i="20"/>
  <c r="E110" i="20"/>
  <c r="D110" i="20"/>
  <c r="A110" i="20"/>
  <c r="J109" i="20"/>
  <c r="I109" i="20"/>
  <c r="H109" i="20"/>
  <c r="F109" i="20"/>
  <c r="E109" i="20"/>
  <c r="D109" i="20"/>
  <c r="A109" i="20"/>
  <c r="J108" i="20"/>
  <c r="I108" i="20"/>
  <c r="H108" i="20"/>
  <c r="F108" i="20"/>
  <c r="E108" i="20"/>
  <c r="D108" i="20"/>
  <c r="A108" i="20"/>
  <c r="J107" i="20"/>
  <c r="I107" i="20"/>
  <c r="H107" i="20"/>
  <c r="F107" i="20"/>
  <c r="E107" i="20"/>
  <c r="D107" i="20"/>
  <c r="A107" i="20"/>
  <c r="J106" i="20"/>
  <c r="I106" i="20"/>
  <c r="H106" i="20"/>
  <c r="F106" i="20"/>
  <c r="E106" i="20"/>
  <c r="D106" i="20"/>
  <c r="A106" i="20"/>
  <c r="J105" i="20"/>
  <c r="I105" i="20"/>
  <c r="H105" i="20"/>
  <c r="F105" i="20"/>
  <c r="E105" i="20"/>
  <c r="D105" i="20"/>
  <c r="A105" i="20"/>
  <c r="J104" i="20"/>
  <c r="I104" i="20"/>
  <c r="H104" i="20"/>
  <c r="F104" i="20"/>
  <c r="E104" i="20"/>
  <c r="D104" i="20"/>
  <c r="A104" i="20"/>
  <c r="J103" i="20"/>
  <c r="I103" i="20"/>
  <c r="H103" i="20"/>
  <c r="F103" i="20"/>
  <c r="E103" i="20"/>
  <c r="D103" i="20"/>
  <c r="A103" i="20"/>
  <c r="J102" i="20"/>
  <c r="I102" i="20"/>
  <c r="H102" i="20"/>
  <c r="F102" i="20"/>
  <c r="E102" i="20"/>
  <c r="D102" i="20"/>
  <c r="A102" i="20"/>
  <c r="J101" i="20"/>
  <c r="I101" i="20"/>
  <c r="H101" i="20"/>
  <c r="F101" i="20"/>
  <c r="E101" i="20"/>
  <c r="D101" i="20"/>
  <c r="A101" i="20"/>
  <c r="J100" i="20"/>
  <c r="I100" i="20"/>
  <c r="H100" i="20"/>
  <c r="F100" i="20"/>
  <c r="E100" i="20"/>
  <c r="D100" i="20"/>
  <c r="A100" i="20"/>
  <c r="J99" i="20"/>
  <c r="I99" i="20"/>
  <c r="H99" i="20"/>
  <c r="F99" i="20"/>
  <c r="E99" i="20"/>
  <c r="D99" i="20"/>
  <c r="A99" i="20"/>
  <c r="J98" i="20"/>
  <c r="I98" i="20"/>
  <c r="H98" i="20"/>
  <c r="F98" i="20"/>
  <c r="E98" i="20"/>
  <c r="D98" i="20"/>
  <c r="A98" i="20"/>
  <c r="J97" i="20"/>
  <c r="I97" i="20"/>
  <c r="H97" i="20"/>
  <c r="F97" i="20"/>
  <c r="E97" i="20"/>
  <c r="D97" i="20"/>
  <c r="A97" i="20"/>
  <c r="J96" i="20"/>
  <c r="I96" i="20"/>
  <c r="H96" i="20"/>
  <c r="F96" i="20"/>
  <c r="E96" i="20"/>
  <c r="D96" i="20"/>
  <c r="A96" i="20"/>
  <c r="J95" i="20"/>
  <c r="I95" i="20"/>
  <c r="H95" i="20"/>
  <c r="F95" i="20"/>
  <c r="E95" i="20"/>
  <c r="D95" i="20"/>
  <c r="A95" i="20"/>
  <c r="J94" i="20"/>
  <c r="I94" i="20"/>
  <c r="H94" i="20"/>
  <c r="F94" i="20"/>
  <c r="E94" i="20"/>
  <c r="D94" i="20"/>
  <c r="A94" i="20"/>
  <c r="J93" i="20"/>
  <c r="I93" i="20"/>
  <c r="H93" i="20"/>
  <c r="F93" i="20"/>
  <c r="E93" i="20"/>
  <c r="D93" i="20"/>
  <c r="A93" i="20"/>
  <c r="J92" i="20"/>
  <c r="I92" i="20"/>
  <c r="H92" i="20"/>
  <c r="F92" i="20"/>
  <c r="E92" i="20"/>
  <c r="D92" i="20"/>
  <c r="A92" i="20"/>
  <c r="J91" i="20"/>
  <c r="I91" i="20"/>
  <c r="H91" i="20"/>
  <c r="F91" i="20"/>
  <c r="E91" i="20"/>
  <c r="D91" i="20"/>
  <c r="A91" i="20"/>
  <c r="J90" i="20"/>
  <c r="I90" i="20"/>
  <c r="H90" i="20"/>
  <c r="F90" i="20"/>
  <c r="E90" i="20"/>
  <c r="D90" i="20"/>
  <c r="A90" i="20"/>
  <c r="J89" i="20"/>
  <c r="I89" i="20"/>
  <c r="H89" i="20"/>
  <c r="F89" i="20"/>
  <c r="E89" i="20"/>
  <c r="D89" i="20"/>
  <c r="A89" i="20"/>
  <c r="J88" i="20"/>
  <c r="I88" i="20"/>
  <c r="H88" i="20"/>
  <c r="F88" i="20"/>
  <c r="E88" i="20"/>
  <c r="D88" i="20"/>
  <c r="A88" i="20"/>
  <c r="J87" i="20"/>
  <c r="I87" i="20"/>
  <c r="H87" i="20"/>
  <c r="F87" i="20"/>
  <c r="E87" i="20"/>
  <c r="D87" i="20"/>
  <c r="A87" i="20"/>
  <c r="J86" i="20"/>
  <c r="I86" i="20"/>
  <c r="H86" i="20"/>
  <c r="F86" i="20"/>
  <c r="E86" i="20"/>
  <c r="D86" i="20"/>
  <c r="A86" i="20"/>
  <c r="J85" i="20"/>
  <c r="I85" i="20"/>
  <c r="H85" i="20"/>
  <c r="F85" i="20"/>
  <c r="E85" i="20"/>
  <c r="D85" i="20"/>
  <c r="A85" i="20"/>
  <c r="J84" i="20"/>
  <c r="I84" i="20"/>
  <c r="H84" i="20"/>
  <c r="F84" i="20"/>
  <c r="E84" i="20"/>
  <c r="D84" i="20"/>
  <c r="A84" i="20"/>
  <c r="J83" i="20"/>
  <c r="I83" i="20"/>
  <c r="H83" i="20"/>
  <c r="F83" i="20"/>
  <c r="E83" i="20"/>
  <c r="D83" i="20"/>
  <c r="A83" i="20"/>
  <c r="J82" i="20"/>
  <c r="I82" i="20"/>
  <c r="H82" i="20"/>
  <c r="F82" i="20"/>
  <c r="E82" i="20"/>
  <c r="D82" i="20"/>
  <c r="A82" i="20"/>
  <c r="J81" i="20"/>
  <c r="I81" i="20"/>
  <c r="H81" i="20"/>
  <c r="F81" i="20"/>
  <c r="E81" i="20"/>
  <c r="D81" i="20"/>
  <c r="A81" i="20"/>
  <c r="J80" i="20"/>
  <c r="I80" i="20"/>
  <c r="H80" i="20"/>
  <c r="F80" i="20"/>
  <c r="E80" i="20"/>
  <c r="D80" i="20"/>
  <c r="A80" i="20"/>
  <c r="J79" i="20"/>
  <c r="I79" i="20"/>
  <c r="H79" i="20"/>
  <c r="F79" i="20"/>
  <c r="E79" i="20"/>
  <c r="D79" i="20"/>
  <c r="A79" i="20"/>
  <c r="J78" i="20"/>
  <c r="I78" i="20"/>
  <c r="H78" i="20"/>
  <c r="F78" i="20"/>
  <c r="E78" i="20"/>
  <c r="D78" i="20"/>
  <c r="A78" i="20"/>
  <c r="J77" i="20"/>
  <c r="I77" i="20"/>
  <c r="H77" i="20"/>
  <c r="F77" i="20"/>
  <c r="E77" i="20"/>
  <c r="D77" i="20"/>
  <c r="A77" i="20"/>
  <c r="J76" i="20"/>
  <c r="I76" i="20"/>
  <c r="H76" i="20"/>
  <c r="F76" i="20"/>
  <c r="E76" i="20"/>
  <c r="D76" i="20"/>
  <c r="A76" i="20"/>
  <c r="J75" i="20"/>
  <c r="I75" i="20"/>
  <c r="H75" i="20"/>
  <c r="F75" i="20"/>
  <c r="E75" i="20"/>
  <c r="D75" i="20"/>
  <c r="A75" i="20"/>
  <c r="J74" i="20"/>
  <c r="I74" i="20"/>
  <c r="H74" i="20"/>
  <c r="F74" i="20"/>
  <c r="E74" i="20"/>
  <c r="D74" i="20"/>
  <c r="A74" i="20"/>
  <c r="J73" i="20"/>
  <c r="I73" i="20"/>
  <c r="H73" i="20"/>
  <c r="F73" i="20"/>
  <c r="E73" i="20"/>
  <c r="D73" i="20"/>
  <c r="A73" i="20"/>
  <c r="J72" i="20"/>
  <c r="I72" i="20"/>
  <c r="H72" i="20"/>
  <c r="F72" i="20"/>
  <c r="E72" i="20"/>
  <c r="D72" i="20"/>
  <c r="A72" i="20"/>
  <c r="J71" i="20"/>
  <c r="I71" i="20"/>
  <c r="H71" i="20"/>
  <c r="F71" i="20"/>
  <c r="E71" i="20"/>
  <c r="D71" i="20"/>
  <c r="A71" i="20"/>
  <c r="J70" i="20"/>
  <c r="I70" i="20"/>
  <c r="H70" i="20"/>
  <c r="F70" i="20"/>
  <c r="E70" i="20"/>
  <c r="D70" i="20"/>
  <c r="A70" i="20"/>
  <c r="J69" i="20"/>
  <c r="I69" i="20"/>
  <c r="H69" i="20"/>
  <c r="F69" i="20"/>
  <c r="E69" i="20"/>
  <c r="D69" i="20"/>
  <c r="A69" i="20"/>
  <c r="J68" i="20"/>
  <c r="I68" i="20"/>
  <c r="H68" i="20"/>
  <c r="F68" i="20"/>
  <c r="E68" i="20"/>
  <c r="D68" i="20"/>
  <c r="A68" i="20"/>
  <c r="J67" i="20"/>
  <c r="I67" i="20"/>
  <c r="H67" i="20"/>
  <c r="F67" i="20"/>
  <c r="E67" i="20"/>
  <c r="D67" i="20"/>
  <c r="A67" i="20"/>
  <c r="J66" i="20"/>
  <c r="I66" i="20"/>
  <c r="H66" i="20"/>
  <c r="F66" i="20"/>
  <c r="E66" i="20"/>
  <c r="D66" i="20"/>
  <c r="A66" i="20"/>
  <c r="J65" i="20"/>
  <c r="I65" i="20"/>
  <c r="H65" i="20"/>
  <c r="F65" i="20"/>
  <c r="E65" i="20"/>
  <c r="D65" i="20"/>
  <c r="A65" i="20"/>
  <c r="J64" i="20"/>
  <c r="I64" i="20"/>
  <c r="H64" i="20"/>
  <c r="F64" i="20"/>
  <c r="E64" i="20"/>
  <c r="D64" i="20"/>
  <c r="A64" i="20"/>
  <c r="J63" i="20"/>
  <c r="I63" i="20"/>
  <c r="H63" i="20"/>
  <c r="F63" i="20"/>
  <c r="E63" i="20"/>
  <c r="D63" i="20"/>
  <c r="A63" i="20"/>
  <c r="J62" i="20"/>
  <c r="I62" i="20"/>
  <c r="H62" i="20"/>
  <c r="F62" i="20"/>
  <c r="E62" i="20"/>
  <c r="D62" i="20"/>
  <c r="A62" i="20"/>
  <c r="J61" i="20"/>
  <c r="I61" i="20"/>
  <c r="H61" i="20"/>
  <c r="F61" i="20"/>
  <c r="E61" i="20"/>
  <c r="D61" i="20"/>
  <c r="A61" i="20"/>
  <c r="J60" i="20"/>
  <c r="I60" i="20"/>
  <c r="H60" i="20"/>
  <c r="F60" i="20"/>
  <c r="E60" i="20"/>
  <c r="D60" i="20"/>
  <c r="A60" i="20"/>
  <c r="J59" i="20"/>
  <c r="I59" i="20"/>
  <c r="H59" i="20"/>
  <c r="F59" i="20"/>
  <c r="E59" i="20"/>
  <c r="D59" i="20"/>
  <c r="A59" i="20"/>
  <c r="J58" i="20"/>
  <c r="I58" i="20"/>
  <c r="H58" i="20"/>
  <c r="F58" i="20"/>
  <c r="E58" i="20"/>
  <c r="D58" i="20"/>
  <c r="A58" i="20"/>
  <c r="J57" i="20"/>
  <c r="I57" i="20"/>
  <c r="H57" i="20"/>
  <c r="F57" i="20"/>
  <c r="E57" i="20"/>
  <c r="D57" i="20"/>
  <c r="A57" i="20"/>
  <c r="J56" i="20"/>
  <c r="I56" i="20"/>
  <c r="H56" i="20"/>
  <c r="F56" i="20"/>
  <c r="E56" i="20"/>
  <c r="D56" i="20"/>
  <c r="A56" i="20"/>
  <c r="J55" i="20"/>
  <c r="I55" i="20"/>
  <c r="H55" i="20"/>
  <c r="F55" i="20"/>
  <c r="E55" i="20"/>
  <c r="D55" i="20"/>
  <c r="A55" i="20"/>
  <c r="J54" i="20"/>
  <c r="I54" i="20"/>
  <c r="H54" i="20"/>
  <c r="F54" i="20"/>
  <c r="E54" i="20"/>
  <c r="D54" i="20"/>
  <c r="A54" i="20"/>
  <c r="J53" i="20"/>
  <c r="I53" i="20"/>
  <c r="H53" i="20"/>
  <c r="F53" i="20"/>
  <c r="E53" i="20"/>
  <c r="D53" i="20"/>
  <c r="A53" i="20"/>
  <c r="J52" i="20"/>
  <c r="I52" i="20"/>
  <c r="H52" i="20"/>
  <c r="F52" i="20"/>
  <c r="E52" i="20"/>
  <c r="D52" i="20"/>
  <c r="A52" i="20"/>
  <c r="J51" i="20"/>
  <c r="I51" i="20"/>
  <c r="H51" i="20"/>
  <c r="F51" i="20"/>
  <c r="E51" i="20"/>
  <c r="D51" i="20"/>
  <c r="A51" i="20"/>
  <c r="J50" i="20"/>
  <c r="I50" i="20"/>
  <c r="H50" i="20"/>
  <c r="F50" i="20"/>
  <c r="E50" i="20"/>
  <c r="D50" i="20"/>
  <c r="A50" i="20"/>
  <c r="J49" i="20"/>
  <c r="I49" i="20"/>
  <c r="H49" i="20"/>
  <c r="F49" i="20"/>
  <c r="E49" i="20"/>
  <c r="D49" i="20"/>
  <c r="A49" i="20"/>
  <c r="J48" i="20"/>
  <c r="I48" i="20"/>
  <c r="H48" i="20"/>
  <c r="F48" i="20"/>
  <c r="E48" i="20"/>
  <c r="D48" i="20"/>
  <c r="A48" i="20"/>
  <c r="J47" i="20"/>
  <c r="I47" i="20"/>
  <c r="H47" i="20"/>
  <c r="F47" i="20"/>
  <c r="E47" i="20"/>
  <c r="D47" i="20"/>
  <c r="A47" i="20"/>
  <c r="J46" i="20"/>
  <c r="I46" i="20"/>
  <c r="H46" i="20"/>
  <c r="F46" i="20"/>
  <c r="E46" i="20"/>
  <c r="D46" i="20"/>
  <c r="A46" i="20"/>
  <c r="J45" i="20"/>
  <c r="I45" i="20"/>
  <c r="H45" i="20"/>
  <c r="F45" i="20"/>
  <c r="E45" i="20"/>
  <c r="D45" i="20"/>
  <c r="A45" i="20"/>
  <c r="J44" i="20"/>
  <c r="I44" i="20"/>
  <c r="H44" i="20"/>
  <c r="F44" i="20"/>
  <c r="E44" i="20"/>
  <c r="D44" i="20"/>
  <c r="A44" i="20"/>
  <c r="J43" i="20"/>
  <c r="I43" i="20"/>
  <c r="H43" i="20"/>
  <c r="F43" i="20"/>
  <c r="E43" i="20"/>
  <c r="D43" i="20"/>
  <c r="A43" i="20"/>
  <c r="J42" i="20"/>
  <c r="I42" i="20"/>
  <c r="H42" i="20"/>
  <c r="F42" i="20"/>
  <c r="E42" i="20"/>
  <c r="D42" i="20"/>
  <c r="A42" i="20"/>
  <c r="J41" i="20"/>
  <c r="I41" i="20"/>
  <c r="H41" i="20"/>
  <c r="F41" i="20"/>
  <c r="E41" i="20"/>
  <c r="D41" i="20"/>
  <c r="A41" i="20"/>
  <c r="J40" i="20"/>
  <c r="I40" i="20"/>
  <c r="H40" i="20"/>
  <c r="F40" i="20"/>
  <c r="E40" i="20"/>
  <c r="D40" i="20"/>
  <c r="A40" i="20"/>
  <c r="J39" i="20"/>
  <c r="I39" i="20"/>
  <c r="H39" i="20"/>
  <c r="F39" i="20"/>
  <c r="E39" i="20"/>
  <c r="D39" i="20"/>
  <c r="A39" i="20"/>
  <c r="J38" i="20"/>
  <c r="I38" i="20"/>
  <c r="H38" i="20"/>
  <c r="F38" i="20"/>
  <c r="E38" i="20"/>
  <c r="D38" i="20"/>
  <c r="A38" i="20"/>
  <c r="J37" i="20"/>
  <c r="I37" i="20"/>
  <c r="H37" i="20"/>
  <c r="F37" i="20"/>
  <c r="E37" i="20"/>
  <c r="D37" i="20"/>
  <c r="A37" i="20"/>
  <c r="J36" i="20"/>
  <c r="I36" i="20"/>
  <c r="H36" i="20"/>
  <c r="F36" i="20"/>
  <c r="E36" i="20"/>
  <c r="D36" i="20"/>
  <c r="A36" i="20"/>
  <c r="J35" i="20"/>
  <c r="I35" i="20"/>
  <c r="H35" i="20"/>
  <c r="F35" i="20"/>
  <c r="E35" i="20"/>
  <c r="D35" i="20"/>
  <c r="A35" i="20"/>
  <c r="J34" i="20"/>
  <c r="I34" i="20"/>
  <c r="H34" i="20"/>
  <c r="F34" i="20"/>
  <c r="E34" i="20"/>
  <c r="D34" i="20"/>
  <c r="A34" i="20"/>
  <c r="J33" i="20"/>
  <c r="I33" i="20"/>
  <c r="H33" i="20"/>
  <c r="F33" i="20"/>
  <c r="E33" i="20"/>
  <c r="D33" i="20"/>
  <c r="A33" i="20"/>
  <c r="J32" i="20"/>
  <c r="I32" i="20"/>
  <c r="H32" i="20"/>
  <c r="F32" i="20"/>
  <c r="E32" i="20"/>
  <c r="D32" i="20"/>
  <c r="A32" i="20"/>
  <c r="J31" i="20"/>
  <c r="I31" i="20"/>
  <c r="H31" i="20"/>
  <c r="F31" i="20"/>
  <c r="E31" i="20"/>
  <c r="D31" i="20"/>
  <c r="A31" i="20"/>
  <c r="J30" i="20"/>
  <c r="I30" i="20"/>
  <c r="H30" i="20"/>
  <c r="F30" i="20"/>
  <c r="E30" i="20"/>
  <c r="D30" i="20"/>
  <c r="A30" i="20"/>
  <c r="J29" i="20"/>
  <c r="I29" i="20"/>
  <c r="H29" i="20"/>
  <c r="F29" i="20"/>
  <c r="E29" i="20"/>
  <c r="D29" i="20"/>
  <c r="A29" i="20"/>
  <c r="J28" i="20"/>
  <c r="I28" i="20"/>
  <c r="H28" i="20"/>
  <c r="F28" i="20"/>
  <c r="E28" i="20"/>
  <c r="D28" i="20"/>
  <c r="A28" i="20"/>
  <c r="J27" i="20"/>
  <c r="I27" i="20"/>
  <c r="H27" i="20"/>
  <c r="F27" i="20"/>
  <c r="E27" i="20"/>
  <c r="D27" i="20"/>
  <c r="A27" i="20"/>
  <c r="J26" i="20"/>
  <c r="I26" i="20"/>
  <c r="H26" i="20"/>
  <c r="F26" i="20"/>
  <c r="E26" i="20"/>
  <c r="D26" i="20"/>
  <c r="A26" i="20"/>
  <c r="J25" i="20"/>
  <c r="I25" i="20"/>
  <c r="H25" i="20"/>
  <c r="F25" i="20"/>
  <c r="E25" i="20"/>
  <c r="D25" i="20"/>
  <c r="A25" i="20"/>
  <c r="J24" i="20"/>
  <c r="I24" i="20"/>
  <c r="H24" i="20"/>
  <c r="F24" i="20"/>
  <c r="E24" i="20"/>
  <c r="D24" i="20"/>
  <c r="A24" i="20"/>
  <c r="J23" i="20"/>
  <c r="I23" i="20"/>
  <c r="H23" i="20"/>
  <c r="F23" i="20"/>
  <c r="E23" i="20"/>
  <c r="D23" i="20"/>
  <c r="A23" i="20"/>
  <c r="J22" i="20"/>
  <c r="I22" i="20"/>
  <c r="H22" i="20"/>
  <c r="F22" i="20"/>
  <c r="E22" i="20"/>
  <c r="D22" i="20"/>
  <c r="A22" i="20"/>
  <c r="J21" i="20"/>
  <c r="I21" i="20"/>
  <c r="H21" i="20"/>
  <c r="F21" i="20"/>
  <c r="E21" i="20"/>
  <c r="D21" i="20"/>
  <c r="A21" i="20"/>
  <c r="J20" i="20"/>
  <c r="I20" i="20"/>
  <c r="H20" i="20"/>
  <c r="F20" i="20"/>
  <c r="E20" i="20"/>
  <c r="D20" i="20"/>
  <c r="A20" i="20"/>
  <c r="J19" i="20"/>
  <c r="I19" i="20"/>
  <c r="H19" i="20"/>
  <c r="F19" i="20"/>
  <c r="E19" i="20"/>
  <c r="D19" i="20"/>
  <c r="A19" i="20"/>
  <c r="J18" i="20"/>
  <c r="I18" i="20"/>
  <c r="H18" i="20"/>
  <c r="F18" i="20"/>
  <c r="E18" i="20"/>
  <c r="D18" i="20"/>
  <c r="A18" i="20"/>
  <c r="J17" i="20"/>
  <c r="I17" i="20"/>
  <c r="H17" i="20"/>
  <c r="F17" i="20"/>
  <c r="E17" i="20"/>
  <c r="D17" i="20"/>
  <c r="A17" i="20"/>
  <c r="J16" i="20"/>
  <c r="I16" i="20"/>
  <c r="H16" i="20"/>
  <c r="F16" i="20"/>
  <c r="E16" i="20"/>
  <c r="D16" i="20"/>
  <c r="A16" i="20"/>
  <c r="J15" i="20"/>
  <c r="I15" i="20"/>
  <c r="H15" i="20"/>
  <c r="F15" i="20"/>
  <c r="E15" i="20"/>
  <c r="D15" i="20"/>
  <c r="A15" i="20"/>
  <c r="J14" i="20"/>
  <c r="I14" i="20"/>
  <c r="H14" i="20"/>
  <c r="F14" i="20"/>
  <c r="E14" i="20"/>
  <c r="D14" i="20"/>
  <c r="A14" i="20"/>
  <c r="J13" i="20"/>
  <c r="I13" i="20"/>
  <c r="H13" i="20"/>
  <c r="F13" i="20"/>
  <c r="E13" i="20"/>
  <c r="D13" i="20"/>
  <c r="A13" i="20"/>
  <c r="J12" i="20"/>
  <c r="I12" i="20"/>
  <c r="H12" i="20"/>
  <c r="F12" i="20"/>
  <c r="E12" i="20"/>
  <c r="D12" i="20"/>
  <c r="A12" i="20"/>
  <c r="J11" i="20"/>
  <c r="I11" i="20"/>
  <c r="H11" i="20"/>
  <c r="F11" i="20"/>
  <c r="E11" i="20"/>
  <c r="D11" i="20"/>
  <c r="A11" i="20"/>
  <c r="J10" i="20"/>
  <c r="I10" i="20"/>
  <c r="H10" i="20"/>
  <c r="F10" i="20"/>
  <c r="E10" i="20"/>
  <c r="D10" i="20"/>
  <c r="A10" i="20"/>
  <c r="J9" i="20"/>
  <c r="I9" i="20"/>
  <c r="H9" i="20"/>
  <c r="F9" i="20"/>
  <c r="E9" i="20"/>
  <c r="D9" i="20"/>
  <c r="A9" i="20"/>
  <c r="J8" i="20"/>
  <c r="I8" i="20"/>
  <c r="H8" i="20"/>
  <c r="F8" i="20"/>
  <c r="E8" i="20"/>
  <c r="D8" i="20"/>
  <c r="A8" i="20"/>
  <c r="J7" i="20"/>
  <c r="I7" i="20"/>
  <c r="H7" i="20"/>
  <c r="F7" i="20"/>
  <c r="E7" i="20"/>
  <c r="D7" i="20"/>
  <c r="A7" i="20"/>
  <c r="J6" i="20"/>
  <c r="I6" i="20"/>
  <c r="H6" i="20"/>
  <c r="F6" i="20"/>
  <c r="E6" i="20"/>
  <c r="D6" i="20"/>
  <c r="A6" i="20"/>
  <c r="J5" i="20"/>
  <c r="I5" i="20"/>
  <c r="H5" i="20"/>
  <c r="F5" i="20"/>
  <c r="E5" i="20"/>
  <c r="D5" i="20"/>
  <c r="A5" i="20"/>
  <c r="J4" i="20"/>
  <c r="I4" i="20"/>
  <c r="H4" i="20"/>
  <c r="F4" i="20"/>
  <c r="E4" i="20"/>
  <c r="D4" i="20"/>
  <c r="A4" i="20"/>
  <c r="J3" i="20"/>
  <c r="I3" i="20"/>
  <c r="H3" i="20"/>
  <c r="F3" i="20"/>
  <c r="E3" i="20"/>
  <c r="D3" i="20"/>
  <c r="A3" i="20"/>
  <c r="J2" i="20"/>
  <c r="I2" i="20"/>
  <c r="H2" i="20"/>
  <c r="F2" i="20"/>
  <c r="E2" i="20"/>
  <c r="D2" i="20"/>
  <c r="A2" i="20"/>
  <c r="G380" i="18"/>
  <c r="F380" i="18"/>
  <c r="J380" i="18"/>
  <c r="E380" i="18"/>
  <c r="I380" i="18"/>
  <c r="H380" i="18"/>
  <c r="A380" i="18"/>
  <c r="G379" i="18"/>
  <c r="F379" i="18"/>
  <c r="J379" i="18"/>
  <c r="E379" i="18"/>
  <c r="I379" i="18"/>
  <c r="H379" i="18"/>
  <c r="A379" i="18"/>
  <c r="G378" i="18"/>
  <c r="F378" i="18"/>
  <c r="J378" i="18"/>
  <c r="E378" i="18"/>
  <c r="I378" i="18"/>
  <c r="H378" i="18"/>
  <c r="A378" i="18"/>
  <c r="G377" i="18"/>
  <c r="F377" i="18"/>
  <c r="J377" i="18"/>
  <c r="E377" i="18"/>
  <c r="I377" i="18"/>
  <c r="H377" i="18"/>
  <c r="A377" i="18"/>
  <c r="G376" i="18"/>
  <c r="F376" i="18"/>
  <c r="J376" i="18"/>
  <c r="E376" i="18"/>
  <c r="I376" i="18"/>
  <c r="H376" i="18"/>
  <c r="A376" i="18"/>
  <c r="G375" i="18"/>
  <c r="F375" i="18"/>
  <c r="J375" i="18"/>
  <c r="E375" i="18"/>
  <c r="I375" i="18"/>
  <c r="H375" i="18"/>
  <c r="A375" i="18"/>
  <c r="G374" i="18"/>
  <c r="F374" i="18"/>
  <c r="J374" i="18"/>
  <c r="E374" i="18"/>
  <c r="I374" i="18"/>
  <c r="H374" i="18"/>
  <c r="A374" i="18"/>
  <c r="G373" i="18"/>
  <c r="F373" i="18"/>
  <c r="J373" i="18"/>
  <c r="E373" i="18"/>
  <c r="I373" i="18"/>
  <c r="H373" i="18"/>
  <c r="A373" i="18"/>
  <c r="G372" i="18"/>
  <c r="F372" i="18"/>
  <c r="J372" i="18"/>
  <c r="E372" i="18"/>
  <c r="I372" i="18"/>
  <c r="H372" i="18"/>
  <c r="A372" i="18"/>
  <c r="G371" i="18"/>
  <c r="F371" i="18"/>
  <c r="J371" i="18"/>
  <c r="E371" i="18"/>
  <c r="I371" i="18"/>
  <c r="H371" i="18"/>
  <c r="A371" i="18"/>
  <c r="G370" i="18"/>
  <c r="F370" i="18"/>
  <c r="J370" i="18"/>
  <c r="E370" i="18"/>
  <c r="I370" i="18"/>
  <c r="H370" i="18"/>
  <c r="A370" i="18"/>
  <c r="G369" i="18"/>
  <c r="F369" i="18"/>
  <c r="J369" i="18"/>
  <c r="E369" i="18"/>
  <c r="I369" i="18"/>
  <c r="H369" i="18"/>
  <c r="A369" i="18"/>
  <c r="G368" i="18"/>
  <c r="F368" i="18"/>
  <c r="J368" i="18"/>
  <c r="E368" i="18"/>
  <c r="I368" i="18"/>
  <c r="H368" i="18"/>
  <c r="A368" i="18"/>
  <c r="G367" i="18"/>
  <c r="F367" i="18"/>
  <c r="J367" i="18"/>
  <c r="E367" i="18"/>
  <c r="I367" i="18"/>
  <c r="H367" i="18"/>
  <c r="A367" i="18"/>
  <c r="G366" i="18"/>
  <c r="F366" i="18"/>
  <c r="J366" i="18"/>
  <c r="E366" i="18"/>
  <c r="I366" i="18"/>
  <c r="H366" i="18"/>
  <c r="A366" i="18"/>
  <c r="G365" i="18"/>
  <c r="F365" i="18"/>
  <c r="J365" i="18"/>
  <c r="E365" i="18"/>
  <c r="I365" i="18"/>
  <c r="H365" i="18"/>
  <c r="A365" i="18"/>
  <c r="G364" i="18"/>
  <c r="F364" i="18"/>
  <c r="J364" i="18"/>
  <c r="E364" i="18"/>
  <c r="I364" i="18"/>
  <c r="H364" i="18"/>
  <c r="A364" i="18"/>
  <c r="G363" i="18"/>
  <c r="F363" i="18"/>
  <c r="J363" i="18"/>
  <c r="E363" i="18"/>
  <c r="I363" i="18"/>
  <c r="H363" i="18"/>
  <c r="A363" i="18"/>
  <c r="G362" i="18"/>
  <c r="F362" i="18"/>
  <c r="J362" i="18"/>
  <c r="E362" i="18"/>
  <c r="I362" i="18"/>
  <c r="H362" i="18"/>
  <c r="A362" i="18"/>
  <c r="G361" i="18"/>
  <c r="F361" i="18"/>
  <c r="J361" i="18"/>
  <c r="E361" i="18"/>
  <c r="I361" i="18"/>
  <c r="H361" i="18"/>
  <c r="A361" i="18"/>
  <c r="G360" i="18"/>
  <c r="F360" i="18"/>
  <c r="J360" i="18"/>
  <c r="E360" i="18"/>
  <c r="I360" i="18"/>
  <c r="H360" i="18"/>
  <c r="A360" i="18"/>
  <c r="G359" i="18"/>
  <c r="F359" i="18"/>
  <c r="J359" i="18"/>
  <c r="E359" i="18"/>
  <c r="I359" i="18"/>
  <c r="H359" i="18"/>
  <c r="A359" i="18"/>
  <c r="G358" i="18"/>
  <c r="F358" i="18"/>
  <c r="J358" i="18"/>
  <c r="E358" i="18"/>
  <c r="I358" i="18"/>
  <c r="H358" i="18"/>
  <c r="A358" i="18"/>
  <c r="G357" i="18"/>
  <c r="F357" i="18"/>
  <c r="J357" i="18"/>
  <c r="E357" i="18"/>
  <c r="I357" i="18"/>
  <c r="H357" i="18"/>
  <c r="A357" i="18"/>
  <c r="G356" i="18"/>
  <c r="F356" i="18"/>
  <c r="J356" i="18"/>
  <c r="E356" i="18"/>
  <c r="I356" i="18"/>
  <c r="H356" i="18"/>
  <c r="A356" i="18"/>
  <c r="G355" i="18"/>
  <c r="F355" i="18"/>
  <c r="J355" i="18"/>
  <c r="E355" i="18"/>
  <c r="I355" i="18"/>
  <c r="H355" i="18"/>
  <c r="A355" i="18"/>
  <c r="G354" i="18"/>
  <c r="F354" i="18"/>
  <c r="J354" i="18"/>
  <c r="E354" i="18"/>
  <c r="I354" i="18"/>
  <c r="H354" i="18"/>
  <c r="A354" i="18"/>
  <c r="G353" i="18"/>
  <c r="F353" i="18"/>
  <c r="J353" i="18"/>
  <c r="E353" i="18"/>
  <c r="I353" i="18"/>
  <c r="H353" i="18"/>
  <c r="A353" i="18"/>
  <c r="G352" i="18"/>
  <c r="F352" i="18"/>
  <c r="J352" i="18"/>
  <c r="E352" i="18"/>
  <c r="I352" i="18"/>
  <c r="H352" i="18"/>
  <c r="A352" i="18"/>
  <c r="G351" i="18"/>
  <c r="F351" i="18"/>
  <c r="J351" i="18"/>
  <c r="E351" i="18"/>
  <c r="I351" i="18"/>
  <c r="H351" i="18"/>
  <c r="A351" i="18"/>
  <c r="G350" i="18"/>
  <c r="F350" i="18"/>
  <c r="J350" i="18"/>
  <c r="E350" i="18"/>
  <c r="I350" i="18"/>
  <c r="H350" i="18"/>
  <c r="A350" i="18"/>
  <c r="G349" i="18"/>
  <c r="F349" i="18"/>
  <c r="J349" i="18"/>
  <c r="E349" i="18"/>
  <c r="I349" i="18"/>
  <c r="H349" i="18"/>
  <c r="A349" i="18"/>
  <c r="G348" i="18"/>
  <c r="F348" i="18"/>
  <c r="J348" i="18"/>
  <c r="E348" i="18"/>
  <c r="I348" i="18"/>
  <c r="H348" i="18"/>
  <c r="A348" i="18"/>
  <c r="G347" i="18"/>
  <c r="F347" i="18"/>
  <c r="J347" i="18"/>
  <c r="E347" i="18"/>
  <c r="I347" i="18"/>
  <c r="H347" i="18"/>
  <c r="A347" i="18"/>
  <c r="G346" i="18"/>
  <c r="F346" i="18"/>
  <c r="J346" i="18"/>
  <c r="E346" i="18"/>
  <c r="I346" i="18"/>
  <c r="H346" i="18"/>
  <c r="A346" i="18"/>
  <c r="G345" i="18"/>
  <c r="F345" i="18"/>
  <c r="J345" i="18"/>
  <c r="E345" i="18"/>
  <c r="I345" i="18"/>
  <c r="H345" i="18"/>
  <c r="A345" i="18"/>
  <c r="G344" i="18"/>
  <c r="F344" i="18"/>
  <c r="J344" i="18"/>
  <c r="E344" i="18"/>
  <c r="I344" i="18"/>
  <c r="H344" i="18"/>
  <c r="A344" i="18"/>
  <c r="G343" i="18"/>
  <c r="F343" i="18"/>
  <c r="J343" i="18"/>
  <c r="E343" i="18"/>
  <c r="I343" i="18"/>
  <c r="H343" i="18"/>
  <c r="A343" i="18"/>
  <c r="G342" i="18"/>
  <c r="F342" i="18"/>
  <c r="J342" i="18"/>
  <c r="E342" i="18"/>
  <c r="I342" i="18"/>
  <c r="H342" i="18"/>
  <c r="A342" i="18"/>
  <c r="G341" i="18"/>
  <c r="F341" i="18"/>
  <c r="J341" i="18"/>
  <c r="E341" i="18"/>
  <c r="I341" i="18"/>
  <c r="H341" i="18"/>
  <c r="A341" i="18"/>
  <c r="G340" i="18"/>
  <c r="F340" i="18"/>
  <c r="J340" i="18"/>
  <c r="E340" i="18"/>
  <c r="I340" i="18"/>
  <c r="H340" i="18"/>
  <c r="A340" i="18"/>
  <c r="G339" i="18"/>
  <c r="F339" i="18"/>
  <c r="J339" i="18"/>
  <c r="E339" i="18"/>
  <c r="I339" i="18"/>
  <c r="H339" i="18"/>
  <c r="A339" i="18"/>
  <c r="G338" i="18"/>
  <c r="F338" i="18"/>
  <c r="J338" i="18"/>
  <c r="E338" i="18"/>
  <c r="I338" i="18"/>
  <c r="H338" i="18"/>
  <c r="A338" i="18"/>
  <c r="G337" i="18"/>
  <c r="F337" i="18"/>
  <c r="J337" i="18"/>
  <c r="E337" i="18"/>
  <c r="I337" i="18"/>
  <c r="H337" i="18"/>
  <c r="A337" i="18"/>
  <c r="G336" i="18"/>
  <c r="F336" i="18"/>
  <c r="J336" i="18"/>
  <c r="E336" i="18"/>
  <c r="I336" i="18"/>
  <c r="H336" i="18"/>
  <c r="A336" i="18"/>
  <c r="G335" i="18"/>
  <c r="F335" i="18"/>
  <c r="J335" i="18"/>
  <c r="E335" i="18"/>
  <c r="I335" i="18"/>
  <c r="H335" i="18"/>
  <c r="A335" i="18"/>
  <c r="G334" i="18"/>
  <c r="F334" i="18"/>
  <c r="J334" i="18"/>
  <c r="E334" i="18"/>
  <c r="I334" i="18"/>
  <c r="H334" i="18"/>
  <c r="A334" i="18"/>
  <c r="G333" i="18"/>
  <c r="F333" i="18"/>
  <c r="J333" i="18"/>
  <c r="E333" i="18"/>
  <c r="I333" i="18"/>
  <c r="H333" i="18"/>
  <c r="A333" i="18"/>
  <c r="G332" i="18"/>
  <c r="F332" i="18"/>
  <c r="J332" i="18"/>
  <c r="E332" i="18"/>
  <c r="I332" i="18"/>
  <c r="H332" i="18"/>
  <c r="A332" i="18"/>
  <c r="G331" i="18"/>
  <c r="F331" i="18"/>
  <c r="J331" i="18"/>
  <c r="E331" i="18"/>
  <c r="I331" i="18"/>
  <c r="H331" i="18"/>
  <c r="A331" i="18"/>
  <c r="G330" i="18"/>
  <c r="F330" i="18"/>
  <c r="J330" i="18"/>
  <c r="E330" i="18"/>
  <c r="I330" i="18"/>
  <c r="H330" i="18"/>
  <c r="A330" i="18"/>
  <c r="G329" i="18"/>
  <c r="F329" i="18"/>
  <c r="J329" i="18"/>
  <c r="E329" i="18"/>
  <c r="I329" i="18"/>
  <c r="H329" i="18"/>
  <c r="A329" i="18"/>
  <c r="G328" i="18"/>
  <c r="F328" i="18"/>
  <c r="J328" i="18"/>
  <c r="E328" i="18"/>
  <c r="I328" i="18"/>
  <c r="H328" i="18"/>
  <c r="A328" i="18"/>
  <c r="G327" i="18"/>
  <c r="F327" i="18"/>
  <c r="J327" i="18"/>
  <c r="E327" i="18"/>
  <c r="I327" i="18"/>
  <c r="H327" i="18"/>
  <c r="A327" i="18"/>
  <c r="G326" i="18"/>
  <c r="F326" i="18"/>
  <c r="J326" i="18"/>
  <c r="E326" i="18"/>
  <c r="I326" i="18"/>
  <c r="H326" i="18"/>
  <c r="A326" i="18"/>
  <c r="G325" i="18"/>
  <c r="F325" i="18"/>
  <c r="J325" i="18"/>
  <c r="E325" i="18"/>
  <c r="I325" i="18"/>
  <c r="H325" i="18"/>
  <c r="A325" i="18"/>
  <c r="G324" i="18"/>
  <c r="F324" i="18"/>
  <c r="J324" i="18"/>
  <c r="E324" i="18"/>
  <c r="I324" i="18"/>
  <c r="H324" i="18"/>
  <c r="A324" i="18"/>
  <c r="G323" i="18"/>
  <c r="F323" i="18"/>
  <c r="J323" i="18"/>
  <c r="E323" i="18"/>
  <c r="I323" i="18"/>
  <c r="H323" i="18"/>
  <c r="A323" i="18"/>
  <c r="G322" i="18"/>
  <c r="F322" i="18"/>
  <c r="J322" i="18"/>
  <c r="E322" i="18"/>
  <c r="I322" i="18"/>
  <c r="H322" i="18"/>
  <c r="A322" i="18"/>
  <c r="G321" i="18"/>
  <c r="F321" i="18"/>
  <c r="J321" i="18"/>
  <c r="E321" i="18"/>
  <c r="I321" i="18"/>
  <c r="H321" i="18"/>
  <c r="A321" i="18"/>
  <c r="G320" i="18"/>
  <c r="F320" i="18"/>
  <c r="J320" i="18"/>
  <c r="E320" i="18"/>
  <c r="I320" i="18"/>
  <c r="H320" i="18"/>
  <c r="A320" i="18"/>
  <c r="G319" i="18"/>
  <c r="F319" i="18"/>
  <c r="J319" i="18"/>
  <c r="E319" i="18"/>
  <c r="I319" i="18"/>
  <c r="H319" i="18"/>
  <c r="A319" i="18"/>
  <c r="G318" i="18"/>
  <c r="F318" i="18"/>
  <c r="J318" i="18"/>
  <c r="E318" i="18"/>
  <c r="I318" i="18"/>
  <c r="H318" i="18"/>
  <c r="A318" i="18"/>
  <c r="G317" i="18"/>
  <c r="F317" i="18"/>
  <c r="J317" i="18"/>
  <c r="E317" i="18"/>
  <c r="I317" i="18"/>
  <c r="H317" i="18"/>
  <c r="A317" i="18"/>
  <c r="G316" i="18"/>
  <c r="F316" i="18"/>
  <c r="J316" i="18"/>
  <c r="E316" i="18"/>
  <c r="I316" i="18"/>
  <c r="H316" i="18"/>
  <c r="A316" i="18"/>
  <c r="G315" i="18"/>
  <c r="F315" i="18"/>
  <c r="J315" i="18"/>
  <c r="E315" i="18"/>
  <c r="I315" i="18"/>
  <c r="H315" i="18"/>
  <c r="A315" i="18"/>
  <c r="G314" i="18"/>
  <c r="F314" i="18"/>
  <c r="J314" i="18"/>
  <c r="E314" i="18"/>
  <c r="I314" i="18"/>
  <c r="H314" i="18"/>
  <c r="A314" i="18"/>
  <c r="G313" i="18"/>
  <c r="F313" i="18"/>
  <c r="J313" i="18"/>
  <c r="E313" i="18"/>
  <c r="I313" i="18"/>
  <c r="H313" i="18"/>
  <c r="A313" i="18"/>
  <c r="G312" i="18"/>
  <c r="F312" i="18"/>
  <c r="J312" i="18"/>
  <c r="E312" i="18"/>
  <c r="I312" i="18"/>
  <c r="H312" i="18"/>
  <c r="A312" i="18"/>
  <c r="G311" i="18"/>
  <c r="F311" i="18"/>
  <c r="J311" i="18"/>
  <c r="E311" i="18"/>
  <c r="I311" i="18"/>
  <c r="H311" i="18"/>
  <c r="A311" i="18"/>
  <c r="G310" i="18"/>
  <c r="F310" i="18"/>
  <c r="J310" i="18"/>
  <c r="E310" i="18"/>
  <c r="I310" i="18"/>
  <c r="H310" i="18"/>
  <c r="A310" i="18"/>
  <c r="G309" i="18"/>
  <c r="F309" i="18"/>
  <c r="J309" i="18"/>
  <c r="E309" i="18"/>
  <c r="I309" i="18"/>
  <c r="H309" i="18"/>
  <c r="A309" i="18"/>
  <c r="G308" i="18"/>
  <c r="F308" i="18"/>
  <c r="J308" i="18"/>
  <c r="E308" i="18"/>
  <c r="I308" i="18"/>
  <c r="H308" i="18"/>
  <c r="A308" i="18"/>
  <c r="G307" i="18"/>
  <c r="F307" i="18"/>
  <c r="J307" i="18"/>
  <c r="E307" i="18"/>
  <c r="I307" i="18"/>
  <c r="H307" i="18"/>
  <c r="A307" i="18"/>
  <c r="G306" i="18"/>
  <c r="F306" i="18"/>
  <c r="J306" i="18"/>
  <c r="E306" i="18"/>
  <c r="I306" i="18"/>
  <c r="H306" i="18"/>
  <c r="A306" i="18"/>
  <c r="G305" i="18"/>
  <c r="F305" i="18"/>
  <c r="J305" i="18"/>
  <c r="E305" i="18"/>
  <c r="I305" i="18"/>
  <c r="H305" i="18"/>
  <c r="A305" i="18"/>
  <c r="G304" i="18"/>
  <c r="F304" i="18"/>
  <c r="J304" i="18"/>
  <c r="E304" i="18"/>
  <c r="I304" i="18"/>
  <c r="H304" i="18"/>
  <c r="A304" i="18"/>
  <c r="G303" i="18"/>
  <c r="F303" i="18"/>
  <c r="J303" i="18"/>
  <c r="E303" i="18"/>
  <c r="I303" i="18"/>
  <c r="H303" i="18"/>
  <c r="A303" i="18"/>
  <c r="G302" i="18"/>
  <c r="F302" i="18"/>
  <c r="J302" i="18"/>
  <c r="E302" i="18"/>
  <c r="I302" i="18"/>
  <c r="H302" i="18"/>
  <c r="A302" i="18"/>
  <c r="G301" i="18"/>
  <c r="F301" i="18"/>
  <c r="J301" i="18"/>
  <c r="E301" i="18"/>
  <c r="I301" i="18"/>
  <c r="H301" i="18"/>
  <c r="A301" i="18"/>
  <c r="G300" i="18"/>
  <c r="F300" i="18"/>
  <c r="J300" i="18"/>
  <c r="E300" i="18"/>
  <c r="I300" i="18"/>
  <c r="H300" i="18"/>
  <c r="A300" i="18"/>
  <c r="G299" i="18"/>
  <c r="F299" i="18"/>
  <c r="J299" i="18"/>
  <c r="E299" i="18"/>
  <c r="I299" i="18"/>
  <c r="H299" i="18"/>
  <c r="A299" i="18"/>
  <c r="G298" i="18"/>
  <c r="F298" i="18"/>
  <c r="J298" i="18"/>
  <c r="E298" i="18"/>
  <c r="I298" i="18"/>
  <c r="H298" i="18"/>
  <c r="A298" i="18"/>
  <c r="G297" i="18"/>
  <c r="F297" i="18"/>
  <c r="J297" i="18"/>
  <c r="E297" i="18"/>
  <c r="I297" i="18"/>
  <c r="H297" i="18"/>
  <c r="A297" i="18"/>
  <c r="G296" i="18"/>
  <c r="F296" i="18"/>
  <c r="J296" i="18"/>
  <c r="E296" i="18"/>
  <c r="I296" i="18"/>
  <c r="H296" i="18"/>
  <c r="A296" i="18"/>
  <c r="G295" i="18"/>
  <c r="F295" i="18"/>
  <c r="J295" i="18"/>
  <c r="E295" i="18"/>
  <c r="I295" i="18"/>
  <c r="H295" i="18"/>
  <c r="A295" i="18"/>
  <c r="G294" i="18"/>
  <c r="F294" i="18"/>
  <c r="J294" i="18"/>
  <c r="E294" i="18"/>
  <c r="I294" i="18"/>
  <c r="H294" i="18"/>
  <c r="A294" i="18"/>
  <c r="G293" i="18"/>
  <c r="F293" i="18"/>
  <c r="J293" i="18"/>
  <c r="E293" i="18"/>
  <c r="I293" i="18"/>
  <c r="H293" i="18"/>
  <c r="A293" i="18"/>
  <c r="G292" i="18"/>
  <c r="F292" i="18"/>
  <c r="J292" i="18"/>
  <c r="E292" i="18"/>
  <c r="I292" i="18"/>
  <c r="H292" i="18"/>
  <c r="A292" i="18"/>
  <c r="G291" i="18"/>
  <c r="F291" i="18"/>
  <c r="J291" i="18"/>
  <c r="E291" i="18"/>
  <c r="I291" i="18"/>
  <c r="H291" i="18"/>
  <c r="A291" i="18"/>
  <c r="G290" i="18"/>
  <c r="F290" i="18"/>
  <c r="J290" i="18"/>
  <c r="E290" i="18"/>
  <c r="I290" i="18"/>
  <c r="H290" i="18"/>
  <c r="A290" i="18"/>
  <c r="G289" i="18"/>
  <c r="F289" i="18"/>
  <c r="J289" i="18"/>
  <c r="E289" i="18"/>
  <c r="I289" i="18"/>
  <c r="H289" i="18"/>
  <c r="A289" i="18"/>
  <c r="G288" i="18"/>
  <c r="F288" i="18"/>
  <c r="J288" i="18"/>
  <c r="E288" i="18"/>
  <c r="I288" i="18"/>
  <c r="H288" i="18"/>
  <c r="A288" i="18"/>
  <c r="G287" i="18"/>
  <c r="F287" i="18"/>
  <c r="J287" i="18"/>
  <c r="E287" i="18"/>
  <c r="I287" i="18"/>
  <c r="H287" i="18"/>
  <c r="A287" i="18"/>
  <c r="G286" i="18"/>
  <c r="F286" i="18"/>
  <c r="J286" i="18"/>
  <c r="E286" i="18"/>
  <c r="I286" i="18"/>
  <c r="H286" i="18"/>
  <c r="A286" i="18"/>
  <c r="G285" i="18"/>
  <c r="F285" i="18"/>
  <c r="J285" i="18"/>
  <c r="E285" i="18"/>
  <c r="I285" i="18"/>
  <c r="H285" i="18"/>
  <c r="A285" i="18"/>
  <c r="G284" i="18"/>
  <c r="F284" i="18"/>
  <c r="J284" i="18"/>
  <c r="E284" i="18"/>
  <c r="I284" i="18"/>
  <c r="H284" i="18"/>
  <c r="A284" i="18"/>
  <c r="G283" i="18"/>
  <c r="F283" i="18"/>
  <c r="J283" i="18"/>
  <c r="E283" i="18"/>
  <c r="I283" i="18"/>
  <c r="H283" i="18"/>
  <c r="A283" i="18"/>
  <c r="G282" i="18"/>
  <c r="F282" i="18"/>
  <c r="J282" i="18"/>
  <c r="E282" i="18"/>
  <c r="I282" i="18"/>
  <c r="H282" i="18"/>
  <c r="A282" i="18"/>
  <c r="G281" i="18"/>
  <c r="F281" i="18"/>
  <c r="J281" i="18"/>
  <c r="E281" i="18"/>
  <c r="I281" i="18"/>
  <c r="H281" i="18"/>
  <c r="A281" i="18"/>
  <c r="G280" i="18"/>
  <c r="F280" i="18"/>
  <c r="J280" i="18"/>
  <c r="E280" i="18"/>
  <c r="I280" i="18"/>
  <c r="H280" i="18"/>
  <c r="A280" i="18"/>
  <c r="G279" i="18"/>
  <c r="F279" i="18"/>
  <c r="J279" i="18"/>
  <c r="E279" i="18"/>
  <c r="I279" i="18"/>
  <c r="H279" i="18"/>
  <c r="A279" i="18"/>
  <c r="G278" i="18"/>
  <c r="F278" i="18"/>
  <c r="J278" i="18"/>
  <c r="E278" i="18"/>
  <c r="I278" i="18"/>
  <c r="H278" i="18"/>
  <c r="A278" i="18"/>
  <c r="G277" i="18"/>
  <c r="F277" i="18"/>
  <c r="J277" i="18"/>
  <c r="E277" i="18"/>
  <c r="I277" i="18"/>
  <c r="H277" i="18"/>
  <c r="A277" i="18"/>
  <c r="G276" i="18"/>
  <c r="F276" i="18"/>
  <c r="J276" i="18"/>
  <c r="E276" i="18"/>
  <c r="I276" i="18"/>
  <c r="H276" i="18"/>
  <c r="A276" i="18"/>
  <c r="G275" i="18"/>
  <c r="F275" i="18"/>
  <c r="J275" i="18"/>
  <c r="E275" i="18"/>
  <c r="I275" i="18"/>
  <c r="H275" i="18"/>
  <c r="A275" i="18"/>
  <c r="G274" i="18"/>
  <c r="F274" i="18"/>
  <c r="J274" i="18"/>
  <c r="E274" i="18"/>
  <c r="I274" i="18"/>
  <c r="H274" i="18"/>
  <c r="A274" i="18"/>
  <c r="G273" i="18"/>
  <c r="F273" i="18"/>
  <c r="J273" i="18"/>
  <c r="E273" i="18"/>
  <c r="I273" i="18"/>
  <c r="H273" i="18"/>
  <c r="A273" i="18"/>
  <c r="G272" i="18"/>
  <c r="F272" i="18"/>
  <c r="J272" i="18"/>
  <c r="E272" i="18"/>
  <c r="I272" i="18"/>
  <c r="H272" i="18"/>
  <c r="A272" i="18"/>
  <c r="G271" i="18"/>
  <c r="F271" i="18"/>
  <c r="J271" i="18"/>
  <c r="E271" i="18"/>
  <c r="I271" i="18"/>
  <c r="H271" i="18"/>
  <c r="A271" i="18"/>
  <c r="G270" i="18"/>
  <c r="F270" i="18"/>
  <c r="J270" i="18"/>
  <c r="E270" i="18"/>
  <c r="I270" i="18"/>
  <c r="H270" i="18"/>
  <c r="A270" i="18"/>
  <c r="G269" i="18"/>
  <c r="F269" i="18"/>
  <c r="J269" i="18"/>
  <c r="E269" i="18"/>
  <c r="I269" i="18"/>
  <c r="H269" i="18"/>
  <c r="A269" i="18"/>
  <c r="G268" i="18"/>
  <c r="F268" i="18"/>
  <c r="J268" i="18"/>
  <c r="E268" i="18"/>
  <c r="I268" i="18"/>
  <c r="H268" i="18"/>
  <c r="A268" i="18"/>
  <c r="G267" i="18"/>
  <c r="F267" i="18"/>
  <c r="J267" i="18"/>
  <c r="E267" i="18"/>
  <c r="I267" i="18"/>
  <c r="H267" i="18"/>
  <c r="A267" i="18"/>
  <c r="G266" i="18"/>
  <c r="F266" i="18"/>
  <c r="J266" i="18"/>
  <c r="E266" i="18"/>
  <c r="I266" i="18"/>
  <c r="H266" i="18"/>
  <c r="A266" i="18"/>
  <c r="G265" i="18"/>
  <c r="F265" i="18"/>
  <c r="J265" i="18"/>
  <c r="E265" i="18"/>
  <c r="I265" i="18"/>
  <c r="H265" i="18"/>
  <c r="A265" i="18"/>
  <c r="G264" i="18"/>
  <c r="F264" i="18"/>
  <c r="J264" i="18"/>
  <c r="E264" i="18"/>
  <c r="I264" i="18"/>
  <c r="H264" i="18"/>
  <c r="A264" i="18"/>
  <c r="G263" i="18"/>
  <c r="F263" i="18"/>
  <c r="J263" i="18"/>
  <c r="E263" i="18"/>
  <c r="I263" i="18"/>
  <c r="H263" i="18"/>
  <c r="A263" i="18"/>
  <c r="G262" i="18"/>
  <c r="F262" i="18"/>
  <c r="J262" i="18"/>
  <c r="E262" i="18"/>
  <c r="I262" i="18"/>
  <c r="H262" i="18"/>
  <c r="A262" i="18"/>
  <c r="G261" i="18"/>
  <c r="F261" i="18"/>
  <c r="J261" i="18"/>
  <c r="E261" i="18"/>
  <c r="I261" i="18"/>
  <c r="H261" i="18"/>
  <c r="A261" i="18"/>
  <c r="G260" i="18"/>
  <c r="F260" i="18"/>
  <c r="J260" i="18"/>
  <c r="E260" i="18"/>
  <c r="I260" i="18"/>
  <c r="H260" i="18"/>
  <c r="A260" i="18"/>
  <c r="G259" i="18"/>
  <c r="F259" i="18"/>
  <c r="J259" i="18"/>
  <c r="E259" i="18"/>
  <c r="I259" i="18"/>
  <c r="H259" i="18"/>
  <c r="A259" i="18"/>
  <c r="G258" i="18"/>
  <c r="F258" i="18"/>
  <c r="J258" i="18"/>
  <c r="E258" i="18"/>
  <c r="I258" i="18"/>
  <c r="H258" i="18"/>
  <c r="A258" i="18"/>
  <c r="G257" i="18"/>
  <c r="F257" i="18"/>
  <c r="J257" i="18"/>
  <c r="E257" i="18"/>
  <c r="I257" i="18"/>
  <c r="H257" i="18"/>
  <c r="A257" i="18"/>
  <c r="G256" i="18"/>
  <c r="F256" i="18"/>
  <c r="J256" i="18"/>
  <c r="E256" i="18"/>
  <c r="I256" i="18"/>
  <c r="H256" i="18"/>
  <c r="A256" i="18"/>
  <c r="G255" i="18"/>
  <c r="F255" i="18"/>
  <c r="J255" i="18"/>
  <c r="E255" i="18"/>
  <c r="I255" i="18"/>
  <c r="H255" i="18"/>
  <c r="A255" i="18"/>
  <c r="G254" i="18"/>
  <c r="F254" i="18"/>
  <c r="J254" i="18"/>
  <c r="E254" i="18"/>
  <c r="I254" i="18"/>
  <c r="H254" i="18"/>
  <c r="A254" i="18"/>
  <c r="G253" i="18"/>
  <c r="F253" i="18"/>
  <c r="J253" i="18"/>
  <c r="E253" i="18"/>
  <c r="I253" i="18"/>
  <c r="H253" i="18"/>
  <c r="A253" i="18"/>
  <c r="G252" i="18"/>
  <c r="F252" i="18"/>
  <c r="J252" i="18"/>
  <c r="E252" i="18"/>
  <c r="I252" i="18"/>
  <c r="H252" i="18"/>
  <c r="A252" i="18"/>
  <c r="G251" i="18"/>
  <c r="F251" i="18"/>
  <c r="J251" i="18"/>
  <c r="E251" i="18"/>
  <c r="I251" i="18"/>
  <c r="H251" i="18"/>
  <c r="A251" i="18"/>
  <c r="G250" i="18"/>
  <c r="F250" i="18"/>
  <c r="J250" i="18"/>
  <c r="E250" i="18"/>
  <c r="I250" i="18"/>
  <c r="H250" i="18"/>
  <c r="A250" i="18"/>
  <c r="G249" i="18"/>
  <c r="F249" i="18"/>
  <c r="J249" i="18"/>
  <c r="E249" i="18"/>
  <c r="I249" i="18"/>
  <c r="H249" i="18"/>
  <c r="A249" i="18"/>
  <c r="G248" i="18"/>
  <c r="F248" i="18"/>
  <c r="J248" i="18"/>
  <c r="E248" i="18"/>
  <c r="I248" i="18"/>
  <c r="H248" i="18"/>
  <c r="A248" i="18"/>
  <c r="G247" i="18"/>
  <c r="F247" i="18"/>
  <c r="J247" i="18"/>
  <c r="E247" i="18"/>
  <c r="I247" i="18"/>
  <c r="H247" i="18"/>
  <c r="A247" i="18"/>
  <c r="G246" i="18"/>
  <c r="F246" i="18"/>
  <c r="J246" i="18"/>
  <c r="E246" i="18"/>
  <c r="I246" i="18"/>
  <c r="H246" i="18"/>
  <c r="A246" i="18"/>
  <c r="G245" i="18"/>
  <c r="F245" i="18"/>
  <c r="J245" i="18"/>
  <c r="E245" i="18"/>
  <c r="I245" i="18"/>
  <c r="H245" i="18"/>
  <c r="A245" i="18"/>
  <c r="G244" i="18"/>
  <c r="F244" i="18"/>
  <c r="J244" i="18"/>
  <c r="E244" i="18"/>
  <c r="I244" i="18"/>
  <c r="H244" i="18"/>
  <c r="A244" i="18"/>
  <c r="G243" i="18"/>
  <c r="F243" i="18"/>
  <c r="J243" i="18"/>
  <c r="E243" i="18"/>
  <c r="I243" i="18"/>
  <c r="H243" i="18"/>
  <c r="A243" i="18"/>
  <c r="G242" i="18"/>
  <c r="F242" i="18"/>
  <c r="J242" i="18"/>
  <c r="E242" i="18"/>
  <c r="I242" i="18"/>
  <c r="H242" i="18"/>
  <c r="A242" i="18"/>
  <c r="G241" i="18"/>
  <c r="F241" i="18"/>
  <c r="J241" i="18"/>
  <c r="E241" i="18"/>
  <c r="I241" i="18"/>
  <c r="H241" i="18"/>
  <c r="A241" i="18"/>
  <c r="G240" i="18"/>
  <c r="F240" i="18"/>
  <c r="J240" i="18"/>
  <c r="E240" i="18"/>
  <c r="I240" i="18"/>
  <c r="H240" i="18"/>
  <c r="A240" i="18"/>
  <c r="G239" i="18"/>
  <c r="F239" i="18"/>
  <c r="J239" i="18"/>
  <c r="E239" i="18"/>
  <c r="I239" i="18"/>
  <c r="H239" i="18"/>
  <c r="A239" i="18"/>
  <c r="G238" i="18"/>
  <c r="F238" i="18"/>
  <c r="J238" i="18"/>
  <c r="E238" i="18"/>
  <c r="I238" i="18"/>
  <c r="H238" i="18"/>
  <c r="A238" i="18"/>
  <c r="G237" i="18"/>
  <c r="F237" i="18"/>
  <c r="J237" i="18"/>
  <c r="E237" i="18"/>
  <c r="I237" i="18"/>
  <c r="H237" i="18"/>
  <c r="A237" i="18"/>
  <c r="G236" i="18"/>
  <c r="F236" i="18"/>
  <c r="J236" i="18"/>
  <c r="E236" i="18"/>
  <c r="I236" i="18"/>
  <c r="H236" i="18"/>
  <c r="A236" i="18"/>
  <c r="G235" i="18"/>
  <c r="F235" i="18"/>
  <c r="J235" i="18"/>
  <c r="E235" i="18"/>
  <c r="I235" i="18"/>
  <c r="H235" i="18"/>
  <c r="A235" i="18"/>
  <c r="G234" i="18"/>
  <c r="F234" i="18"/>
  <c r="J234" i="18"/>
  <c r="E234" i="18"/>
  <c r="I234" i="18"/>
  <c r="H234" i="18"/>
  <c r="A234" i="18"/>
  <c r="G233" i="18"/>
  <c r="F233" i="18"/>
  <c r="J233" i="18"/>
  <c r="E233" i="18"/>
  <c r="I233" i="18"/>
  <c r="H233" i="18"/>
  <c r="A233" i="18"/>
  <c r="G232" i="18"/>
  <c r="F232" i="18"/>
  <c r="J232" i="18"/>
  <c r="E232" i="18"/>
  <c r="I232" i="18"/>
  <c r="H232" i="18"/>
  <c r="A232" i="18"/>
  <c r="G231" i="18"/>
  <c r="F231" i="18"/>
  <c r="J231" i="18"/>
  <c r="E231" i="18"/>
  <c r="I231" i="18"/>
  <c r="H231" i="18"/>
  <c r="A231" i="18"/>
  <c r="G230" i="18"/>
  <c r="F230" i="18"/>
  <c r="J230" i="18"/>
  <c r="E230" i="18"/>
  <c r="I230" i="18"/>
  <c r="H230" i="18"/>
  <c r="A230" i="18"/>
  <c r="G229" i="18"/>
  <c r="F229" i="18"/>
  <c r="J229" i="18"/>
  <c r="E229" i="18"/>
  <c r="I229" i="18"/>
  <c r="H229" i="18"/>
  <c r="A229" i="18"/>
  <c r="G228" i="18"/>
  <c r="F228" i="18"/>
  <c r="J228" i="18"/>
  <c r="E228" i="18"/>
  <c r="I228" i="18"/>
  <c r="H228" i="18"/>
  <c r="A228" i="18"/>
  <c r="G227" i="18"/>
  <c r="F227" i="18"/>
  <c r="J227" i="18"/>
  <c r="E227" i="18"/>
  <c r="I227" i="18"/>
  <c r="H227" i="18"/>
  <c r="A227" i="18"/>
  <c r="G226" i="18"/>
  <c r="F226" i="18"/>
  <c r="J226" i="18"/>
  <c r="E226" i="18"/>
  <c r="I226" i="18"/>
  <c r="H226" i="18"/>
  <c r="A226" i="18"/>
  <c r="G225" i="18"/>
  <c r="F225" i="18"/>
  <c r="J225" i="18"/>
  <c r="E225" i="18"/>
  <c r="I225" i="18"/>
  <c r="H225" i="18"/>
  <c r="A225" i="18"/>
  <c r="G224" i="18"/>
  <c r="F224" i="18"/>
  <c r="J224" i="18"/>
  <c r="E224" i="18"/>
  <c r="I224" i="18"/>
  <c r="H224" i="18"/>
  <c r="A224" i="18"/>
  <c r="G223" i="18"/>
  <c r="F223" i="18"/>
  <c r="J223" i="18"/>
  <c r="E223" i="18"/>
  <c r="I223" i="18"/>
  <c r="H223" i="18"/>
  <c r="A223" i="18"/>
  <c r="G222" i="18"/>
  <c r="F222" i="18"/>
  <c r="J222" i="18"/>
  <c r="E222" i="18"/>
  <c r="I222" i="18"/>
  <c r="H222" i="18"/>
  <c r="A222" i="18"/>
  <c r="G221" i="18"/>
  <c r="F221" i="18"/>
  <c r="J221" i="18"/>
  <c r="E221" i="18"/>
  <c r="I221" i="18"/>
  <c r="H221" i="18"/>
  <c r="A221" i="18"/>
  <c r="G220" i="18"/>
  <c r="F220" i="18"/>
  <c r="J220" i="18"/>
  <c r="E220" i="18"/>
  <c r="I220" i="18"/>
  <c r="H220" i="18"/>
  <c r="A220" i="18"/>
  <c r="G219" i="18"/>
  <c r="F219" i="18"/>
  <c r="J219" i="18"/>
  <c r="E219" i="18"/>
  <c r="I219" i="18"/>
  <c r="H219" i="18"/>
  <c r="A219" i="18"/>
  <c r="G218" i="18"/>
  <c r="F218" i="18"/>
  <c r="J218" i="18"/>
  <c r="E218" i="18"/>
  <c r="I218" i="18"/>
  <c r="H218" i="18"/>
  <c r="A218" i="18"/>
  <c r="G217" i="18"/>
  <c r="F217" i="18"/>
  <c r="J217" i="18"/>
  <c r="E217" i="18"/>
  <c r="I217" i="18"/>
  <c r="H217" i="18"/>
  <c r="A217" i="18"/>
  <c r="G216" i="18"/>
  <c r="F216" i="18"/>
  <c r="J216" i="18"/>
  <c r="E216" i="18"/>
  <c r="I216" i="18"/>
  <c r="H216" i="18"/>
  <c r="A216" i="18"/>
  <c r="G215" i="18"/>
  <c r="F215" i="18"/>
  <c r="J215" i="18"/>
  <c r="E215" i="18"/>
  <c r="I215" i="18"/>
  <c r="H215" i="18"/>
  <c r="A215" i="18"/>
  <c r="G214" i="18"/>
  <c r="F214" i="18"/>
  <c r="J214" i="18"/>
  <c r="E214" i="18"/>
  <c r="I214" i="18"/>
  <c r="H214" i="18"/>
  <c r="A214" i="18"/>
  <c r="G213" i="18"/>
  <c r="F213" i="18"/>
  <c r="J213" i="18"/>
  <c r="E213" i="18"/>
  <c r="I213" i="18"/>
  <c r="H213" i="18"/>
  <c r="A213" i="18"/>
  <c r="G212" i="18"/>
  <c r="F212" i="18"/>
  <c r="J212" i="18"/>
  <c r="E212" i="18"/>
  <c r="I212" i="18"/>
  <c r="H212" i="18"/>
  <c r="A212" i="18"/>
  <c r="G211" i="18"/>
  <c r="F211" i="18"/>
  <c r="J211" i="18"/>
  <c r="E211" i="18"/>
  <c r="I211" i="18"/>
  <c r="H211" i="18"/>
  <c r="A211" i="18"/>
  <c r="G210" i="18"/>
  <c r="F210" i="18"/>
  <c r="J210" i="18"/>
  <c r="E210" i="18"/>
  <c r="I210" i="18"/>
  <c r="H210" i="18"/>
  <c r="A210" i="18"/>
  <c r="G209" i="18"/>
  <c r="F209" i="18"/>
  <c r="J209" i="18"/>
  <c r="E209" i="18"/>
  <c r="I209" i="18"/>
  <c r="H209" i="18"/>
  <c r="A209" i="18"/>
  <c r="G208" i="18"/>
  <c r="F208" i="18"/>
  <c r="J208" i="18"/>
  <c r="E208" i="18"/>
  <c r="I208" i="18"/>
  <c r="H208" i="18"/>
  <c r="A208" i="18"/>
  <c r="G207" i="18"/>
  <c r="F207" i="18"/>
  <c r="J207" i="18"/>
  <c r="E207" i="18"/>
  <c r="I207" i="18"/>
  <c r="H207" i="18"/>
  <c r="A207" i="18"/>
  <c r="G206" i="18"/>
  <c r="F206" i="18"/>
  <c r="J206" i="18"/>
  <c r="E206" i="18"/>
  <c r="I206" i="18"/>
  <c r="H206" i="18"/>
  <c r="A206" i="18"/>
  <c r="G205" i="18"/>
  <c r="F205" i="18"/>
  <c r="J205" i="18"/>
  <c r="E205" i="18"/>
  <c r="I205" i="18"/>
  <c r="H205" i="18"/>
  <c r="A205" i="18"/>
  <c r="G204" i="18"/>
  <c r="F204" i="18"/>
  <c r="J204" i="18"/>
  <c r="E204" i="18"/>
  <c r="I204" i="18"/>
  <c r="H204" i="18"/>
  <c r="A204" i="18"/>
  <c r="G203" i="18"/>
  <c r="F203" i="18"/>
  <c r="J203" i="18"/>
  <c r="E203" i="18"/>
  <c r="I203" i="18"/>
  <c r="H203" i="18"/>
  <c r="A203" i="18"/>
  <c r="G202" i="18"/>
  <c r="F202" i="18"/>
  <c r="J202" i="18"/>
  <c r="E202" i="18"/>
  <c r="I202" i="18"/>
  <c r="H202" i="18"/>
  <c r="A202" i="18"/>
  <c r="G201" i="18"/>
  <c r="F201" i="18"/>
  <c r="J201" i="18"/>
  <c r="E201" i="18"/>
  <c r="I201" i="18"/>
  <c r="H201" i="18"/>
  <c r="A201" i="18"/>
  <c r="G200" i="18"/>
  <c r="F200" i="18"/>
  <c r="J200" i="18"/>
  <c r="E200" i="18"/>
  <c r="I200" i="18"/>
  <c r="H200" i="18"/>
  <c r="A200" i="18"/>
  <c r="G199" i="18"/>
  <c r="F199" i="18"/>
  <c r="J199" i="18"/>
  <c r="E199" i="18"/>
  <c r="I199" i="18"/>
  <c r="H199" i="18"/>
  <c r="A199" i="18"/>
  <c r="G198" i="18"/>
  <c r="F198" i="18"/>
  <c r="J198" i="18"/>
  <c r="E198" i="18"/>
  <c r="I198" i="18"/>
  <c r="H198" i="18"/>
  <c r="A198" i="18"/>
  <c r="G197" i="18"/>
  <c r="F197" i="18"/>
  <c r="J197" i="18"/>
  <c r="E197" i="18"/>
  <c r="I197" i="18"/>
  <c r="H197" i="18"/>
  <c r="A197" i="18"/>
  <c r="G196" i="18"/>
  <c r="F196" i="18"/>
  <c r="J196" i="18"/>
  <c r="E196" i="18"/>
  <c r="I196" i="18"/>
  <c r="H196" i="18"/>
  <c r="A196" i="18"/>
  <c r="G195" i="18"/>
  <c r="F195" i="18"/>
  <c r="J195" i="18"/>
  <c r="E195" i="18"/>
  <c r="I195" i="18"/>
  <c r="H195" i="18"/>
  <c r="A195" i="18"/>
  <c r="G194" i="18"/>
  <c r="F194" i="18"/>
  <c r="J194" i="18"/>
  <c r="E194" i="18"/>
  <c r="I194" i="18"/>
  <c r="H194" i="18"/>
  <c r="A194" i="18"/>
  <c r="G193" i="18"/>
  <c r="F193" i="18"/>
  <c r="J193" i="18"/>
  <c r="E193" i="18"/>
  <c r="I193" i="18"/>
  <c r="H193" i="18"/>
  <c r="A193" i="18"/>
  <c r="G192" i="18"/>
  <c r="F192" i="18"/>
  <c r="J192" i="18"/>
  <c r="E192" i="18"/>
  <c r="I192" i="18"/>
  <c r="H192" i="18"/>
  <c r="A192" i="18"/>
  <c r="G191" i="18"/>
  <c r="F191" i="18"/>
  <c r="J191" i="18"/>
  <c r="E191" i="18"/>
  <c r="I191" i="18"/>
  <c r="H191" i="18"/>
  <c r="A191" i="18"/>
  <c r="G190" i="18"/>
  <c r="F190" i="18"/>
  <c r="J190" i="18"/>
  <c r="E190" i="18"/>
  <c r="I190" i="18"/>
  <c r="H190" i="18"/>
  <c r="A190" i="18"/>
  <c r="G189" i="18"/>
  <c r="F189" i="18"/>
  <c r="J189" i="18"/>
  <c r="E189" i="18"/>
  <c r="I189" i="18"/>
  <c r="H189" i="18"/>
  <c r="A189" i="18"/>
  <c r="G188" i="18"/>
  <c r="F188" i="18"/>
  <c r="J188" i="18"/>
  <c r="E188" i="18"/>
  <c r="I188" i="18"/>
  <c r="H188" i="18"/>
  <c r="A188" i="18"/>
  <c r="G187" i="18"/>
  <c r="F187" i="18"/>
  <c r="J187" i="18"/>
  <c r="E187" i="18"/>
  <c r="I187" i="18"/>
  <c r="H187" i="18"/>
  <c r="A187" i="18"/>
  <c r="G186" i="18"/>
  <c r="F186" i="18"/>
  <c r="J186" i="18"/>
  <c r="E186" i="18"/>
  <c r="I186" i="18"/>
  <c r="H186" i="18"/>
  <c r="A186" i="18"/>
  <c r="G185" i="18"/>
  <c r="F185" i="18"/>
  <c r="J185" i="18"/>
  <c r="E185" i="18"/>
  <c r="I185" i="18"/>
  <c r="H185" i="18"/>
  <c r="A185" i="18"/>
  <c r="G184" i="18"/>
  <c r="F184" i="18"/>
  <c r="J184" i="18"/>
  <c r="E184" i="18"/>
  <c r="I184" i="18"/>
  <c r="H184" i="18"/>
  <c r="A184" i="18"/>
  <c r="G183" i="18"/>
  <c r="F183" i="18"/>
  <c r="J183" i="18"/>
  <c r="E183" i="18"/>
  <c r="I183" i="18"/>
  <c r="H183" i="18"/>
  <c r="A183" i="18"/>
  <c r="G182" i="18"/>
  <c r="F182" i="18"/>
  <c r="J182" i="18"/>
  <c r="E182" i="18"/>
  <c r="I182" i="18"/>
  <c r="H182" i="18"/>
  <c r="A182" i="18"/>
  <c r="G181" i="18"/>
  <c r="F181" i="18"/>
  <c r="J181" i="18"/>
  <c r="E181" i="18"/>
  <c r="I181" i="18"/>
  <c r="H181" i="18"/>
  <c r="A181" i="18"/>
  <c r="G180" i="18"/>
  <c r="F180" i="18"/>
  <c r="J180" i="18"/>
  <c r="E180" i="18"/>
  <c r="I180" i="18"/>
  <c r="H180" i="18"/>
  <c r="A180" i="18"/>
  <c r="G179" i="18"/>
  <c r="F179" i="18"/>
  <c r="J179" i="18"/>
  <c r="E179" i="18"/>
  <c r="I179" i="18"/>
  <c r="H179" i="18"/>
  <c r="A179" i="18"/>
  <c r="G178" i="18"/>
  <c r="F178" i="18"/>
  <c r="J178" i="18"/>
  <c r="E178" i="18"/>
  <c r="I178" i="18"/>
  <c r="H178" i="18"/>
  <c r="A178" i="18"/>
  <c r="G177" i="18"/>
  <c r="F177" i="18"/>
  <c r="J177" i="18"/>
  <c r="E177" i="18"/>
  <c r="I177" i="18"/>
  <c r="H177" i="18"/>
  <c r="A177" i="18"/>
  <c r="G176" i="18"/>
  <c r="F176" i="18"/>
  <c r="J176" i="18"/>
  <c r="E176" i="18"/>
  <c r="I176" i="18"/>
  <c r="H176" i="18"/>
  <c r="A176" i="18"/>
  <c r="G175" i="18"/>
  <c r="F175" i="18"/>
  <c r="J175" i="18"/>
  <c r="E175" i="18"/>
  <c r="I175" i="18"/>
  <c r="H175" i="18"/>
  <c r="A175" i="18"/>
  <c r="G174" i="18"/>
  <c r="F174" i="18"/>
  <c r="J174" i="18"/>
  <c r="E174" i="18"/>
  <c r="I174" i="18"/>
  <c r="H174" i="18"/>
  <c r="A174" i="18"/>
  <c r="G173" i="18"/>
  <c r="F173" i="18"/>
  <c r="J173" i="18"/>
  <c r="E173" i="18"/>
  <c r="I173" i="18"/>
  <c r="H173" i="18"/>
  <c r="A173" i="18"/>
  <c r="G172" i="18"/>
  <c r="F172" i="18"/>
  <c r="J172" i="18"/>
  <c r="E172" i="18"/>
  <c r="I172" i="18"/>
  <c r="H172" i="18"/>
  <c r="A172" i="18"/>
  <c r="G171" i="18"/>
  <c r="F171" i="18"/>
  <c r="J171" i="18"/>
  <c r="E171" i="18"/>
  <c r="I171" i="18"/>
  <c r="H171" i="18"/>
  <c r="A171" i="18"/>
  <c r="G170" i="18"/>
  <c r="F170" i="18"/>
  <c r="J170" i="18"/>
  <c r="E170" i="18"/>
  <c r="I170" i="18"/>
  <c r="H170" i="18"/>
  <c r="A170" i="18"/>
  <c r="G169" i="18"/>
  <c r="F169" i="18"/>
  <c r="J169" i="18"/>
  <c r="E169" i="18"/>
  <c r="I169" i="18"/>
  <c r="H169" i="18"/>
  <c r="A169" i="18"/>
  <c r="G168" i="18"/>
  <c r="F168" i="18"/>
  <c r="J168" i="18"/>
  <c r="E168" i="18"/>
  <c r="I168" i="18"/>
  <c r="H168" i="18"/>
  <c r="A168" i="18"/>
  <c r="G167" i="18"/>
  <c r="F167" i="18"/>
  <c r="J167" i="18"/>
  <c r="E167" i="18"/>
  <c r="I167" i="18"/>
  <c r="H167" i="18"/>
  <c r="A167" i="18"/>
  <c r="G166" i="18"/>
  <c r="F166" i="18"/>
  <c r="J166" i="18"/>
  <c r="E166" i="18"/>
  <c r="I166" i="18"/>
  <c r="H166" i="18"/>
  <c r="A166" i="18"/>
  <c r="G165" i="18"/>
  <c r="F165" i="18"/>
  <c r="J165" i="18"/>
  <c r="E165" i="18"/>
  <c r="I165" i="18"/>
  <c r="H165" i="18"/>
  <c r="A165" i="18"/>
  <c r="G164" i="18"/>
  <c r="F164" i="18"/>
  <c r="J164" i="18"/>
  <c r="E164" i="18"/>
  <c r="I164" i="18"/>
  <c r="H164" i="18"/>
  <c r="A164" i="18"/>
  <c r="G163" i="18"/>
  <c r="F163" i="18"/>
  <c r="J163" i="18"/>
  <c r="E163" i="18"/>
  <c r="I163" i="18"/>
  <c r="H163" i="18"/>
  <c r="A163" i="18"/>
  <c r="G162" i="18"/>
  <c r="F162" i="18"/>
  <c r="J162" i="18"/>
  <c r="E162" i="18"/>
  <c r="I162" i="18"/>
  <c r="H162" i="18"/>
  <c r="A162" i="18"/>
  <c r="G161" i="18"/>
  <c r="F161" i="18"/>
  <c r="J161" i="18"/>
  <c r="E161" i="18"/>
  <c r="I161" i="18"/>
  <c r="H161" i="18"/>
  <c r="A161" i="18"/>
  <c r="G160" i="18"/>
  <c r="F160" i="18"/>
  <c r="J160" i="18"/>
  <c r="E160" i="18"/>
  <c r="I160" i="18"/>
  <c r="H160" i="18"/>
  <c r="A160" i="18"/>
  <c r="G159" i="18"/>
  <c r="F159" i="18"/>
  <c r="J159" i="18"/>
  <c r="E159" i="18"/>
  <c r="I159" i="18"/>
  <c r="H159" i="18"/>
  <c r="A159" i="18"/>
  <c r="G158" i="18"/>
  <c r="F158" i="18"/>
  <c r="J158" i="18"/>
  <c r="E158" i="18"/>
  <c r="I158" i="18"/>
  <c r="H158" i="18"/>
  <c r="A158" i="18"/>
  <c r="G157" i="18"/>
  <c r="F157" i="18"/>
  <c r="J157" i="18"/>
  <c r="E157" i="18"/>
  <c r="I157" i="18"/>
  <c r="H157" i="18"/>
  <c r="A157" i="18"/>
  <c r="G156" i="18"/>
  <c r="F156" i="18"/>
  <c r="J156" i="18"/>
  <c r="E156" i="18"/>
  <c r="I156" i="18"/>
  <c r="H156" i="18"/>
  <c r="A156" i="18"/>
  <c r="G155" i="18"/>
  <c r="F155" i="18"/>
  <c r="J155" i="18"/>
  <c r="E155" i="18"/>
  <c r="I155" i="18"/>
  <c r="H155" i="18"/>
  <c r="A155" i="18"/>
  <c r="G154" i="18"/>
  <c r="F154" i="18"/>
  <c r="J154" i="18"/>
  <c r="E154" i="18"/>
  <c r="I154" i="18"/>
  <c r="H154" i="18"/>
  <c r="A154" i="18"/>
  <c r="G153" i="18"/>
  <c r="F153" i="18"/>
  <c r="J153" i="18"/>
  <c r="E153" i="18"/>
  <c r="I153" i="18"/>
  <c r="H153" i="18"/>
  <c r="A153" i="18"/>
  <c r="G152" i="18"/>
  <c r="F152" i="18"/>
  <c r="J152" i="18"/>
  <c r="E152" i="18"/>
  <c r="I152" i="18"/>
  <c r="H152" i="18"/>
  <c r="A152" i="18"/>
  <c r="G151" i="18"/>
  <c r="F151" i="18"/>
  <c r="J151" i="18"/>
  <c r="E151" i="18"/>
  <c r="I151" i="18"/>
  <c r="H151" i="18"/>
  <c r="A151" i="18"/>
  <c r="G150" i="18"/>
  <c r="F150" i="18"/>
  <c r="J150" i="18"/>
  <c r="E150" i="18"/>
  <c r="I150" i="18"/>
  <c r="H150" i="18"/>
  <c r="A150" i="18"/>
  <c r="G149" i="18"/>
  <c r="F149" i="18"/>
  <c r="J149" i="18"/>
  <c r="E149" i="18"/>
  <c r="I149" i="18"/>
  <c r="H149" i="18"/>
  <c r="A149" i="18"/>
  <c r="G148" i="18"/>
  <c r="F148" i="18"/>
  <c r="J148" i="18"/>
  <c r="E148" i="18"/>
  <c r="I148" i="18"/>
  <c r="H148" i="18"/>
  <c r="A148" i="18"/>
  <c r="G147" i="18"/>
  <c r="F147" i="18"/>
  <c r="J147" i="18"/>
  <c r="E147" i="18"/>
  <c r="I147" i="18"/>
  <c r="H147" i="18"/>
  <c r="A147" i="18"/>
  <c r="G146" i="18"/>
  <c r="F146" i="18"/>
  <c r="J146" i="18"/>
  <c r="E146" i="18"/>
  <c r="I146" i="18"/>
  <c r="H146" i="18"/>
  <c r="A146" i="18"/>
  <c r="G145" i="18"/>
  <c r="F145" i="18"/>
  <c r="J145" i="18"/>
  <c r="E145" i="18"/>
  <c r="I145" i="18"/>
  <c r="H145" i="18"/>
  <c r="A145" i="18"/>
  <c r="G144" i="18"/>
  <c r="F144" i="18"/>
  <c r="J144" i="18"/>
  <c r="E144" i="18"/>
  <c r="I144" i="18"/>
  <c r="H144" i="18"/>
  <c r="A144" i="18"/>
  <c r="G143" i="18"/>
  <c r="F143" i="18"/>
  <c r="J143" i="18"/>
  <c r="E143" i="18"/>
  <c r="I143" i="18"/>
  <c r="H143" i="18"/>
  <c r="A143" i="18"/>
  <c r="G142" i="18"/>
  <c r="F142" i="18"/>
  <c r="J142" i="18"/>
  <c r="E142" i="18"/>
  <c r="I142" i="18"/>
  <c r="H142" i="18"/>
  <c r="A142" i="18"/>
  <c r="G141" i="18"/>
  <c r="F141" i="18"/>
  <c r="J141" i="18"/>
  <c r="E141" i="18"/>
  <c r="I141" i="18"/>
  <c r="H141" i="18"/>
  <c r="A141" i="18"/>
  <c r="G140" i="18"/>
  <c r="F140" i="18"/>
  <c r="J140" i="18"/>
  <c r="E140" i="18"/>
  <c r="I140" i="18"/>
  <c r="H140" i="18"/>
  <c r="A140" i="18"/>
  <c r="G139" i="18"/>
  <c r="F139" i="18"/>
  <c r="J139" i="18"/>
  <c r="E139" i="18"/>
  <c r="I139" i="18"/>
  <c r="H139" i="18"/>
  <c r="A139" i="18"/>
  <c r="G138" i="18"/>
  <c r="F138" i="18"/>
  <c r="J138" i="18"/>
  <c r="E138" i="18"/>
  <c r="I138" i="18"/>
  <c r="H138" i="18"/>
  <c r="A138" i="18"/>
  <c r="G137" i="18"/>
  <c r="F137" i="18"/>
  <c r="J137" i="18"/>
  <c r="E137" i="18"/>
  <c r="I137" i="18"/>
  <c r="H137" i="18"/>
  <c r="A137" i="18"/>
  <c r="G136" i="18"/>
  <c r="F136" i="18"/>
  <c r="J136" i="18"/>
  <c r="E136" i="18"/>
  <c r="I136" i="18"/>
  <c r="H136" i="18"/>
  <c r="A136" i="18"/>
  <c r="G135" i="18"/>
  <c r="F135" i="18"/>
  <c r="J135" i="18"/>
  <c r="E135" i="18"/>
  <c r="I135" i="18"/>
  <c r="H135" i="18"/>
  <c r="A135" i="18"/>
  <c r="G134" i="18"/>
  <c r="F134" i="18"/>
  <c r="J134" i="18"/>
  <c r="E134" i="18"/>
  <c r="I134" i="18"/>
  <c r="H134" i="18"/>
  <c r="A134" i="18"/>
  <c r="G133" i="18"/>
  <c r="F133" i="18"/>
  <c r="J133" i="18"/>
  <c r="E133" i="18"/>
  <c r="I133" i="18"/>
  <c r="H133" i="18"/>
  <c r="A133" i="18"/>
  <c r="G132" i="18"/>
  <c r="F132" i="18"/>
  <c r="J132" i="18"/>
  <c r="E132" i="18"/>
  <c r="I132" i="18"/>
  <c r="H132" i="18"/>
  <c r="A132" i="18"/>
  <c r="G131" i="18"/>
  <c r="F131" i="18"/>
  <c r="J131" i="18"/>
  <c r="E131" i="18"/>
  <c r="I131" i="18"/>
  <c r="H131" i="18"/>
  <c r="A131" i="18"/>
  <c r="G130" i="18"/>
  <c r="F130" i="18"/>
  <c r="J130" i="18"/>
  <c r="E130" i="18"/>
  <c r="I130" i="18"/>
  <c r="H130" i="18"/>
  <c r="A130" i="18"/>
  <c r="G129" i="18"/>
  <c r="F129" i="18"/>
  <c r="J129" i="18"/>
  <c r="E129" i="18"/>
  <c r="I129" i="18"/>
  <c r="H129" i="18"/>
  <c r="A129" i="18"/>
  <c r="G128" i="18"/>
  <c r="F128" i="18"/>
  <c r="J128" i="18"/>
  <c r="E128" i="18"/>
  <c r="I128" i="18"/>
  <c r="H128" i="18"/>
  <c r="A128" i="18"/>
  <c r="G127" i="18"/>
  <c r="F127" i="18"/>
  <c r="J127" i="18"/>
  <c r="E127" i="18"/>
  <c r="I127" i="18"/>
  <c r="H127" i="18"/>
  <c r="A127" i="18"/>
  <c r="G126" i="18"/>
  <c r="F126" i="18"/>
  <c r="J126" i="18"/>
  <c r="E126" i="18"/>
  <c r="I126" i="18"/>
  <c r="H126" i="18"/>
  <c r="A126" i="18"/>
  <c r="G125" i="18"/>
  <c r="F125" i="18"/>
  <c r="J125" i="18"/>
  <c r="E125" i="18"/>
  <c r="I125" i="18"/>
  <c r="H125" i="18"/>
  <c r="A125" i="18"/>
  <c r="G124" i="18"/>
  <c r="F124" i="18"/>
  <c r="J124" i="18"/>
  <c r="E124" i="18"/>
  <c r="I124" i="18"/>
  <c r="H124" i="18"/>
  <c r="A124" i="18"/>
  <c r="G123" i="18"/>
  <c r="F123" i="18"/>
  <c r="J123" i="18"/>
  <c r="E123" i="18"/>
  <c r="I123" i="18"/>
  <c r="H123" i="18"/>
  <c r="A123" i="18"/>
  <c r="G122" i="18"/>
  <c r="F122" i="18"/>
  <c r="J122" i="18"/>
  <c r="E122" i="18"/>
  <c r="I122" i="18"/>
  <c r="H122" i="18"/>
  <c r="A122" i="18"/>
  <c r="G121" i="18"/>
  <c r="F121" i="18"/>
  <c r="J121" i="18"/>
  <c r="E121" i="18"/>
  <c r="I121" i="18"/>
  <c r="H121" i="18"/>
  <c r="A121" i="18"/>
  <c r="G120" i="18"/>
  <c r="F120" i="18"/>
  <c r="J120" i="18"/>
  <c r="E120" i="18"/>
  <c r="I120" i="18"/>
  <c r="H120" i="18"/>
  <c r="A120" i="18"/>
  <c r="G119" i="18"/>
  <c r="F119" i="18"/>
  <c r="J119" i="18"/>
  <c r="E119" i="18"/>
  <c r="I119" i="18"/>
  <c r="H119" i="18"/>
  <c r="A119" i="18"/>
  <c r="G118" i="18"/>
  <c r="F118" i="18"/>
  <c r="J118" i="18"/>
  <c r="E118" i="18"/>
  <c r="I118" i="18"/>
  <c r="H118" i="18"/>
  <c r="A118" i="18"/>
  <c r="G117" i="18"/>
  <c r="F117" i="18"/>
  <c r="J117" i="18"/>
  <c r="E117" i="18"/>
  <c r="I117" i="18"/>
  <c r="H117" i="18"/>
  <c r="A117" i="18"/>
  <c r="G116" i="18"/>
  <c r="F116" i="18"/>
  <c r="J116" i="18"/>
  <c r="E116" i="18"/>
  <c r="I116" i="18"/>
  <c r="H116" i="18"/>
  <c r="A116" i="18"/>
  <c r="G115" i="18"/>
  <c r="F115" i="18"/>
  <c r="J115" i="18"/>
  <c r="E115" i="18"/>
  <c r="I115" i="18"/>
  <c r="H115" i="18"/>
  <c r="A115" i="18"/>
  <c r="G114" i="18"/>
  <c r="F114" i="18"/>
  <c r="J114" i="18"/>
  <c r="E114" i="18"/>
  <c r="I114" i="18"/>
  <c r="H114" i="18"/>
  <c r="A114" i="18"/>
  <c r="G113" i="18"/>
  <c r="F113" i="18"/>
  <c r="J113" i="18"/>
  <c r="E113" i="18"/>
  <c r="I113" i="18"/>
  <c r="H113" i="18"/>
  <c r="A113" i="18"/>
  <c r="G112" i="18"/>
  <c r="F112" i="18"/>
  <c r="J112" i="18"/>
  <c r="E112" i="18"/>
  <c r="I112" i="18"/>
  <c r="H112" i="18"/>
  <c r="A112" i="18"/>
  <c r="G111" i="18"/>
  <c r="F111" i="18"/>
  <c r="J111" i="18"/>
  <c r="E111" i="18"/>
  <c r="I111" i="18"/>
  <c r="H111" i="18"/>
  <c r="A111" i="18"/>
  <c r="G110" i="18"/>
  <c r="F110" i="18"/>
  <c r="J110" i="18"/>
  <c r="E110" i="18"/>
  <c r="I110" i="18"/>
  <c r="H110" i="18"/>
  <c r="A110" i="18"/>
  <c r="G109" i="18"/>
  <c r="F109" i="18"/>
  <c r="J109" i="18"/>
  <c r="E109" i="18"/>
  <c r="I109" i="18"/>
  <c r="H109" i="18"/>
  <c r="A109" i="18"/>
  <c r="G108" i="18"/>
  <c r="F108" i="18"/>
  <c r="J108" i="18"/>
  <c r="E108" i="18"/>
  <c r="I108" i="18"/>
  <c r="H108" i="18"/>
  <c r="A108" i="18"/>
  <c r="G107" i="18"/>
  <c r="F107" i="18"/>
  <c r="J107" i="18"/>
  <c r="E107" i="18"/>
  <c r="I107" i="18"/>
  <c r="H107" i="18"/>
  <c r="A107" i="18"/>
  <c r="G106" i="18"/>
  <c r="F106" i="18"/>
  <c r="J106" i="18"/>
  <c r="E106" i="18"/>
  <c r="I106" i="18"/>
  <c r="H106" i="18"/>
  <c r="A106" i="18"/>
  <c r="G105" i="18"/>
  <c r="F105" i="18"/>
  <c r="J105" i="18"/>
  <c r="E105" i="18"/>
  <c r="I105" i="18"/>
  <c r="H105" i="18"/>
  <c r="A105" i="18"/>
  <c r="G104" i="18"/>
  <c r="F104" i="18"/>
  <c r="J104" i="18"/>
  <c r="E104" i="18"/>
  <c r="I104" i="18"/>
  <c r="H104" i="18"/>
  <c r="A104" i="18"/>
  <c r="G103" i="18"/>
  <c r="F103" i="18"/>
  <c r="J103" i="18"/>
  <c r="E103" i="18"/>
  <c r="I103" i="18"/>
  <c r="H103" i="18"/>
  <c r="A103" i="18"/>
  <c r="G102" i="18"/>
  <c r="F102" i="18"/>
  <c r="J102" i="18"/>
  <c r="E102" i="18"/>
  <c r="I102" i="18"/>
  <c r="H102" i="18"/>
  <c r="A102" i="18"/>
  <c r="G101" i="18"/>
  <c r="F101" i="18"/>
  <c r="J101" i="18"/>
  <c r="E101" i="18"/>
  <c r="I101" i="18"/>
  <c r="H101" i="18"/>
  <c r="A101" i="18"/>
  <c r="G100" i="18"/>
  <c r="F100" i="18"/>
  <c r="J100" i="18"/>
  <c r="E100" i="18"/>
  <c r="I100" i="18"/>
  <c r="H100" i="18"/>
  <c r="A100" i="18"/>
  <c r="G99" i="18"/>
  <c r="F99" i="18"/>
  <c r="J99" i="18"/>
  <c r="E99" i="18"/>
  <c r="I99" i="18"/>
  <c r="H99" i="18"/>
  <c r="A99" i="18"/>
  <c r="G98" i="18"/>
  <c r="F98" i="18"/>
  <c r="J98" i="18"/>
  <c r="E98" i="18"/>
  <c r="I98" i="18"/>
  <c r="H98" i="18"/>
  <c r="A98" i="18"/>
  <c r="G97" i="18"/>
  <c r="F97" i="18"/>
  <c r="J97" i="18"/>
  <c r="E97" i="18"/>
  <c r="I97" i="18"/>
  <c r="H97" i="18"/>
  <c r="A97" i="18"/>
  <c r="G96" i="18"/>
  <c r="F96" i="18"/>
  <c r="J96" i="18"/>
  <c r="E96" i="18"/>
  <c r="I96" i="18"/>
  <c r="H96" i="18"/>
  <c r="A96" i="18"/>
  <c r="G95" i="18"/>
  <c r="F95" i="18"/>
  <c r="J95" i="18"/>
  <c r="E95" i="18"/>
  <c r="I95" i="18"/>
  <c r="H95" i="18"/>
  <c r="A95" i="18"/>
  <c r="G94" i="18"/>
  <c r="F94" i="18"/>
  <c r="J94" i="18"/>
  <c r="E94" i="18"/>
  <c r="I94" i="18"/>
  <c r="H94" i="18"/>
  <c r="A94" i="18"/>
  <c r="G93" i="18"/>
  <c r="F93" i="18"/>
  <c r="J93" i="18"/>
  <c r="E93" i="18"/>
  <c r="I93" i="18"/>
  <c r="H93" i="18"/>
  <c r="A93" i="18"/>
  <c r="G92" i="18"/>
  <c r="F92" i="18"/>
  <c r="J92" i="18"/>
  <c r="E92" i="18"/>
  <c r="I92" i="18"/>
  <c r="H92" i="18"/>
  <c r="A92" i="18"/>
  <c r="G91" i="18"/>
  <c r="F91" i="18"/>
  <c r="J91" i="18"/>
  <c r="E91" i="18"/>
  <c r="I91" i="18"/>
  <c r="H91" i="18"/>
  <c r="A91" i="18"/>
  <c r="G90" i="18"/>
  <c r="F90" i="18"/>
  <c r="J90" i="18"/>
  <c r="E90" i="18"/>
  <c r="I90" i="18"/>
  <c r="H90" i="18"/>
  <c r="A90" i="18"/>
  <c r="G89" i="18"/>
  <c r="F89" i="18"/>
  <c r="J89" i="18"/>
  <c r="E89" i="18"/>
  <c r="I89" i="18"/>
  <c r="H89" i="18"/>
  <c r="A89" i="18"/>
  <c r="G88" i="18"/>
  <c r="F88" i="18"/>
  <c r="J88" i="18"/>
  <c r="E88" i="18"/>
  <c r="I88" i="18"/>
  <c r="H88" i="18"/>
  <c r="A88" i="18"/>
  <c r="G87" i="18"/>
  <c r="F87" i="18"/>
  <c r="J87" i="18"/>
  <c r="E87" i="18"/>
  <c r="I87" i="18"/>
  <c r="H87" i="18"/>
  <c r="A87" i="18"/>
  <c r="G86" i="18"/>
  <c r="F86" i="18"/>
  <c r="J86" i="18"/>
  <c r="E86" i="18"/>
  <c r="I86" i="18"/>
  <c r="H86" i="18"/>
  <c r="A86" i="18"/>
  <c r="G85" i="18"/>
  <c r="F85" i="18"/>
  <c r="J85" i="18"/>
  <c r="E85" i="18"/>
  <c r="I85" i="18"/>
  <c r="H85" i="18"/>
  <c r="A85" i="18"/>
  <c r="G84" i="18"/>
  <c r="F84" i="18"/>
  <c r="J84" i="18"/>
  <c r="E84" i="18"/>
  <c r="I84" i="18"/>
  <c r="H84" i="18"/>
  <c r="A84" i="18"/>
  <c r="G83" i="18"/>
  <c r="F83" i="18"/>
  <c r="J83" i="18"/>
  <c r="E83" i="18"/>
  <c r="I83" i="18"/>
  <c r="H83" i="18"/>
  <c r="A83" i="18"/>
  <c r="G82" i="18"/>
  <c r="F82" i="18"/>
  <c r="J82" i="18"/>
  <c r="E82" i="18"/>
  <c r="I82" i="18"/>
  <c r="H82" i="18"/>
  <c r="A82" i="18"/>
  <c r="G81" i="18"/>
  <c r="F81" i="18"/>
  <c r="J81" i="18"/>
  <c r="E81" i="18"/>
  <c r="I81" i="18"/>
  <c r="H81" i="18"/>
  <c r="A81" i="18"/>
  <c r="G80" i="18"/>
  <c r="F80" i="18"/>
  <c r="J80" i="18"/>
  <c r="E80" i="18"/>
  <c r="I80" i="18"/>
  <c r="H80" i="18"/>
  <c r="A80" i="18"/>
  <c r="G79" i="18"/>
  <c r="F79" i="18"/>
  <c r="J79" i="18"/>
  <c r="E79" i="18"/>
  <c r="I79" i="18"/>
  <c r="H79" i="18"/>
  <c r="A79" i="18"/>
  <c r="G78" i="18"/>
  <c r="F78" i="18"/>
  <c r="J78" i="18"/>
  <c r="E78" i="18"/>
  <c r="I78" i="18"/>
  <c r="H78" i="18"/>
  <c r="A78" i="18"/>
  <c r="G77" i="18"/>
  <c r="F77" i="18"/>
  <c r="J77" i="18"/>
  <c r="E77" i="18"/>
  <c r="I77" i="18"/>
  <c r="H77" i="18"/>
  <c r="A77" i="18"/>
  <c r="G76" i="18"/>
  <c r="F76" i="18"/>
  <c r="J76" i="18"/>
  <c r="E76" i="18"/>
  <c r="I76" i="18"/>
  <c r="H76" i="18"/>
  <c r="A76" i="18"/>
  <c r="G75" i="18"/>
  <c r="F75" i="18"/>
  <c r="J75" i="18"/>
  <c r="E75" i="18"/>
  <c r="I75" i="18"/>
  <c r="H75" i="18"/>
  <c r="A75" i="18"/>
  <c r="G74" i="18"/>
  <c r="F74" i="18"/>
  <c r="J74" i="18"/>
  <c r="E74" i="18"/>
  <c r="I74" i="18"/>
  <c r="H74" i="18"/>
  <c r="A74" i="18"/>
  <c r="G73" i="18"/>
  <c r="F73" i="18"/>
  <c r="J73" i="18"/>
  <c r="E73" i="18"/>
  <c r="I73" i="18"/>
  <c r="H73" i="18"/>
  <c r="A73" i="18"/>
  <c r="G72" i="18"/>
  <c r="F72" i="18"/>
  <c r="J72" i="18"/>
  <c r="E72" i="18"/>
  <c r="I72" i="18"/>
  <c r="H72" i="18"/>
  <c r="A72" i="18"/>
  <c r="G71" i="18"/>
  <c r="F71" i="18"/>
  <c r="J71" i="18"/>
  <c r="E71" i="18"/>
  <c r="I71" i="18"/>
  <c r="H71" i="18"/>
  <c r="A71" i="18"/>
  <c r="G70" i="18"/>
  <c r="F70" i="18"/>
  <c r="J70" i="18"/>
  <c r="E70" i="18"/>
  <c r="I70" i="18"/>
  <c r="H70" i="18"/>
  <c r="A70" i="18"/>
  <c r="G69" i="18"/>
  <c r="F69" i="18"/>
  <c r="J69" i="18"/>
  <c r="E69" i="18"/>
  <c r="I69" i="18"/>
  <c r="H69" i="18"/>
  <c r="A69" i="18"/>
  <c r="G68" i="18"/>
  <c r="F68" i="18"/>
  <c r="J68" i="18"/>
  <c r="E68" i="18"/>
  <c r="I68" i="18"/>
  <c r="H68" i="18"/>
  <c r="A68" i="18"/>
  <c r="G67" i="18"/>
  <c r="F67" i="18"/>
  <c r="J67" i="18"/>
  <c r="E67" i="18"/>
  <c r="I67" i="18"/>
  <c r="H67" i="18"/>
  <c r="A67" i="18"/>
  <c r="G66" i="18"/>
  <c r="F66" i="18"/>
  <c r="J66" i="18"/>
  <c r="E66" i="18"/>
  <c r="I66" i="18"/>
  <c r="H66" i="18"/>
  <c r="A66" i="18"/>
  <c r="G65" i="18"/>
  <c r="F65" i="18"/>
  <c r="J65" i="18"/>
  <c r="E65" i="18"/>
  <c r="I65" i="18"/>
  <c r="H65" i="18"/>
  <c r="A65" i="18"/>
  <c r="G64" i="18"/>
  <c r="F64" i="18"/>
  <c r="J64" i="18"/>
  <c r="E64" i="18"/>
  <c r="I64" i="18"/>
  <c r="H64" i="18"/>
  <c r="A64" i="18"/>
  <c r="G63" i="18"/>
  <c r="F63" i="18"/>
  <c r="J63" i="18"/>
  <c r="E63" i="18"/>
  <c r="I63" i="18"/>
  <c r="H63" i="18"/>
  <c r="A63" i="18"/>
  <c r="G62" i="18"/>
  <c r="F62" i="18"/>
  <c r="J62" i="18"/>
  <c r="E62" i="18"/>
  <c r="I62" i="18"/>
  <c r="H62" i="18"/>
  <c r="A62" i="18"/>
  <c r="G61" i="18"/>
  <c r="F61" i="18"/>
  <c r="J61" i="18"/>
  <c r="E61" i="18"/>
  <c r="I61" i="18"/>
  <c r="H61" i="18"/>
  <c r="A61" i="18"/>
  <c r="G60" i="18"/>
  <c r="F60" i="18"/>
  <c r="J60" i="18"/>
  <c r="E60" i="18"/>
  <c r="I60" i="18"/>
  <c r="H60" i="18"/>
  <c r="A60" i="18"/>
  <c r="G59" i="18"/>
  <c r="F59" i="18"/>
  <c r="J59" i="18"/>
  <c r="E59" i="18"/>
  <c r="I59" i="18"/>
  <c r="H59" i="18"/>
  <c r="A59" i="18"/>
  <c r="G58" i="18"/>
  <c r="F58" i="18"/>
  <c r="J58" i="18"/>
  <c r="E58" i="18"/>
  <c r="I58" i="18"/>
  <c r="H58" i="18"/>
  <c r="A58" i="18"/>
  <c r="G57" i="18"/>
  <c r="F57" i="18"/>
  <c r="J57" i="18"/>
  <c r="E57" i="18"/>
  <c r="I57" i="18"/>
  <c r="H57" i="18"/>
  <c r="A57" i="18"/>
  <c r="G56" i="18"/>
  <c r="F56" i="18"/>
  <c r="J56" i="18"/>
  <c r="E56" i="18"/>
  <c r="I56" i="18"/>
  <c r="H56" i="18"/>
  <c r="A56" i="18"/>
  <c r="G55" i="18"/>
  <c r="F55" i="18"/>
  <c r="J55" i="18"/>
  <c r="E55" i="18"/>
  <c r="I55" i="18"/>
  <c r="H55" i="18"/>
  <c r="A55" i="18"/>
  <c r="G54" i="18"/>
  <c r="F54" i="18"/>
  <c r="J54" i="18"/>
  <c r="E54" i="18"/>
  <c r="I54" i="18"/>
  <c r="H54" i="18"/>
  <c r="A54" i="18"/>
  <c r="G53" i="18"/>
  <c r="F53" i="18"/>
  <c r="J53" i="18"/>
  <c r="E53" i="18"/>
  <c r="I53" i="18"/>
  <c r="H53" i="18"/>
  <c r="A53" i="18"/>
  <c r="G52" i="18"/>
  <c r="F52" i="18"/>
  <c r="J52" i="18"/>
  <c r="E52" i="18"/>
  <c r="I52" i="18"/>
  <c r="H52" i="18"/>
  <c r="A52" i="18"/>
  <c r="G51" i="18"/>
  <c r="F51" i="18"/>
  <c r="J51" i="18"/>
  <c r="E51" i="18"/>
  <c r="I51" i="18"/>
  <c r="H51" i="18"/>
  <c r="A51" i="18"/>
  <c r="G50" i="18"/>
  <c r="F50" i="18"/>
  <c r="J50" i="18"/>
  <c r="E50" i="18"/>
  <c r="I50" i="18"/>
  <c r="H50" i="18"/>
  <c r="A50" i="18"/>
  <c r="G49" i="18"/>
  <c r="F49" i="18"/>
  <c r="J49" i="18"/>
  <c r="E49" i="18"/>
  <c r="I49" i="18"/>
  <c r="H49" i="18"/>
  <c r="A49" i="18"/>
  <c r="G48" i="18"/>
  <c r="F48" i="18"/>
  <c r="J48" i="18"/>
  <c r="E48" i="18"/>
  <c r="I48" i="18"/>
  <c r="H48" i="18"/>
  <c r="A48" i="18"/>
  <c r="G47" i="18"/>
  <c r="F47" i="18"/>
  <c r="J47" i="18"/>
  <c r="E47" i="18"/>
  <c r="I47" i="18"/>
  <c r="H47" i="18"/>
  <c r="A47" i="18"/>
  <c r="G46" i="18"/>
  <c r="F46" i="18"/>
  <c r="J46" i="18"/>
  <c r="E46" i="18"/>
  <c r="I46" i="18"/>
  <c r="H46" i="18"/>
  <c r="A46" i="18"/>
  <c r="G45" i="18"/>
  <c r="F45" i="18"/>
  <c r="J45" i="18"/>
  <c r="E45" i="18"/>
  <c r="I45" i="18"/>
  <c r="H45" i="18"/>
  <c r="A45" i="18"/>
  <c r="G44" i="18"/>
  <c r="F44" i="18"/>
  <c r="J44" i="18"/>
  <c r="E44" i="18"/>
  <c r="I44" i="18"/>
  <c r="H44" i="18"/>
  <c r="A44" i="18"/>
  <c r="G43" i="18"/>
  <c r="F43" i="18"/>
  <c r="J43" i="18"/>
  <c r="E43" i="18"/>
  <c r="I43" i="18"/>
  <c r="H43" i="18"/>
  <c r="A43" i="18"/>
  <c r="G42" i="18"/>
  <c r="F42" i="18"/>
  <c r="J42" i="18"/>
  <c r="E42" i="18"/>
  <c r="I42" i="18"/>
  <c r="H42" i="18"/>
  <c r="A42" i="18"/>
  <c r="G41" i="18"/>
  <c r="F41" i="18"/>
  <c r="J41" i="18"/>
  <c r="E41" i="18"/>
  <c r="I41" i="18"/>
  <c r="H41" i="18"/>
  <c r="A41" i="18"/>
  <c r="G40" i="18"/>
  <c r="F40" i="18"/>
  <c r="J40" i="18"/>
  <c r="E40" i="18"/>
  <c r="I40" i="18"/>
  <c r="H40" i="18"/>
  <c r="A40" i="18"/>
  <c r="G39" i="18"/>
  <c r="F39" i="18"/>
  <c r="J39" i="18"/>
  <c r="E39" i="18"/>
  <c r="I39" i="18"/>
  <c r="H39" i="18"/>
  <c r="A39" i="18"/>
  <c r="G38" i="18"/>
  <c r="F38" i="18"/>
  <c r="J38" i="18"/>
  <c r="E38" i="18"/>
  <c r="I38" i="18"/>
  <c r="H38" i="18"/>
  <c r="A38" i="18"/>
  <c r="G37" i="18"/>
  <c r="F37" i="18"/>
  <c r="J37" i="18"/>
  <c r="E37" i="18"/>
  <c r="I37" i="18"/>
  <c r="H37" i="18"/>
  <c r="A37" i="18"/>
  <c r="G36" i="18"/>
  <c r="F36" i="18"/>
  <c r="J36" i="18"/>
  <c r="E36" i="18"/>
  <c r="I36" i="18"/>
  <c r="H36" i="18"/>
  <c r="A36" i="18"/>
  <c r="G35" i="18"/>
  <c r="F35" i="18"/>
  <c r="J35" i="18"/>
  <c r="E35" i="18"/>
  <c r="I35" i="18"/>
  <c r="H35" i="18"/>
  <c r="A35" i="18"/>
  <c r="G34" i="18"/>
  <c r="F34" i="18"/>
  <c r="J34" i="18"/>
  <c r="E34" i="18"/>
  <c r="I34" i="18"/>
  <c r="H34" i="18"/>
  <c r="A34" i="18"/>
  <c r="G33" i="18"/>
  <c r="F33" i="18"/>
  <c r="J33" i="18"/>
  <c r="E33" i="18"/>
  <c r="I33" i="18"/>
  <c r="H33" i="18"/>
  <c r="A33" i="18"/>
  <c r="G32" i="18"/>
  <c r="F32" i="18"/>
  <c r="J32" i="18"/>
  <c r="E32" i="18"/>
  <c r="I32" i="18"/>
  <c r="H32" i="18"/>
  <c r="A32" i="18"/>
  <c r="G31" i="18"/>
  <c r="F31" i="18"/>
  <c r="J31" i="18"/>
  <c r="E31" i="18"/>
  <c r="I31" i="18"/>
  <c r="H31" i="18"/>
  <c r="A31" i="18"/>
  <c r="G30" i="18"/>
  <c r="F30" i="18"/>
  <c r="J30" i="18"/>
  <c r="E30" i="18"/>
  <c r="I30" i="18"/>
  <c r="H30" i="18"/>
  <c r="A30" i="18"/>
  <c r="G29" i="18"/>
  <c r="F29" i="18"/>
  <c r="J29" i="18"/>
  <c r="E29" i="18"/>
  <c r="I29" i="18"/>
  <c r="H29" i="18"/>
  <c r="A29" i="18"/>
  <c r="G28" i="18"/>
  <c r="F28" i="18"/>
  <c r="J28" i="18"/>
  <c r="E28" i="18"/>
  <c r="I28" i="18"/>
  <c r="H28" i="18"/>
  <c r="A28" i="18"/>
  <c r="G27" i="18"/>
  <c r="F27" i="18"/>
  <c r="J27" i="18"/>
  <c r="E27" i="18"/>
  <c r="I27" i="18"/>
  <c r="H27" i="18"/>
  <c r="A27" i="18"/>
  <c r="G26" i="18"/>
  <c r="F26" i="18"/>
  <c r="J26" i="18"/>
  <c r="E26" i="18"/>
  <c r="I26" i="18"/>
  <c r="H26" i="18"/>
  <c r="A26" i="18"/>
  <c r="G25" i="18"/>
  <c r="F25" i="18"/>
  <c r="J25" i="18"/>
  <c r="E25" i="18"/>
  <c r="I25" i="18"/>
  <c r="H25" i="18"/>
  <c r="A25" i="18"/>
  <c r="G24" i="18"/>
  <c r="F24" i="18"/>
  <c r="J24" i="18"/>
  <c r="E24" i="18"/>
  <c r="I24" i="18"/>
  <c r="H24" i="18"/>
  <c r="A24" i="18"/>
  <c r="G23" i="18"/>
  <c r="F23" i="18"/>
  <c r="J23" i="18"/>
  <c r="E23" i="18"/>
  <c r="I23" i="18"/>
  <c r="H23" i="18"/>
  <c r="A23" i="18"/>
  <c r="G22" i="18"/>
  <c r="F22" i="18"/>
  <c r="J22" i="18"/>
  <c r="E22" i="18"/>
  <c r="I22" i="18"/>
  <c r="H22" i="18"/>
  <c r="A22" i="18"/>
  <c r="G21" i="18"/>
  <c r="F21" i="18"/>
  <c r="J21" i="18"/>
  <c r="E21" i="18"/>
  <c r="I21" i="18"/>
  <c r="H21" i="18"/>
  <c r="A21" i="18"/>
  <c r="G20" i="18"/>
  <c r="F20" i="18"/>
  <c r="J20" i="18"/>
  <c r="E20" i="18"/>
  <c r="I20" i="18"/>
  <c r="H20" i="18"/>
  <c r="A20" i="18"/>
  <c r="G19" i="18"/>
  <c r="F19" i="18"/>
  <c r="J19" i="18"/>
  <c r="E19" i="18"/>
  <c r="I19" i="18"/>
  <c r="H19" i="18"/>
  <c r="A19" i="18"/>
  <c r="G18" i="18"/>
  <c r="F18" i="18"/>
  <c r="J18" i="18"/>
  <c r="E18" i="18"/>
  <c r="I18" i="18"/>
  <c r="H18" i="18"/>
  <c r="A18" i="18"/>
  <c r="G17" i="18"/>
  <c r="F17" i="18"/>
  <c r="J17" i="18"/>
  <c r="E17" i="18"/>
  <c r="I17" i="18"/>
  <c r="H17" i="18"/>
  <c r="A17" i="18"/>
  <c r="G16" i="18"/>
  <c r="F16" i="18"/>
  <c r="J16" i="18"/>
  <c r="E16" i="18"/>
  <c r="I16" i="18"/>
  <c r="H16" i="18"/>
  <c r="A16" i="18"/>
  <c r="G15" i="18"/>
  <c r="F15" i="18"/>
  <c r="J15" i="18"/>
  <c r="E15" i="18"/>
  <c r="I15" i="18"/>
  <c r="H15" i="18"/>
  <c r="A15" i="18"/>
  <c r="G14" i="18"/>
  <c r="F14" i="18"/>
  <c r="J14" i="18"/>
  <c r="E14" i="18"/>
  <c r="I14" i="18"/>
  <c r="H14" i="18"/>
  <c r="A14" i="18"/>
  <c r="G13" i="18"/>
  <c r="F13" i="18"/>
  <c r="J13" i="18"/>
  <c r="E13" i="18"/>
  <c r="I13" i="18"/>
  <c r="H13" i="18"/>
  <c r="A13" i="18"/>
  <c r="G12" i="18"/>
  <c r="F12" i="18"/>
  <c r="J12" i="18"/>
  <c r="E12" i="18"/>
  <c r="I12" i="18"/>
  <c r="H12" i="18"/>
  <c r="A12" i="18"/>
  <c r="G11" i="18"/>
  <c r="F11" i="18"/>
  <c r="J11" i="18"/>
  <c r="E11" i="18"/>
  <c r="I11" i="18"/>
  <c r="H11" i="18"/>
  <c r="A11" i="18"/>
  <c r="G10" i="18"/>
  <c r="F10" i="18"/>
  <c r="J10" i="18"/>
  <c r="E10" i="18"/>
  <c r="I10" i="18"/>
  <c r="H10" i="18"/>
  <c r="A10" i="18"/>
  <c r="G9" i="18"/>
  <c r="F9" i="18"/>
  <c r="J9" i="18"/>
  <c r="E9" i="18"/>
  <c r="I9" i="18"/>
  <c r="H9" i="18"/>
  <c r="A9" i="18"/>
  <c r="G8" i="18"/>
  <c r="F8" i="18"/>
  <c r="J8" i="18"/>
  <c r="E8" i="18"/>
  <c r="I8" i="18"/>
  <c r="H8" i="18"/>
  <c r="A8" i="18"/>
  <c r="G7" i="18"/>
  <c r="F7" i="18"/>
  <c r="J7" i="18"/>
  <c r="E7" i="18"/>
  <c r="I7" i="18"/>
  <c r="H7" i="18"/>
  <c r="A7" i="18"/>
  <c r="G6" i="18"/>
  <c r="F6" i="18"/>
  <c r="J6" i="18"/>
  <c r="E6" i="18"/>
  <c r="I6" i="18"/>
  <c r="H6" i="18"/>
  <c r="A6" i="18"/>
  <c r="G5" i="18"/>
  <c r="F5" i="18"/>
  <c r="J5" i="18"/>
  <c r="E5" i="18"/>
  <c r="I5" i="18"/>
  <c r="H5" i="18"/>
  <c r="A5" i="18"/>
  <c r="G4" i="18"/>
  <c r="F4" i="18"/>
  <c r="J4" i="18"/>
  <c r="E4" i="18"/>
  <c r="I4" i="18"/>
  <c r="H4" i="18"/>
  <c r="A4" i="18"/>
  <c r="J3" i="18"/>
  <c r="E3" i="18"/>
  <c r="I3" i="18"/>
  <c r="H3" i="18"/>
  <c r="A3" i="18"/>
  <c r="G2" i="18"/>
  <c r="F2" i="18"/>
  <c r="J2" i="18"/>
  <c r="E2" i="18"/>
  <c r="I2" i="18"/>
  <c r="H2" i="18"/>
  <c r="A2" i="18"/>
  <c r="BO3" i="5"/>
  <c r="BP3" i="5"/>
  <c r="BQ3" i="5"/>
  <c r="BR3" i="5"/>
  <c r="BS3" i="5"/>
  <c r="BT3" i="5"/>
  <c r="BO4" i="5"/>
  <c r="BP4" i="5"/>
  <c r="BQ4" i="5"/>
  <c r="BR4" i="5"/>
  <c r="BS4" i="5"/>
  <c r="BT4" i="5"/>
  <c r="BU4" i="5"/>
  <c r="BO5" i="5"/>
  <c r="BP5" i="5"/>
  <c r="BQ5" i="5"/>
  <c r="BR5" i="5"/>
  <c r="BS5" i="5"/>
  <c r="BT5" i="5"/>
  <c r="BU5" i="5"/>
  <c r="BO6" i="5"/>
  <c r="BP6" i="5"/>
  <c r="BQ6" i="5"/>
  <c r="BR6" i="5"/>
  <c r="BS6" i="5"/>
  <c r="BT6" i="5"/>
  <c r="BU6" i="5"/>
  <c r="BO7" i="5"/>
  <c r="BP7" i="5"/>
  <c r="BQ7" i="5"/>
  <c r="BR7" i="5"/>
  <c r="BS7" i="5"/>
  <c r="BT7" i="5"/>
  <c r="BU7" i="5"/>
  <c r="BO8" i="5"/>
  <c r="BP8" i="5"/>
  <c r="BQ8" i="5"/>
  <c r="BR8" i="5"/>
  <c r="BS8" i="5"/>
  <c r="BT8" i="5"/>
  <c r="BU8" i="5"/>
  <c r="BO9" i="5"/>
  <c r="BP9" i="5"/>
  <c r="BQ9" i="5"/>
  <c r="BR9" i="5"/>
  <c r="BS9" i="5"/>
  <c r="BT9" i="5"/>
  <c r="BU9" i="5"/>
  <c r="BO10" i="5"/>
  <c r="BP10" i="5"/>
  <c r="BQ10" i="5"/>
  <c r="BR10" i="5"/>
  <c r="BS10" i="5"/>
  <c r="BT10" i="5"/>
  <c r="BU10" i="5"/>
  <c r="BO11" i="5"/>
  <c r="BP11" i="5"/>
  <c r="BQ11" i="5"/>
  <c r="BR11" i="5"/>
  <c r="BS11" i="5"/>
  <c r="BT11" i="5"/>
  <c r="BU11" i="5"/>
  <c r="BO12" i="5"/>
  <c r="BP12" i="5"/>
  <c r="BQ12" i="5"/>
  <c r="BR12" i="5"/>
  <c r="BS12" i="5"/>
  <c r="BT12" i="5"/>
  <c r="BU12" i="5"/>
  <c r="BO13" i="5"/>
  <c r="BP13" i="5"/>
  <c r="BQ13" i="5"/>
  <c r="BR13" i="5"/>
  <c r="BS13" i="5"/>
  <c r="BT13" i="5"/>
  <c r="BU13" i="5"/>
  <c r="BO14" i="5"/>
  <c r="BP14" i="5"/>
  <c r="BQ14" i="5"/>
  <c r="BR14" i="5"/>
  <c r="BS14" i="5"/>
  <c r="BT14" i="5"/>
  <c r="BU14" i="5"/>
  <c r="BO15" i="5"/>
  <c r="BP15" i="5"/>
  <c r="BQ15" i="5"/>
  <c r="BR15" i="5"/>
  <c r="BS15" i="5"/>
  <c r="BT15" i="5"/>
  <c r="BU15" i="5"/>
  <c r="BO16" i="5"/>
  <c r="BP16" i="5"/>
  <c r="BQ16" i="5"/>
  <c r="BR16" i="5"/>
  <c r="BS16" i="5"/>
  <c r="BT16" i="5"/>
  <c r="BU16" i="5"/>
  <c r="BO17" i="5"/>
  <c r="BP17" i="5"/>
  <c r="BQ17" i="5"/>
  <c r="BR17" i="5"/>
  <c r="BS17" i="5"/>
  <c r="BT17" i="5"/>
  <c r="BU17" i="5"/>
  <c r="BO18" i="5"/>
  <c r="BP18" i="5"/>
  <c r="BQ18" i="5"/>
  <c r="BR18" i="5"/>
  <c r="BS18" i="5"/>
  <c r="BT18" i="5"/>
  <c r="BU18" i="5"/>
  <c r="BO19" i="5"/>
  <c r="BP19" i="5"/>
  <c r="BQ19" i="5"/>
  <c r="BR19" i="5"/>
  <c r="BS19" i="5"/>
  <c r="BT19" i="5"/>
  <c r="BU19" i="5"/>
  <c r="BO20" i="5"/>
  <c r="BP20" i="5"/>
  <c r="BQ20" i="5"/>
  <c r="BR20" i="5"/>
  <c r="BS20" i="5"/>
  <c r="BT20" i="5"/>
  <c r="BU20" i="5"/>
  <c r="BO21" i="5"/>
  <c r="BP21" i="5"/>
  <c r="BQ21" i="5"/>
  <c r="BR21" i="5"/>
  <c r="BS21" i="5"/>
  <c r="BT21" i="5"/>
  <c r="BU21" i="5"/>
  <c r="BO22" i="5"/>
  <c r="BP22" i="5"/>
  <c r="BQ22" i="5"/>
  <c r="BR22" i="5"/>
  <c r="BS22" i="5"/>
  <c r="BT22" i="5"/>
  <c r="BU22" i="5"/>
  <c r="BO23" i="5"/>
  <c r="BP23" i="5"/>
  <c r="BQ23" i="5"/>
  <c r="BR23" i="5"/>
  <c r="BS23" i="5"/>
  <c r="BT23" i="5"/>
  <c r="BU23" i="5"/>
  <c r="BO24" i="5"/>
  <c r="BP24" i="5"/>
  <c r="BQ24" i="5"/>
  <c r="BR24" i="5"/>
  <c r="BS24" i="5"/>
  <c r="BT24" i="5"/>
  <c r="BU24" i="5"/>
  <c r="BO25" i="5"/>
  <c r="BP25" i="5"/>
  <c r="BQ25" i="5"/>
  <c r="BR25" i="5"/>
  <c r="BS25" i="5"/>
  <c r="BT25" i="5"/>
  <c r="BU25" i="5"/>
  <c r="BO26" i="5"/>
  <c r="BP26" i="5"/>
  <c r="BQ26" i="5"/>
  <c r="BR26" i="5"/>
  <c r="BS26" i="5"/>
  <c r="BT26" i="5"/>
  <c r="BU26" i="5"/>
  <c r="BO27" i="5"/>
  <c r="BP27" i="5"/>
  <c r="BQ27" i="5"/>
  <c r="BR27" i="5"/>
  <c r="BS27" i="5"/>
  <c r="BT27" i="5"/>
  <c r="BU27" i="5"/>
  <c r="BO28" i="5"/>
  <c r="BP28" i="5"/>
  <c r="BQ28" i="5"/>
  <c r="BR28" i="5"/>
  <c r="BS28" i="5"/>
  <c r="BT28" i="5"/>
  <c r="BU28" i="5"/>
  <c r="BO29" i="5"/>
  <c r="BP29" i="5"/>
  <c r="BQ29" i="5"/>
  <c r="BR29" i="5"/>
  <c r="BS29" i="5"/>
  <c r="BT29" i="5"/>
  <c r="BU29" i="5"/>
  <c r="BO30" i="5"/>
  <c r="BP30" i="5"/>
  <c r="BQ30" i="5"/>
  <c r="BR30" i="5"/>
  <c r="BS30" i="5"/>
  <c r="BT30" i="5"/>
  <c r="BU30" i="5"/>
  <c r="BO31" i="5"/>
  <c r="BP31" i="5"/>
  <c r="BQ31" i="5"/>
  <c r="BR31" i="5"/>
  <c r="BS31" i="5"/>
  <c r="BT31" i="5"/>
  <c r="BU31" i="5"/>
  <c r="BO32" i="5"/>
  <c r="BP32" i="5"/>
  <c r="BQ32" i="5"/>
  <c r="BR32" i="5"/>
  <c r="BS32" i="5"/>
  <c r="BT32" i="5"/>
  <c r="BU32" i="5"/>
  <c r="BO33" i="5"/>
  <c r="BP33" i="5"/>
  <c r="BQ33" i="5"/>
  <c r="BR33" i="5"/>
  <c r="BS33" i="5"/>
  <c r="BT33" i="5"/>
  <c r="BU33" i="5"/>
  <c r="BO34" i="5"/>
  <c r="BP34" i="5"/>
  <c r="BQ34" i="5"/>
  <c r="BR34" i="5"/>
  <c r="BS34" i="5"/>
  <c r="BT34" i="5"/>
  <c r="BU34" i="5"/>
  <c r="BO35" i="5"/>
  <c r="BP35" i="5"/>
  <c r="BQ35" i="5"/>
  <c r="BR35" i="5"/>
  <c r="BS35" i="5"/>
  <c r="BT35" i="5"/>
  <c r="BU35" i="5"/>
  <c r="BO36" i="5"/>
  <c r="BP36" i="5"/>
  <c r="BQ36" i="5"/>
  <c r="BR36" i="5"/>
  <c r="BS36" i="5"/>
  <c r="BT36" i="5"/>
  <c r="BU36" i="5"/>
  <c r="BO37" i="5"/>
  <c r="BP37" i="5"/>
  <c r="BQ37" i="5"/>
  <c r="BR37" i="5"/>
  <c r="BS37" i="5"/>
  <c r="BT37" i="5"/>
  <c r="BU37" i="5"/>
  <c r="BO38" i="5"/>
  <c r="BP38" i="5"/>
  <c r="BQ38" i="5"/>
  <c r="BR38" i="5"/>
  <c r="BS38" i="5"/>
  <c r="BT38" i="5"/>
  <c r="BU38" i="5"/>
  <c r="BO39" i="5"/>
  <c r="BP39" i="5"/>
  <c r="BQ39" i="5"/>
  <c r="BR39" i="5"/>
  <c r="BS39" i="5"/>
  <c r="BT39" i="5"/>
  <c r="BU39" i="5"/>
  <c r="BO40" i="5"/>
  <c r="BP40" i="5"/>
  <c r="BQ40" i="5"/>
  <c r="BR40" i="5"/>
  <c r="BS40" i="5"/>
  <c r="BT40" i="5"/>
  <c r="BU40" i="5"/>
  <c r="BO41" i="5"/>
  <c r="BP41" i="5"/>
  <c r="BQ41" i="5"/>
  <c r="BR41" i="5"/>
  <c r="BS41" i="5"/>
  <c r="BT41" i="5"/>
  <c r="BU41" i="5"/>
  <c r="BO42" i="5"/>
  <c r="BP42" i="5"/>
  <c r="BQ42" i="5"/>
  <c r="BR42" i="5"/>
  <c r="BS42" i="5"/>
  <c r="BT42" i="5"/>
  <c r="BU42" i="5"/>
  <c r="BO43" i="5"/>
  <c r="BP43" i="5"/>
  <c r="BQ43" i="5"/>
  <c r="BR43" i="5"/>
  <c r="BS43" i="5"/>
  <c r="BT43" i="5"/>
  <c r="BU43" i="5"/>
  <c r="BO44" i="5"/>
  <c r="BP44" i="5"/>
  <c r="BQ44" i="5"/>
  <c r="BR44" i="5"/>
  <c r="BS44" i="5"/>
  <c r="BT44" i="5"/>
  <c r="BU44" i="5"/>
  <c r="BO45" i="5"/>
  <c r="BP45" i="5"/>
  <c r="BQ45" i="5"/>
  <c r="BR45" i="5"/>
  <c r="BS45" i="5"/>
  <c r="BT45" i="5"/>
  <c r="BU45" i="5"/>
  <c r="BO46" i="5"/>
  <c r="BP46" i="5"/>
  <c r="BQ46" i="5"/>
  <c r="BR46" i="5"/>
  <c r="BS46" i="5"/>
  <c r="BT46" i="5"/>
  <c r="BU46" i="5"/>
  <c r="BO47" i="5"/>
  <c r="BP47" i="5"/>
  <c r="BQ47" i="5"/>
  <c r="BR47" i="5"/>
  <c r="BS47" i="5"/>
  <c r="BT47" i="5"/>
  <c r="BU47" i="5"/>
  <c r="BO48" i="5"/>
  <c r="BP48" i="5"/>
  <c r="BQ48" i="5"/>
  <c r="BR48" i="5"/>
  <c r="BS48" i="5"/>
  <c r="BT48" i="5"/>
  <c r="BU48" i="5"/>
  <c r="BO49" i="5"/>
  <c r="BP49" i="5"/>
  <c r="BQ49" i="5"/>
  <c r="BR49" i="5"/>
  <c r="BS49" i="5"/>
  <c r="BT49" i="5"/>
  <c r="BU49" i="5"/>
  <c r="BO50" i="5"/>
  <c r="BP50" i="5"/>
  <c r="BQ50" i="5"/>
  <c r="BR50" i="5"/>
  <c r="BS50" i="5"/>
  <c r="BT50" i="5"/>
  <c r="BU50" i="5"/>
  <c r="BO51" i="5"/>
  <c r="BP51" i="5"/>
  <c r="BQ51" i="5"/>
  <c r="BR51" i="5"/>
  <c r="BS51" i="5"/>
  <c r="BT51" i="5"/>
  <c r="BU51" i="5"/>
  <c r="BO52" i="5"/>
  <c r="BP52" i="5"/>
  <c r="BQ52" i="5"/>
  <c r="BR52" i="5"/>
  <c r="BS52" i="5"/>
  <c r="BT52" i="5"/>
  <c r="BU52" i="5"/>
  <c r="BO53" i="5"/>
  <c r="BP53" i="5"/>
  <c r="BQ53" i="5"/>
  <c r="BR53" i="5"/>
  <c r="BS53" i="5"/>
  <c r="BT53" i="5"/>
  <c r="BU53" i="5"/>
  <c r="BO54" i="5"/>
  <c r="BP54" i="5"/>
  <c r="BQ54" i="5"/>
  <c r="BR54" i="5"/>
  <c r="BS54" i="5"/>
  <c r="BT54" i="5"/>
  <c r="BU54" i="5"/>
  <c r="BO55" i="5"/>
  <c r="BP55" i="5"/>
  <c r="BQ55" i="5"/>
  <c r="BR55" i="5"/>
  <c r="BS55" i="5"/>
  <c r="BT55" i="5"/>
  <c r="BU55" i="5"/>
  <c r="BO56" i="5"/>
  <c r="BP56" i="5"/>
  <c r="BQ56" i="5"/>
  <c r="BR56" i="5"/>
  <c r="BS56" i="5"/>
  <c r="BT56" i="5"/>
  <c r="BU56" i="5"/>
  <c r="BO57" i="5"/>
  <c r="BP57" i="5"/>
  <c r="BQ57" i="5"/>
  <c r="BR57" i="5"/>
  <c r="BS57" i="5"/>
  <c r="BT57" i="5"/>
  <c r="BU57" i="5"/>
  <c r="BO58" i="5"/>
  <c r="BP58" i="5"/>
  <c r="BQ58" i="5"/>
  <c r="BR58" i="5"/>
  <c r="BS58" i="5"/>
  <c r="BT58" i="5"/>
  <c r="BU58" i="5"/>
  <c r="BO59" i="5"/>
  <c r="BP59" i="5"/>
  <c r="BQ59" i="5"/>
  <c r="BR59" i="5"/>
  <c r="BS59" i="5"/>
  <c r="BT59" i="5"/>
  <c r="BU59" i="5"/>
  <c r="BO60" i="5"/>
  <c r="BP60" i="5"/>
  <c r="BQ60" i="5"/>
  <c r="BR60" i="5"/>
  <c r="BS60" i="5"/>
  <c r="BT60" i="5"/>
  <c r="BU60" i="5"/>
  <c r="BO61" i="5"/>
  <c r="BP61" i="5"/>
  <c r="BQ61" i="5"/>
  <c r="BR61" i="5"/>
  <c r="BS61" i="5"/>
  <c r="BT61" i="5"/>
  <c r="BU61" i="5"/>
  <c r="BO62" i="5"/>
  <c r="BP62" i="5"/>
  <c r="BQ62" i="5"/>
  <c r="BR62" i="5"/>
  <c r="BS62" i="5"/>
  <c r="BT62" i="5"/>
  <c r="BU62" i="5"/>
  <c r="BO63" i="5"/>
  <c r="BP63" i="5"/>
  <c r="BQ63" i="5"/>
  <c r="BR63" i="5"/>
  <c r="BS63" i="5"/>
  <c r="BT63" i="5"/>
  <c r="BU63" i="5"/>
  <c r="BO64" i="5"/>
  <c r="BP64" i="5"/>
  <c r="BQ64" i="5"/>
  <c r="BR64" i="5"/>
  <c r="BS64" i="5"/>
  <c r="BT64" i="5"/>
  <c r="BU64" i="5"/>
  <c r="BO65" i="5"/>
  <c r="BP65" i="5"/>
  <c r="BQ65" i="5"/>
  <c r="BR65" i="5"/>
  <c r="BS65" i="5"/>
  <c r="BT65" i="5"/>
  <c r="BU65" i="5"/>
  <c r="BO66" i="5"/>
  <c r="BP66" i="5"/>
  <c r="BQ66" i="5"/>
  <c r="BR66" i="5"/>
  <c r="BS66" i="5"/>
  <c r="BT66" i="5"/>
  <c r="BU66" i="5"/>
  <c r="BO67" i="5"/>
  <c r="BP67" i="5"/>
  <c r="BQ67" i="5"/>
  <c r="BR67" i="5"/>
  <c r="BS67" i="5"/>
  <c r="BT67" i="5"/>
  <c r="BU67" i="5"/>
  <c r="BO68" i="5"/>
  <c r="BP68" i="5"/>
  <c r="BQ68" i="5"/>
  <c r="BR68" i="5"/>
  <c r="BS68" i="5"/>
  <c r="BT68" i="5"/>
  <c r="BU68" i="5"/>
  <c r="BO69" i="5"/>
  <c r="BP69" i="5"/>
  <c r="BQ69" i="5"/>
  <c r="BR69" i="5"/>
  <c r="BS69" i="5"/>
  <c r="BT69" i="5"/>
  <c r="BU69" i="5"/>
  <c r="BO70" i="5"/>
  <c r="BP70" i="5"/>
  <c r="BQ70" i="5"/>
  <c r="BR70" i="5"/>
  <c r="BS70" i="5"/>
  <c r="BT70" i="5"/>
  <c r="BU70" i="5"/>
  <c r="BO71" i="5"/>
  <c r="BP71" i="5"/>
  <c r="BQ71" i="5"/>
  <c r="BR71" i="5"/>
  <c r="BS71" i="5"/>
  <c r="BT71" i="5"/>
  <c r="BU71" i="5"/>
  <c r="BO72" i="5"/>
  <c r="BP72" i="5"/>
  <c r="BQ72" i="5"/>
  <c r="BR72" i="5"/>
  <c r="BS72" i="5"/>
  <c r="BT72" i="5"/>
  <c r="BU72" i="5"/>
  <c r="BO73" i="5"/>
  <c r="BP73" i="5"/>
  <c r="BQ73" i="5"/>
  <c r="BR73" i="5"/>
  <c r="BS73" i="5"/>
  <c r="BT73" i="5"/>
  <c r="BU73" i="5"/>
  <c r="BO74" i="5"/>
  <c r="BP74" i="5"/>
  <c r="BQ74" i="5"/>
  <c r="BR74" i="5"/>
  <c r="BS74" i="5"/>
  <c r="BT74" i="5"/>
  <c r="BU74" i="5"/>
  <c r="BO75" i="5"/>
  <c r="BP75" i="5"/>
  <c r="BQ75" i="5"/>
  <c r="BR75" i="5"/>
  <c r="BS75" i="5"/>
  <c r="BT75" i="5"/>
  <c r="BU75" i="5"/>
  <c r="BO76" i="5"/>
  <c r="BP76" i="5"/>
  <c r="BQ76" i="5"/>
  <c r="BR76" i="5"/>
  <c r="BS76" i="5"/>
  <c r="BT76" i="5"/>
  <c r="BU76" i="5"/>
  <c r="BO77" i="5"/>
  <c r="BP77" i="5"/>
  <c r="BQ77" i="5"/>
  <c r="BR77" i="5"/>
  <c r="BS77" i="5"/>
  <c r="BT77" i="5"/>
  <c r="BU77" i="5"/>
  <c r="BO78" i="5"/>
  <c r="BP78" i="5"/>
  <c r="BQ78" i="5"/>
  <c r="BR78" i="5"/>
  <c r="BS78" i="5"/>
  <c r="BT78" i="5"/>
  <c r="BU78" i="5"/>
  <c r="BO79" i="5"/>
  <c r="BP79" i="5"/>
  <c r="BQ79" i="5"/>
  <c r="BR79" i="5"/>
  <c r="BS79" i="5"/>
  <c r="BT79" i="5"/>
  <c r="BU79" i="5"/>
  <c r="BO80" i="5"/>
  <c r="BP80" i="5"/>
  <c r="BQ80" i="5"/>
  <c r="BR80" i="5"/>
  <c r="BS80" i="5"/>
  <c r="BT80" i="5"/>
  <c r="BU80" i="5"/>
  <c r="BO81" i="5"/>
  <c r="BP81" i="5"/>
  <c r="BQ81" i="5"/>
  <c r="BR81" i="5"/>
  <c r="BS81" i="5"/>
  <c r="BT81" i="5"/>
  <c r="BU81" i="5"/>
  <c r="BO82" i="5"/>
  <c r="BP82" i="5"/>
  <c r="BQ82" i="5"/>
  <c r="BR82" i="5"/>
  <c r="BS82" i="5"/>
  <c r="BT82" i="5"/>
  <c r="BU82" i="5"/>
  <c r="BO83" i="5"/>
  <c r="BP83" i="5"/>
  <c r="BQ83" i="5"/>
  <c r="BR83" i="5"/>
  <c r="BS83" i="5"/>
  <c r="BT83" i="5"/>
  <c r="BU83" i="5"/>
  <c r="BO84" i="5"/>
  <c r="BP84" i="5"/>
  <c r="BQ84" i="5"/>
  <c r="BR84" i="5"/>
  <c r="BS84" i="5"/>
  <c r="BT84" i="5"/>
  <c r="BU84" i="5"/>
  <c r="BO85" i="5"/>
  <c r="BP85" i="5"/>
  <c r="BQ85" i="5"/>
  <c r="BR85" i="5"/>
  <c r="BS85" i="5"/>
  <c r="BT85" i="5"/>
  <c r="BU85" i="5"/>
  <c r="BO86" i="5"/>
  <c r="BP86" i="5"/>
  <c r="BQ86" i="5"/>
  <c r="BR86" i="5"/>
  <c r="BS86" i="5"/>
  <c r="BT86" i="5"/>
  <c r="BU86" i="5"/>
  <c r="BO87" i="5"/>
  <c r="BP87" i="5"/>
  <c r="BQ87" i="5"/>
  <c r="BR87" i="5"/>
  <c r="BS87" i="5"/>
  <c r="BT87" i="5"/>
  <c r="BU87" i="5"/>
  <c r="BO88" i="5"/>
  <c r="BP88" i="5"/>
  <c r="BQ88" i="5"/>
  <c r="BR88" i="5"/>
  <c r="BS88" i="5"/>
  <c r="BT88" i="5"/>
  <c r="BU88" i="5"/>
  <c r="BO89" i="5"/>
  <c r="BP89" i="5"/>
  <c r="BQ89" i="5"/>
  <c r="BR89" i="5"/>
  <c r="BS89" i="5"/>
  <c r="BT89" i="5"/>
  <c r="BU89" i="5"/>
  <c r="BO90" i="5"/>
  <c r="BP90" i="5"/>
  <c r="BQ90" i="5"/>
  <c r="BR90" i="5"/>
  <c r="BS90" i="5"/>
  <c r="BT90" i="5"/>
  <c r="BU90" i="5"/>
  <c r="BO91" i="5"/>
  <c r="BP91" i="5"/>
  <c r="BQ91" i="5"/>
  <c r="BR91" i="5"/>
  <c r="BS91" i="5"/>
  <c r="BT91" i="5"/>
  <c r="BU91" i="5"/>
  <c r="BO92" i="5"/>
  <c r="BP92" i="5"/>
  <c r="BQ92" i="5"/>
  <c r="BR92" i="5"/>
  <c r="BS92" i="5"/>
  <c r="BT92" i="5"/>
  <c r="BU92" i="5"/>
  <c r="BO93" i="5"/>
  <c r="BP93" i="5"/>
  <c r="BQ93" i="5"/>
  <c r="BR93" i="5"/>
  <c r="BS93" i="5"/>
  <c r="BT93" i="5"/>
  <c r="BU93" i="5"/>
  <c r="BO94" i="5"/>
  <c r="BP94" i="5"/>
  <c r="BQ94" i="5"/>
  <c r="BR94" i="5"/>
  <c r="BS94" i="5"/>
  <c r="BT94" i="5"/>
  <c r="BU94" i="5"/>
  <c r="BO95" i="5"/>
  <c r="BP95" i="5"/>
  <c r="BQ95" i="5"/>
  <c r="BR95" i="5"/>
  <c r="BS95" i="5"/>
  <c r="BT95" i="5"/>
  <c r="BU95" i="5"/>
  <c r="BO96" i="5"/>
  <c r="BP96" i="5"/>
  <c r="BQ96" i="5"/>
  <c r="BR96" i="5"/>
  <c r="BS96" i="5"/>
  <c r="BT96" i="5"/>
  <c r="BU96" i="5"/>
  <c r="BO97" i="5"/>
  <c r="BP97" i="5"/>
  <c r="BQ97" i="5"/>
  <c r="BR97" i="5"/>
  <c r="BS97" i="5"/>
  <c r="BT97" i="5"/>
  <c r="BU97" i="5"/>
  <c r="BO98" i="5"/>
  <c r="BP98" i="5"/>
  <c r="BQ98" i="5"/>
  <c r="BR98" i="5"/>
  <c r="BS98" i="5"/>
  <c r="BT98" i="5"/>
  <c r="BU98" i="5"/>
  <c r="BO99" i="5"/>
  <c r="BP99" i="5"/>
  <c r="BQ99" i="5"/>
  <c r="BR99" i="5"/>
  <c r="BS99" i="5"/>
  <c r="BT99" i="5"/>
  <c r="BU99" i="5"/>
  <c r="BO100" i="5"/>
  <c r="BP100" i="5"/>
  <c r="BQ100" i="5"/>
  <c r="BR100" i="5"/>
  <c r="BS100" i="5"/>
  <c r="BT100" i="5"/>
  <c r="BU100" i="5"/>
  <c r="BO101" i="5"/>
  <c r="BP101" i="5"/>
  <c r="BQ101" i="5"/>
  <c r="BR101" i="5"/>
  <c r="BS101" i="5"/>
  <c r="BT101" i="5"/>
  <c r="BU101" i="5"/>
  <c r="BO102" i="5"/>
  <c r="BP102" i="5"/>
  <c r="BQ102" i="5"/>
  <c r="BR102" i="5"/>
  <c r="BS102" i="5"/>
  <c r="BT102" i="5"/>
  <c r="BU102" i="5"/>
  <c r="BO103" i="5"/>
  <c r="BP103" i="5"/>
  <c r="BQ103" i="5"/>
  <c r="BR103" i="5"/>
  <c r="BS103" i="5"/>
  <c r="BT103" i="5"/>
  <c r="BU103" i="5"/>
  <c r="BO104" i="5"/>
  <c r="BP104" i="5"/>
  <c r="BQ104" i="5"/>
  <c r="BR104" i="5"/>
  <c r="BS104" i="5"/>
  <c r="BT104" i="5"/>
  <c r="BU104" i="5"/>
  <c r="BO105" i="5"/>
  <c r="BP105" i="5"/>
  <c r="BQ105" i="5"/>
  <c r="BR105" i="5"/>
  <c r="BS105" i="5"/>
  <c r="BT105" i="5"/>
  <c r="BU105" i="5"/>
  <c r="BO106" i="5"/>
  <c r="BP106" i="5"/>
  <c r="BQ106" i="5"/>
  <c r="BR106" i="5"/>
  <c r="BS106" i="5"/>
  <c r="BT106" i="5"/>
  <c r="BU106" i="5"/>
  <c r="BO107" i="5"/>
  <c r="BP107" i="5"/>
  <c r="BQ107" i="5"/>
  <c r="BR107" i="5"/>
  <c r="BS107" i="5"/>
  <c r="BT107" i="5"/>
  <c r="BU107" i="5"/>
  <c r="BO108" i="5"/>
  <c r="BP108" i="5"/>
  <c r="BQ108" i="5"/>
  <c r="BR108" i="5"/>
  <c r="BS108" i="5"/>
  <c r="BT108" i="5"/>
  <c r="BU108" i="5"/>
  <c r="BO109" i="5"/>
  <c r="BP109" i="5"/>
  <c r="BQ109" i="5"/>
  <c r="BR109" i="5"/>
  <c r="BS109" i="5"/>
  <c r="BT109" i="5"/>
  <c r="BU109" i="5"/>
  <c r="BO110" i="5"/>
  <c r="BP110" i="5"/>
  <c r="BQ110" i="5"/>
  <c r="BR110" i="5"/>
  <c r="BS110" i="5"/>
  <c r="BT110" i="5"/>
  <c r="BU110" i="5"/>
  <c r="BO111" i="5"/>
  <c r="BP111" i="5"/>
  <c r="BQ111" i="5"/>
  <c r="BR111" i="5"/>
  <c r="BS111" i="5"/>
  <c r="BT111" i="5"/>
  <c r="BU111" i="5"/>
  <c r="BO112" i="5"/>
  <c r="BP112" i="5"/>
  <c r="BQ112" i="5"/>
  <c r="BR112" i="5"/>
  <c r="BS112" i="5"/>
  <c r="BT112" i="5"/>
  <c r="BU112" i="5"/>
  <c r="BO113" i="5"/>
  <c r="BP113" i="5"/>
  <c r="BQ113" i="5"/>
  <c r="BR113" i="5"/>
  <c r="BS113" i="5"/>
  <c r="BT113" i="5"/>
  <c r="BU113" i="5"/>
  <c r="BO114" i="5"/>
  <c r="BP114" i="5"/>
  <c r="BQ114" i="5"/>
  <c r="BR114" i="5"/>
  <c r="BS114" i="5"/>
  <c r="BT114" i="5"/>
  <c r="BU114" i="5"/>
  <c r="BO115" i="5"/>
  <c r="BP115" i="5"/>
  <c r="BQ115" i="5"/>
  <c r="BR115" i="5"/>
  <c r="BS115" i="5"/>
  <c r="BT115" i="5"/>
  <c r="BU115" i="5"/>
  <c r="BO116" i="5"/>
  <c r="BP116" i="5"/>
  <c r="BQ116" i="5"/>
  <c r="BR116" i="5"/>
  <c r="BS116" i="5"/>
  <c r="BT116" i="5"/>
  <c r="BU116" i="5"/>
  <c r="BO117" i="5"/>
  <c r="BP117" i="5"/>
  <c r="BQ117" i="5"/>
  <c r="BR117" i="5"/>
  <c r="BS117" i="5"/>
  <c r="BT117" i="5"/>
  <c r="BU117" i="5"/>
  <c r="BO118" i="5"/>
  <c r="BP118" i="5"/>
  <c r="BQ118" i="5"/>
  <c r="BR118" i="5"/>
  <c r="BS118" i="5"/>
  <c r="BT118" i="5"/>
  <c r="BU118" i="5"/>
  <c r="BO119" i="5"/>
  <c r="BP119" i="5"/>
  <c r="BQ119" i="5"/>
  <c r="BR119" i="5"/>
  <c r="BS119" i="5"/>
  <c r="BT119" i="5"/>
  <c r="BU119" i="5"/>
  <c r="BO120" i="5"/>
  <c r="BP120" i="5"/>
  <c r="BQ120" i="5"/>
  <c r="BR120" i="5"/>
  <c r="BS120" i="5"/>
  <c r="BT120" i="5"/>
  <c r="BU120" i="5"/>
  <c r="BO121" i="5"/>
  <c r="BP121" i="5"/>
  <c r="BQ121" i="5"/>
  <c r="BR121" i="5"/>
  <c r="BS121" i="5"/>
  <c r="BT121" i="5"/>
  <c r="BU121" i="5"/>
  <c r="BO122" i="5"/>
  <c r="BP122" i="5"/>
  <c r="BQ122" i="5"/>
  <c r="BR122" i="5"/>
  <c r="BS122" i="5"/>
  <c r="BT122" i="5"/>
  <c r="BU122" i="5"/>
  <c r="BO123" i="5"/>
  <c r="BP123" i="5"/>
  <c r="BQ123" i="5"/>
  <c r="BR123" i="5"/>
  <c r="BS123" i="5"/>
  <c r="BT123" i="5"/>
  <c r="BU123" i="5"/>
  <c r="BO124" i="5"/>
  <c r="BP124" i="5"/>
  <c r="BQ124" i="5"/>
  <c r="BR124" i="5"/>
  <c r="BS124" i="5"/>
  <c r="BT124" i="5"/>
  <c r="BU124" i="5"/>
  <c r="BO125" i="5"/>
  <c r="BP125" i="5"/>
  <c r="BQ125" i="5"/>
  <c r="BR125" i="5"/>
  <c r="BS125" i="5"/>
  <c r="BT125" i="5"/>
  <c r="BU125" i="5"/>
  <c r="BO126" i="5"/>
  <c r="BP126" i="5"/>
  <c r="BQ126" i="5"/>
  <c r="BR126" i="5"/>
  <c r="BS126" i="5"/>
  <c r="BT126" i="5"/>
  <c r="BU126" i="5"/>
  <c r="BO127" i="5"/>
  <c r="BP127" i="5"/>
  <c r="BQ127" i="5"/>
  <c r="BR127" i="5"/>
  <c r="BS127" i="5"/>
  <c r="BT127" i="5"/>
  <c r="BU127" i="5"/>
  <c r="BO128" i="5"/>
  <c r="BP128" i="5"/>
  <c r="BQ128" i="5"/>
  <c r="BR128" i="5"/>
  <c r="BS128" i="5"/>
  <c r="BT128" i="5"/>
  <c r="BU128" i="5"/>
  <c r="BO129" i="5"/>
  <c r="BP129" i="5"/>
  <c r="BQ129" i="5"/>
  <c r="BR129" i="5"/>
  <c r="BS129" i="5"/>
  <c r="BT129" i="5"/>
  <c r="BU129" i="5"/>
  <c r="BO130" i="5"/>
  <c r="BP130" i="5"/>
  <c r="BQ130" i="5"/>
  <c r="BR130" i="5"/>
  <c r="BS130" i="5"/>
  <c r="BT130" i="5"/>
  <c r="BU130" i="5"/>
  <c r="BO131" i="5"/>
  <c r="BP131" i="5"/>
  <c r="BQ131" i="5"/>
  <c r="BR131" i="5"/>
  <c r="BS131" i="5"/>
  <c r="BT131" i="5"/>
  <c r="BU131" i="5"/>
  <c r="BO132" i="5"/>
  <c r="BP132" i="5"/>
  <c r="BQ132" i="5"/>
  <c r="BR132" i="5"/>
  <c r="BS132" i="5"/>
  <c r="BT132" i="5"/>
  <c r="BU132" i="5"/>
  <c r="BO133" i="5"/>
  <c r="BP133" i="5"/>
  <c r="BQ133" i="5"/>
  <c r="BR133" i="5"/>
  <c r="BS133" i="5"/>
  <c r="BT133" i="5"/>
  <c r="BU133" i="5"/>
  <c r="BO134" i="5"/>
  <c r="BP134" i="5"/>
  <c r="BQ134" i="5"/>
  <c r="BR134" i="5"/>
  <c r="BS134" i="5"/>
  <c r="BT134" i="5"/>
  <c r="BU134" i="5"/>
  <c r="BO135" i="5"/>
  <c r="BP135" i="5"/>
  <c r="BQ135" i="5"/>
  <c r="BR135" i="5"/>
  <c r="BS135" i="5"/>
  <c r="BT135" i="5"/>
  <c r="BU135" i="5"/>
  <c r="BO136" i="5"/>
  <c r="BP136" i="5"/>
  <c r="BQ136" i="5"/>
  <c r="BR136" i="5"/>
  <c r="BS136" i="5"/>
  <c r="BT136" i="5"/>
  <c r="BU136" i="5"/>
  <c r="BO137" i="5"/>
  <c r="BP137" i="5"/>
  <c r="BQ137" i="5"/>
  <c r="BR137" i="5"/>
  <c r="BS137" i="5"/>
  <c r="BT137" i="5"/>
  <c r="BU137" i="5"/>
  <c r="BO138" i="5"/>
  <c r="BP138" i="5"/>
  <c r="BQ138" i="5"/>
  <c r="BR138" i="5"/>
  <c r="BS138" i="5"/>
  <c r="BT138" i="5"/>
  <c r="BU138" i="5"/>
  <c r="BO139" i="5"/>
  <c r="BP139" i="5"/>
  <c r="BQ139" i="5"/>
  <c r="BR139" i="5"/>
  <c r="BS139" i="5"/>
  <c r="BT139" i="5"/>
  <c r="BU139" i="5"/>
  <c r="BO140" i="5"/>
  <c r="BP140" i="5"/>
  <c r="BQ140" i="5"/>
  <c r="BR140" i="5"/>
  <c r="BS140" i="5"/>
  <c r="BT140" i="5"/>
  <c r="BU140" i="5"/>
  <c r="BO141" i="5"/>
  <c r="BP141" i="5"/>
  <c r="BQ141" i="5"/>
  <c r="BR141" i="5"/>
  <c r="BS141" i="5"/>
  <c r="BT141" i="5"/>
  <c r="BU141" i="5"/>
  <c r="BO142" i="5"/>
  <c r="BP142" i="5"/>
  <c r="BQ142" i="5"/>
  <c r="BR142" i="5"/>
  <c r="BS142" i="5"/>
  <c r="BT142" i="5"/>
  <c r="BU142" i="5"/>
  <c r="BO143" i="5"/>
  <c r="BP143" i="5"/>
  <c r="BQ143" i="5"/>
  <c r="BR143" i="5"/>
  <c r="BS143" i="5"/>
  <c r="BT143" i="5"/>
  <c r="BU143" i="5"/>
  <c r="BO144" i="5"/>
  <c r="BP144" i="5"/>
  <c r="BQ144" i="5"/>
  <c r="BR144" i="5"/>
  <c r="BS144" i="5"/>
  <c r="BT144" i="5"/>
  <c r="BU144" i="5"/>
  <c r="BO145" i="5"/>
  <c r="BP145" i="5"/>
  <c r="BQ145" i="5"/>
  <c r="BR145" i="5"/>
  <c r="BS145" i="5"/>
  <c r="BT145" i="5"/>
  <c r="BU145" i="5"/>
  <c r="BO146" i="5"/>
  <c r="BP146" i="5"/>
  <c r="BQ146" i="5"/>
  <c r="BR146" i="5"/>
  <c r="BS146" i="5"/>
  <c r="BT146" i="5"/>
  <c r="BU146" i="5"/>
  <c r="BO147" i="5"/>
  <c r="BP147" i="5"/>
  <c r="BQ147" i="5"/>
  <c r="BR147" i="5"/>
  <c r="BS147" i="5"/>
  <c r="BT147" i="5"/>
  <c r="BU147" i="5"/>
  <c r="BO148" i="5"/>
  <c r="BP148" i="5"/>
  <c r="BQ148" i="5"/>
  <c r="BR148" i="5"/>
  <c r="BS148" i="5"/>
  <c r="BT148" i="5"/>
  <c r="BU148" i="5"/>
  <c r="BO149" i="5"/>
  <c r="BP149" i="5"/>
  <c r="BQ149" i="5"/>
  <c r="BR149" i="5"/>
  <c r="BS149" i="5"/>
  <c r="BT149" i="5"/>
  <c r="BU149" i="5"/>
  <c r="BO150" i="5"/>
  <c r="BP150" i="5"/>
  <c r="BQ150" i="5"/>
  <c r="BR150" i="5"/>
  <c r="BS150" i="5"/>
  <c r="BT150" i="5"/>
  <c r="BU150" i="5"/>
  <c r="BO151" i="5"/>
  <c r="BP151" i="5"/>
  <c r="BQ151" i="5"/>
  <c r="BR151" i="5"/>
  <c r="BS151" i="5"/>
  <c r="BT151" i="5"/>
  <c r="BU151" i="5"/>
  <c r="BO152" i="5"/>
  <c r="BP152" i="5"/>
  <c r="BQ152" i="5"/>
  <c r="BR152" i="5"/>
  <c r="BS152" i="5"/>
  <c r="BT152" i="5"/>
  <c r="BU152" i="5"/>
  <c r="BO153" i="5"/>
  <c r="BP153" i="5"/>
  <c r="BQ153" i="5"/>
  <c r="BR153" i="5"/>
  <c r="BS153" i="5"/>
  <c r="BT153" i="5"/>
  <c r="BU153" i="5"/>
  <c r="BO154" i="5"/>
  <c r="BP154" i="5"/>
  <c r="BQ154" i="5"/>
  <c r="BR154" i="5"/>
  <c r="BS154" i="5"/>
  <c r="BT154" i="5"/>
  <c r="BU154" i="5"/>
  <c r="BO155" i="5"/>
  <c r="BP155" i="5"/>
  <c r="BQ155" i="5"/>
  <c r="BR155" i="5"/>
  <c r="BS155" i="5"/>
  <c r="BT155" i="5"/>
  <c r="BU155" i="5"/>
  <c r="BO156" i="5"/>
  <c r="BP156" i="5"/>
  <c r="BQ156" i="5"/>
  <c r="BR156" i="5"/>
  <c r="BS156" i="5"/>
  <c r="BT156" i="5"/>
  <c r="BU156" i="5"/>
  <c r="BO157" i="5"/>
  <c r="BP157" i="5"/>
  <c r="BQ157" i="5"/>
  <c r="BR157" i="5"/>
  <c r="BS157" i="5"/>
  <c r="BT157" i="5"/>
  <c r="BU157" i="5"/>
  <c r="BO158" i="5"/>
  <c r="BP158" i="5"/>
  <c r="BQ158" i="5"/>
  <c r="BR158" i="5"/>
  <c r="BS158" i="5"/>
  <c r="BT158" i="5"/>
  <c r="BU158" i="5"/>
  <c r="BO159" i="5"/>
  <c r="BP159" i="5"/>
  <c r="BQ159" i="5"/>
  <c r="BR159" i="5"/>
  <c r="BS159" i="5"/>
  <c r="BT159" i="5"/>
  <c r="BU159" i="5"/>
  <c r="BO160" i="5"/>
  <c r="BP160" i="5"/>
  <c r="BQ160" i="5"/>
  <c r="BR160" i="5"/>
  <c r="BS160" i="5"/>
  <c r="BT160" i="5"/>
  <c r="BU160" i="5"/>
  <c r="BO161" i="5"/>
  <c r="BP161" i="5"/>
  <c r="BQ161" i="5"/>
  <c r="BR161" i="5"/>
  <c r="BS161" i="5"/>
  <c r="BT161" i="5"/>
  <c r="BU161" i="5"/>
  <c r="BO162" i="5"/>
  <c r="BP162" i="5"/>
  <c r="BQ162" i="5"/>
  <c r="BR162" i="5"/>
  <c r="BS162" i="5"/>
  <c r="BT162" i="5"/>
  <c r="BU162" i="5"/>
  <c r="BO163" i="5"/>
  <c r="BP163" i="5"/>
  <c r="BQ163" i="5"/>
  <c r="BR163" i="5"/>
  <c r="BS163" i="5"/>
  <c r="BT163" i="5"/>
  <c r="BU163" i="5"/>
  <c r="BO164" i="5"/>
  <c r="BP164" i="5"/>
  <c r="BQ164" i="5"/>
  <c r="BR164" i="5"/>
  <c r="BS164" i="5"/>
  <c r="BT164" i="5"/>
  <c r="BU164" i="5"/>
  <c r="BO165" i="5"/>
  <c r="BP165" i="5"/>
  <c r="BQ165" i="5"/>
  <c r="BR165" i="5"/>
  <c r="BS165" i="5"/>
  <c r="BT165" i="5"/>
  <c r="BU165" i="5"/>
  <c r="BO166" i="5"/>
  <c r="BP166" i="5"/>
  <c r="BQ166" i="5"/>
  <c r="BR166" i="5"/>
  <c r="BS166" i="5"/>
  <c r="BT166" i="5"/>
  <c r="BU166" i="5"/>
  <c r="BO167" i="5"/>
  <c r="BP167" i="5"/>
  <c r="BQ167" i="5"/>
  <c r="BR167" i="5"/>
  <c r="BS167" i="5"/>
  <c r="BT167" i="5"/>
  <c r="BU167" i="5"/>
  <c r="BO168" i="5"/>
  <c r="BP168" i="5"/>
  <c r="BQ168" i="5"/>
  <c r="BR168" i="5"/>
  <c r="BS168" i="5"/>
  <c r="BT168" i="5"/>
  <c r="BU168" i="5"/>
  <c r="BO169" i="5"/>
  <c r="BP169" i="5"/>
  <c r="BQ169" i="5"/>
  <c r="BR169" i="5"/>
  <c r="BS169" i="5"/>
  <c r="BT169" i="5"/>
  <c r="BU169" i="5"/>
  <c r="BO170" i="5"/>
  <c r="BP170" i="5"/>
  <c r="BQ170" i="5"/>
  <c r="BR170" i="5"/>
  <c r="BS170" i="5"/>
  <c r="BT170" i="5"/>
  <c r="BU170" i="5"/>
  <c r="BO171" i="5"/>
  <c r="BP171" i="5"/>
  <c r="BQ171" i="5"/>
  <c r="BR171" i="5"/>
  <c r="BS171" i="5"/>
  <c r="BT171" i="5"/>
  <c r="BU171" i="5"/>
  <c r="BO172" i="5"/>
  <c r="BP172" i="5"/>
  <c r="BQ172" i="5"/>
  <c r="BR172" i="5"/>
  <c r="BS172" i="5"/>
  <c r="BT172" i="5"/>
  <c r="BU172" i="5"/>
  <c r="BO173" i="5"/>
  <c r="BP173" i="5"/>
  <c r="BQ173" i="5"/>
  <c r="BR173" i="5"/>
  <c r="BS173" i="5"/>
  <c r="BT173" i="5"/>
  <c r="BU173" i="5"/>
  <c r="BO174" i="5"/>
  <c r="BP174" i="5"/>
  <c r="BQ174" i="5"/>
  <c r="BR174" i="5"/>
  <c r="BS174" i="5"/>
  <c r="BT174" i="5"/>
  <c r="BU174" i="5"/>
  <c r="BO175" i="5"/>
  <c r="BP175" i="5"/>
  <c r="BQ175" i="5"/>
  <c r="BR175" i="5"/>
  <c r="BS175" i="5"/>
  <c r="BT175" i="5"/>
  <c r="BU175" i="5"/>
  <c r="BO176" i="5"/>
  <c r="BP176" i="5"/>
  <c r="BQ176" i="5"/>
  <c r="BR176" i="5"/>
  <c r="BS176" i="5"/>
  <c r="BT176" i="5"/>
  <c r="BU176" i="5"/>
  <c r="BO177" i="5"/>
  <c r="BP177" i="5"/>
  <c r="BQ177" i="5"/>
  <c r="BR177" i="5"/>
  <c r="BS177" i="5"/>
  <c r="BT177" i="5"/>
  <c r="BU177" i="5"/>
  <c r="BO178" i="5"/>
  <c r="BP178" i="5"/>
  <c r="BQ178" i="5"/>
  <c r="BR178" i="5"/>
  <c r="BS178" i="5"/>
  <c r="BT178" i="5"/>
  <c r="BU178" i="5"/>
  <c r="BO179" i="5"/>
  <c r="BP179" i="5"/>
  <c r="BQ179" i="5"/>
  <c r="BR179" i="5"/>
  <c r="BS179" i="5"/>
  <c r="BT179" i="5"/>
  <c r="BU179" i="5"/>
  <c r="BO180" i="5"/>
  <c r="BP180" i="5"/>
  <c r="BQ180" i="5"/>
  <c r="BR180" i="5"/>
  <c r="BS180" i="5"/>
  <c r="BT180" i="5"/>
  <c r="BU180" i="5"/>
  <c r="BO181" i="5"/>
  <c r="BP181" i="5"/>
  <c r="BQ181" i="5"/>
  <c r="BR181" i="5"/>
  <c r="BS181" i="5"/>
  <c r="BT181" i="5"/>
  <c r="BU181" i="5"/>
  <c r="BO182" i="5"/>
  <c r="BP182" i="5"/>
  <c r="BQ182" i="5"/>
  <c r="BR182" i="5"/>
  <c r="BS182" i="5"/>
  <c r="BT182" i="5"/>
  <c r="BU182" i="5"/>
  <c r="BO183" i="5"/>
  <c r="BP183" i="5"/>
  <c r="BQ183" i="5"/>
  <c r="BR183" i="5"/>
  <c r="BS183" i="5"/>
  <c r="BT183" i="5"/>
  <c r="BU183" i="5"/>
  <c r="BO184" i="5"/>
  <c r="BP184" i="5"/>
  <c r="BQ184" i="5"/>
  <c r="BR184" i="5"/>
  <c r="BS184" i="5"/>
  <c r="BT184" i="5"/>
  <c r="BU184" i="5"/>
  <c r="BO185" i="5"/>
  <c r="BP185" i="5"/>
  <c r="BQ185" i="5"/>
  <c r="BR185" i="5"/>
  <c r="BS185" i="5"/>
  <c r="BT185" i="5"/>
  <c r="BU185" i="5"/>
  <c r="BO186" i="5"/>
  <c r="BP186" i="5"/>
  <c r="BQ186" i="5"/>
  <c r="BR186" i="5"/>
  <c r="BS186" i="5"/>
  <c r="BT186" i="5"/>
  <c r="BU186" i="5"/>
  <c r="BO187" i="5"/>
  <c r="BP187" i="5"/>
  <c r="BQ187" i="5"/>
  <c r="BR187" i="5"/>
  <c r="BS187" i="5"/>
  <c r="BT187" i="5"/>
  <c r="BU187" i="5"/>
  <c r="BO188" i="5"/>
  <c r="BP188" i="5"/>
  <c r="BQ188" i="5"/>
  <c r="BR188" i="5"/>
  <c r="BS188" i="5"/>
  <c r="BT188" i="5"/>
  <c r="BU188" i="5"/>
  <c r="BO189" i="5"/>
  <c r="BP189" i="5"/>
  <c r="BQ189" i="5"/>
  <c r="BR189" i="5"/>
  <c r="BS189" i="5"/>
  <c r="BT189" i="5"/>
  <c r="BU189" i="5"/>
  <c r="BO190" i="5"/>
  <c r="BP190" i="5"/>
  <c r="BQ190" i="5"/>
  <c r="BR190" i="5"/>
  <c r="BS190" i="5"/>
  <c r="BT190" i="5"/>
  <c r="BU190" i="5"/>
  <c r="BO191" i="5"/>
  <c r="BP191" i="5"/>
  <c r="BQ191" i="5"/>
  <c r="BR191" i="5"/>
  <c r="BS191" i="5"/>
  <c r="BT191" i="5"/>
  <c r="BU191" i="5"/>
  <c r="BO192" i="5"/>
  <c r="BP192" i="5"/>
  <c r="BQ192" i="5"/>
  <c r="BR192" i="5"/>
  <c r="BS192" i="5"/>
  <c r="BT192" i="5"/>
  <c r="BU192" i="5"/>
  <c r="BO193" i="5"/>
  <c r="BP193" i="5"/>
  <c r="BQ193" i="5"/>
  <c r="BR193" i="5"/>
  <c r="BS193" i="5"/>
  <c r="BT193" i="5"/>
  <c r="BU193" i="5"/>
  <c r="BO194" i="5"/>
  <c r="BP194" i="5"/>
  <c r="BQ194" i="5"/>
  <c r="BR194" i="5"/>
  <c r="BS194" i="5"/>
  <c r="BT194" i="5"/>
  <c r="BU194" i="5"/>
  <c r="BO195" i="5"/>
  <c r="BP195" i="5"/>
  <c r="BQ195" i="5"/>
  <c r="BR195" i="5"/>
  <c r="BS195" i="5"/>
  <c r="BT195" i="5"/>
  <c r="BU195" i="5"/>
  <c r="BO196" i="5"/>
  <c r="BP196" i="5"/>
  <c r="BQ196" i="5"/>
  <c r="BR196" i="5"/>
  <c r="BS196" i="5"/>
  <c r="BT196" i="5"/>
  <c r="BU196" i="5"/>
  <c r="BO197" i="5"/>
  <c r="BP197" i="5"/>
  <c r="BQ197" i="5"/>
  <c r="BR197" i="5"/>
  <c r="BS197" i="5"/>
  <c r="BT197" i="5"/>
  <c r="BU197" i="5"/>
  <c r="BO198" i="5"/>
  <c r="BP198" i="5"/>
  <c r="BQ198" i="5"/>
  <c r="BR198" i="5"/>
  <c r="BS198" i="5"/>
  <c r="BT198" i="5"/>
  <c r="BU198" i="5"/>
  <c r="BO199" i="5"/>
  <c r="BP199" i="5"/>
  <c r="BQ199" i="5"/>
  <c r="BR199" i="5"/>
  <c r="BS199" i="5"/>
  <c r="BT199" i="5"/>
  <c r="BU199" i="5"/>
  <c r="BO200" i="5"/>
  <c r="BP200" i="5"/>
  <c r="BQ200" i="5"/>
  <c r="BR200" i="5"/>
  <c r="BS200" i="5"/>
  <c r="BT200" i="5"/>
  <c r="BU200" i="5"/>
  <c r="BO201" i="5"/>
  <c r="BP201" i="5"/>
  <c r="BQ201" i="5"/>
  <c r="BR201" i="5"/>
  <c r="BS201" i="5"/>
  <c r="BT201" i="5"/>
  <c r="BU201" i="5"/>
  <c r="BO202" i="5"/>
  <c r="BP202" i="5"/>
  <c r="BQ202" i="5"/>
  <c r="BR202" i="5"/>
  <c r="BS202" i="5"/>
  <c r="BT202" i="5"/>
  <c r="BU202" i="5"/>
  <c r="BO203" i="5"/>
  <c r="BP203" i="5"/>
  <c r="BQ203" i="5"/>
  <c r="BR203" i="5"/>
  <c r="BS203" i="5"/>
  <c r="BT203" i="5"/>
  <c r="BU203" i="5"/>
  <c r="BO204" i="5"/>
  <c r="BP204" i="5"/>
  <c r="BQ204" i="5"/>
  <c r="BR204" i="5"/>
  <c r="BS204" i="5"/>
  <c r="BT204" i="5"/>
  <c r="BU204" i="5"/>
  <c r="BO205" i="5"/>
  <c r="BP205" i="5"/>
  <c r="BQ205" i="5"/>
  <c r="BR205" i="5"/>
  <c r="BS205" i="5"/>
  <c r="BT205" i="5"/>
  <c r="BU205" i="5"/>
  <c r="BO206" i="5"/>
  <c r="BP206" i="5"/>
  <c r="BQ206" i="5"/>
  <c r="BR206" i="5"/>
  <c r="BS206" i="5"/>
  <c r="BT206" i="5"/>
  <c r="BU206" i="5"/>
  <c r="BO207" i="5"/>
  <c r="BP207" i="5"/>
  <c r="BQ207" i="5"/>
  <c r="BR207" i="5"/>
  <c r="BS207" i="5"/>
  <c r="BT207" i="5"/>
  <c r="BU207" i="5"/>
  <c r="BO208" i="5"/>
  <c r="BP208" i="5"/>
  <c r="BQ208" i="5"/>
  <c r="BR208" i="5"/>
  <c r="BS208" i="5"/>
  <c r="BT208" i="5"/>
  <c r="BU208" i="5"/>
  <c r="BO209" i="5"/>
  <c r="BP209" i="5"/>
  <c r="BQ209" i="5"/>
  <c r="BR209" i="5"/>
  <c r="BS209" i="5"/>
  <c r="BT209" i="5"/>
  <c r="BU209" i="5"/>
  <c r="BO210" i="5"/>
  <c r="BP210" i="5"/>
  <c r="BQ210" i="5"/>
  <c r="BR210" i="5"/>
  <c r="BS210" i="5"/>
  <c r="BT210" i="5"/>
  <c r="BU210" i="5"/>
  <c r="BO211" i="5"/>
  <c r="BP211" i="5"/>
  <c r="BQ211" i="5"/>
  <c r="BR211" i="5"/>
  <c r="BS211" i="5"/>
  <c r="BT211" i="5"/>
  <c r="BU211" i="5"/>
  <c r="BO212" i="5"/>
  <c r="BP212" i="5"/>
  <c r="BQ212" i="5"/>
  <c r="BR212" i="5"/>
  <c r="BS212" i="5"/>
  <c r="BT212" i="5"/>
  <c r="BU212" i="5"/>
  <c r="BO213" i="5"/>
  <c r="BP213" i="5"/>
  <c r="BQ213" i="5"/>
  <c r="BR213" i="5"/>
  <c r="BS213" i="5"/>
  <c r="BT213" i="5"/>
  <c r="BU213" i="5"/>
  <c r="BO214" i="5"/>
  <c r="BP214" i="5"/>
  <c r="BQ214" i="5"/>
  <c r="BR214" i="5"/>
  <c r="BS214" i="5"/>
  <c r="BT214" i="5"/>
  <c r="BU214" i="5"/>
  <c r="BO215" i="5"/>
  <c r="BP215" i="5"/>
  <c r="BQ215" i="5"/>
  <c r="BR215" i="5"/>
  <c r="BS215" i="5"/>
  <c r="BT215" i="5"/>
  <c r="BU215" i="5"/>
  <c r="BO216" i="5"/>
  <c r="BP216" i="5"/>
  <c r="BQ216" i="5"/>
  <c r="BR216" i="5"/>
  <c r="BS216" i="5"/>
  <c r="BT216" i="5"/>
  <c r="BU216" i="5"/>
  <c r="BO217" i="5"/>
  <c r="BP217" i="5"/>
  <c r="BQ217" i="5"/>
  <c r="BR217" i="5"/>
  <c r="BS217" i="5"/>
  <c r="BT217" i="5"/>
  <c r="BU217" i="5"/>
  <c r="BO218" i="5"/>
  <c r="BP218" i="5"/>
  <c r="BQ218" i="5"/>
  <c r="BR218" i="5"/>
  <c r="BS218" i="5"/>
  <c r="BT218" i="5"/>
  <c r="BU218" i="5"/>
  <c r="BO219" i="5"/>
  <c r="BP219" i="5"/>
  <c r="BQ219" i="5"/>
  <c r="BR219" i="5"/>
  <c r="BS219" i="5"/>
  <c r="BT219" i="5"/>
  <c r="BU219" i="5"/>
  <c r="BO220" i="5"/>
  <c r="BP220" i="5"/>
  <c r="BQ220" i="5"/>
  <c r="BR220" i="5"/>
  <c r="BS220" i="5"/>
  <c r="BT220" i="5"/>
  <c r="BU220" i="5"/>
  <c r="BO221" i="5"/>
  <c r="BP221" i="5"/>
  <c r="BQ221" i="5"/>
  <c r="BR221" i="5"/>
  <c r="BS221" i="5"/>
  <c r="BT221" i="5"/>
  <c r="BU221" i="5"/>
  <c r="BO222" i="5"/>
  <c r="BP222" i="5"/>
  <c r="BQ222" i="5"/>
  <c r="BR222" i="5"/>
  <c r="BS222" i="5"/>
  <c r="BT222" i="5"/>
  <c r="BU222" i="5"/>
  <c r="BO223" i="5"/>
  <c r="BP223" i="5"/>
  <c r="BQ223" i="5"/>
  <c r="BR223" i="5"/>
  <c r="BS223" i="5"/>
  <c r="BT223" i="5"/>
  <c r="BU223" i="5"/>
  <c r="BO224" i="5"/>
  <c r="BP224" i="5"/>
  <c r="BQ224" i="5"/>
  <c r="BR224" i="5"/>
  <c r="BS224" i="5"/>
  <c r="BT224" i="5"/>
  <c r="BU224" i="5"/>
  <c r="BO225" i="5"/>
  <c r="BP225" i="5"/>
  <c r="BQ225" i="5"/>
  <c r="BR225" i="5"/>
  <c r="BS225" i="5"/>
  <c r="BT225" i="5"/>
  <c r="BU225" i="5"/>
  <c r="BO226" i="5"/>
  <c r="BP226" i="5"/>
  <c r="BQ226" i="5"/>
  <c r="BR226" i="5"/>
  <c r="BS226" i="5"/>
  <c r="BT226" i="5"/>
  <c r="BU226" i="5"/>
  <c r="BO227" i="5"/>
  <c r="BP227" i="5"/>
  <c r="BQ227" i="5"/>
  <c r="BR227" i="5"/>
  <c r="BS227" i="5"/>
  <c r="BT227" i="5"/>
  <c r="BU227" i="5"/>
  <c r="BO228" i="5"/>
  <c r="BP228" i="5"/>
  <c r="BQ228" i="5"/>
  <c r="BR228" i="5"/>
  <c r="BS228" i="5"/>
  <c r="BT228" i="5"/>
  <c r="BU228" i="5"/>
  <c r="BO229" i="5"/>
  <c r="BP229" i="5"/>
  <c r="BQ229" i="5"/>
  <c r="BR229" i="5"/>
  <c r="BS229" i="5"/>
  <c r="BT229" i="5"/>
  <c r="BU229" i="5"/>
  <c r="BO230" i="5"/>
  <c r="BP230" i="5"/>
  <c r="BQ230" i="5"/>
  <c r="BR230" i="5"/>
  <c r="BS230" i="5"/>
  <c r="BT230" i="5"/>
  <c r="BU230" i="5"/>
  <c r="BO231" i="5"/>
  <c r="BP231" i="5"/>
  <c r="BQ231" i="5"/>
  <c r="BR231" i="5"/>
  <c r="BS231" i="5"/>
  <c r="BT231" i="5"/>
  <c r="BU231" i="5"/>
  <c r="BO232" i="5"/>
  <c r="BP232" i="5"/>
  <c r="BQ232" i="5"/>
  <c r="BR232" i="5"/>
  <c r="BS232" i="5"/>
  <c r="BT232" i="5"/>
  <c r="BU232" i="5"/>
  <c r="BO233" i="5"/>
  <c r="BP233" i="5"/>
  <c r="BQ233" i="5"/>
  <c r="BR233" i="5"/>
  <c r="BS233" i="5"/>
  <c r="BT233" i="5"/>
  <c r="BU233" i="5"/>
  <c r="BO234" i="5"/>
  <c r="BP234" i="5"/>
  <c r="BQ234" i="5"/>
  <c r="BR234" i="5"/>
  <c r="BS234" i="5"/>
  <c r="BT234" i="5"/>
  <c r="BU234" i="5"/>
  <c r="BO235" i="5"/>
  <c r="BP235" i="5"/>
  <c r="BQ235" i="5"/>
  <c r="BR235" i="5"/>
  <c r="BS235" i="5"/>
  <c r="BT235" i="5"/>
  <c r="BU235" i="5"/>
  <c r="BO236" i="5"/>
  <c r="BP236" i="5"/>
  <c r="BQ236" i="5"/>
  <c r="BR236" i="5"/>
  <c r="BS236" i="5"/>
  <c r="BT236" i="5"/>
  <c r="BU236" i="5"/>
  <c r="BO237" i="5"/>
  <c r="BP237" i="5"/>
  <c r="BQ237" i="5"/>
  <c r="BR237" i="5"/>
  <c r="BS237" i="5"/>
  <c r="BT237" i="5"/>
  <c r="BU237" i="5"/>
  <c r="BO238" i="5"/>
  <c r="BP238" i="5"/>
  <c r="BQ238" i="5"/>
  <c r="BR238" i="5"/>
  <c r="BS238" i="5"/>
  <c r="BT238" i="5"/>
  <c r="BU238" i="5"/>
  <c r="BO239" i="5"/>
  <c r="BP239" i="5"/>
  <c r="BQ239" i="5"/>
  <c r="BR239" i="5"/>
  <c r="BS239" i="5"/>
  <c r="BT239" i="5"/>
  <c r="BU239" i="5"/>
  <c r="BO240" i="5"/>
  <c r="BP240" i="5"/>
  <c r="BQ240" i="5"/>
  <c r="BR240" i="5"/>
  <c r="BS240" i="5"/>
  <c r="BT240" i="5"/>
  <c r="BU240" i="5"/>
  <c r="BO241" i="5"/>
  <c r="BP241" i="5"/>
  <c r="BQ241" i="5"/>
  <c r="BR241" i="5"/>
  <c r="BS241" i="5"/>
  <c r="BT241" i="5"/>
  <c r="BU241" i="5"/>
  <c r="BO242" i="5"/>
  <c r="BP242" i="5"/>
  <c r="BQ242" i="5"/>
  <c r="BR242" i="5"/>
  <c r="BS242" i="5"/>
  <c r="BT242" i="5"/>
  <c r="BU242" i="5"/>
  <c r="BO243" i="5"/>
  <c r="BP243" i="5"/>
  <c r="BQ243" i="5"/>
  <c r="BR243" i="5"/>
  <c r="BS243" i="5"/>
  <c r="BT243" i="5"/>
  <c r="BU243" i="5"/>
  <c r="BO244" i="5"/>
  <c r="BP244" i="5"/>
  <c r="BQ244" i="5"/>
  <c r="BR244" i="5"/>
  <c r="BS244" i="5"/>
  <c r="BT244" i="5"/>
  <c r="BU244" i="5"/>
  <c r="BO245" i="5"/>
  <c r="BP245" i="5"/>
  <c r="BQ245" i="5"/>
  <c r="BR245" i="5"/>
  <c r="BS245" i="5"/>
  <c r="BT245" i="5"/>
  <c r="BU245" i="5"/>
  <c r="BO246" i="5"/>
  <c r="BP246" i="5"/>
  <c r="BQ246" i="5"/>
  <c r="BR246" i="5"/>
  <c r="BS246" i="5"/>
  <c r="BT246" i="5"/>
  <c r="BU246" i="5"/>
  <c r="BO247" i="5"/>
  <c r="BP247" i="5"/>
  <c r="BQ247" i="5"/>
  <c r="BR247" i="5"/>
  <c r="BS247" i="5"/>
  <c r="BT247" i="5"/>
  <c r="BU247" i="5"/>
  <c r="BO248" i="5"/>
  <c r="BP248" i="5"/>
  <c r="BQ248" i="5"/>
  <c r="BR248" i="5"/>
  <c r="BS248" i="5"/>
  <c r="BT248" i="5"/>
  <c r="BU248" i="5"/>
  <c r="BO249" i="5"/>
  <c r="BP249" i="5"/>
  <c r="BQ249" i="5"/>
  <c r="BR249" i="5"/>
  <c r="BS249" i="5"/>
  <c r="BT249" i="5"/>
  <c r="BU249" i="5"/>
  <c r="BO250" i="5"/>
  <c r="BP250" i="5"/>
  <c r="BQ250" i="5"/>
  <c r="BR250" i="5"/>
  <c r="BS250" i="5"/>
  <c r="BT250" i="5"/>
  <c r="BU250" i="5"/>
  <c r="BO251" i="5"/>
  <c r="BP251" i="5"/>
  <c r="BQ251" i="5"/>
  <c r="BR251" i="5"/>
  <c r="BS251" i="5"/>
  <c r="BT251" i="5"/>
  <c r="BU251" i="5"/>
  <c r="BO252" i="5"/>
  <c r="BP252" i="5"/>
  <c r="BQ252" i="5"/>
  <c r="BR252" i="5"/>
  <c r="BS252" i="5"/>
  <c r="BT252" i="5"/>
  <c r="BU252" i="5"/>
  <c r="BO253" i="5"/>
  <c r="BP253" i="5"/>
  <c r="BQ253" i="5"/>
  <c r="BR253" i="5"/>
  <c r="BS253" i="5"/>
  <c r="BT253" i="5"/>
  <c r="BU253" i="5"/>
  <c r="BO254" i="5"/>
  <c r="BP254" i="5"/>
  <c r="BQ254" i="5"/>
  <c r="BR254" i="5"/>
  <c r="BS254" i="5"/>
  <c r="BT254" i="5"/>
  <c r="BU254" i="5"/>
  <c r="BO255" i="5"/>
  <c r="BP255" i="5"/>
  <c r="BQ255" i="5"/>
  <c r="BR255" i="5"/>
  <c r="BS255" i="5"/>
  <c r="BT255" i="5"/>
  <c r="BU255" i="5"/>
  <c r="BO256" i="5"/>
  <c r="BP256" i="5"/>
  <c r="BQ256" i="5"/>
  <c r="BR256" i="5"/>
  <c r="BS256" i="5"/>
  <c r="BT256" i="5"/>
  <c r="BU256" i="5"/>
  <c r="BO257" i="5"/>
  <c r="BP257" i="5"/>
  <c r="BQ257" i="5"/>
  <c r="BR257" i="5"/>
  <c r="BS257" i="5"/>
  <c r="BT257" i="5"/>
  <c r="BU257" i="5"/>
  <c r="BO258" i="5"/>
  <c r="BP258" i="5"/>
  <c r="BQ258" i="5"/>
  <c r="BR258" i="5"/>
  <c r="BS258" i="5"/>
  <c r="BT258" i="5"/>
  <c r="BU258" i="5"/>
  <c r="BO259" i="5"/>
  <c r="BP259" i="5"/>
  <c r="BQ259" i="5"/>
  <c r="BR259" i="5"/>
  <c r="BS259" i="5"/>
  <c r="BT259" i="5"/>
  <c r="BU259" i="5"/>
  <c r="BO260" i="5"/>
  <c r="BP260" i="5"/>
  <c r="BQ260" i="5"/>
  <c r="BR260" i="5"/>
  <c r="BS260" i="5"/>
  <c r="BT260" i="5"/>
  <c r="BU260" i="5"/>
  <c r="BO261" i="5"/>
  <c r="BP261" i="5"/>
  <c r="BQ261" i="5"/>
  <c r="BR261" i="5"/>
  <c r="BS261" i="5"/>
  <c r="BT261" i="5"/>
  <c r="BU261" i="5"/>
  <c r="BO262" i="5"/>
  <c r="BP262" i="5"/>
  <c r="BQ262" i="5"/>
  <c r="BR262" i="5"/>
  <c r="BS262" i="5"/>
  <c r="BT262" i="5"/>
  <c r="BU262" i="5"/>
  <c r="BO263" i="5"/>
  <c r="BP263" i="5"/>
  <c r="BQ263" i="5"/>
  <c r="BR263" i="5"/>
  <c r="BS263" i="5"/>
  <c r="BT263" i="5"/>
  <c r="BU263" i="5"/>
  <c r="BO264" i="5"/>
  <c r="BP264" i="5"/>
  <c r="BQ264" i="5"/>
  <c r="BR264" i="5"/>
  <c r="BS264" i="5"/>
  <c r="BT264" i="5"/>
  <c r="BU264" i="5"/>
  <c r="BO265" i="5"/>
  <c r="BP265" i="5"/>
  <c r="BQ265" i="5"/>
  <c r="BR265" i="5"/>
  <c r="BS265" i="5"/>
  <c r="BT265" i="5"/>
  <c r="BU265" i="5"/>
  <c r="BO266" i="5"/>
  <c r="BP266" i="5"/>
  <c r="BQ266" i="5"/>
  <c r="BR266" i="5"/>
  <c r="BS266" i="5"/>
  <c r="BT266" i="5"/>
  <c r="BU266" i="5"/>
  <c r="BO267" i="5"/>
  <c r="BP267" i="5"/>
  <c r="BQ267" i="5"/>
  <c r="BR267" i="5"/>
  <c r="BS267" i="5"/>
  <c r="BT267" i="5"/>
  <c r="BU267" i="5"/>
  <c r="BO268" i="5"/>
  <c r="BP268" i="5"/>
  <c r="BQ268" i="5"/>
  <c r="BR268" i="5"/>
  <c r="BS268" i="5"/>
  <c r="BT268" i="5"/>
  <c r="BU268" i="5"/>
  <c r="BO269" i="5"/>
  <c r="BP269" i="5"/>
  <c r="BQ269" i="5"/>
  <c r="BR269" i="5"/>
  <c r="BS269" i="5"/>
  <c r="BT269" i="5"/>
  <c r="BU269" i="5"/>
  <c r="BO270" i="5"/>
  <c r="BP270" i="5"/>
  <c r="BQ270" i="5"/>
  <c r="BR270" i="5"/>
  <c r="BS270" i="5"/>
  <c r="BT270" i="5"/>
  <c r="BU270" i="5"/>
  <c r="BO271" i="5"/>
  <c r="BP271" i="5"/>
  <c r="BQ271" i="5"/>
  <c r="BR271" i="5"/>
  <c r="BS271" i="5"/>
  <c r="BT271" i="5"/>
  <c r="BU271" i="5"/>
  <c r="BO272" i="5"/>
  <c r="BP272" i="5"/>
  <c r="BQ272" i="5"/>
  <c r="BR272" i="5"/>
  <c r="BS272" i="5"/>
  <c r="BT272" i="5"/>
  <c r="BU272" i="5"/>
  <c r="BO273" i="5"/>
  <c r="BP273" i="5"/>
  <c r="BQ273" i="5"/>
  <c r="BR273" i="5"/>
  <c r="BS273" i="5"/>
  <c r="BT273" i="5"/>
  <c r="BU273" i="5"/>
  <c r="BO274" i="5"/>
  <c r="BP274" i="5"/>
  <c r="BQ274" i="5"/>
  <c r="BR274" i="5"/>
  <c r="BS274" i="5"/>
  <c r="BT274" i="5"/>
  <c r="BU274" i="5"/>
  <c r="BO275" i="5"/>
  <c r="BP275" i="5"/>
  <c r="BQ275" i="5"/>
  <c r="BR275" i="5"/>
  <c r="BS275" i="5"/>
  <c r="BT275" i="5"/>
  <c r="BU275" i="5"/>
  <c r="BO276" i="5"/>
  <c r="BP276" i="5"/>
  <c r="BQ276" i="5"/>
  <c r="BR276" i="5"/>
  <c r="BS276" i="5"/>
  <c r="BT276" i="5"/>
  <c r="BU276" i="5"/>
  <c r="BO277" i="5"/>
  <c r="BP277" i="5"/>
  <c r="BQ277" i="5"/>
  <c r="BR277" i="5"/>
  <c r="BS277" i="5"/>
  <c r="BT277" i="5"/>
  <c r="BU277" i="5"/>
  <c r="BO278" i="5"/>
  <c r="BP278" i="5"/>
  <c r="BQ278" i="5"/>
  <c r="BR278" i="5"/>
  <c r="BS278" i="5"/>
  <c r="BT278" i="5"/>
  <c r="BU278" i="5"/>
  <c r="BO279" i="5"/>
  <c r="BP279" i="5"/>
  <c r="BQ279" i="5"/>
  <c r="BR279" i="5"/>
  <c r="BS279" i="5"/>
  <c r="BT279" i="5"/>
  <c r="BU279" i="5"/>
  <c r="BO280" i="5"/>
  <c r="BP280" i="5"/>
  <c r="BQ280" i="5"/>
  <c r="BR280" i="5"/>
  <c r="BS280" i="5"/>
  <c r="BT280" i="5"/>
  <c r="BU280" i="5"/>
  <c r="BO281" i="5"/>
  <c r="BP281" i="5"/>
  <c r="BQ281" i="5"/>
  <c r="BR281" i="5"/>
  <c r="BS281" i="5"/>
  <c r="BT281" i="5"/>
  <c r="BU281" i="5"/>
  <c r="BO282" i="5"/>
  <c r="BP282" i="5"/>
  <c r="BQ282" i="5"/>
  <c r="BR282" i="5"/>
  <c r="BS282" i="5"/>
  <c r="BT282" i="5"/>
  <c r="BU282" i="5"/>
  <c r="BO283" i="5"/>
  <c r="BP283" i="5"/>
  <c r="BQ283" i="5"/>
  <c r="BR283" i="5"/>
  <c r="BS283" i="5"/>
  <c r="BT283" i="5"/>
  <c r="BU283" i="5"/>
  <c r="BO284" i="5"/>
  <c r="BP284" i="5"/>
  <c r="BQ284" i="5"/>
  <c r="BR284" i="5"/>
  <c r="BS284" i="5"/>
  <c r="BT284" i="5"/>
  <c r="BU284" i="5"/>
  <c r="BO285" i="5"/>
  <c r="BP285" i="5"/>
  <c r="BQ285" i="5"/>
  <c r="BR285" i="5"/>
  <c r="BS285" i="5"/>
  <c r="BT285" i="5"/>
  <c r="BU285" i="5"/>
  <c r="BO286" i="5"/>
  <c r="BP286" i="5"/>
  <c r="BQ286" i="5"/>
  <c r="BR286" i="5"/>
  <c r="BS286" i="5"/>
  <c r="BT286" i="5"/>
  <c r="BU286" i="5"/>
  <c r="BO287" i="5"/>
  <c r="BP287" i="5"/>
  <c r="BQ287" i="5"/>
  <c r="BR287" i="5"/>
  <c r="BS287" i="5"/>
  <c r="BT287" i="5"/>
  <c r="BU287" i="5"/>
  <c r="BO288" i="5"/>
  <c r="BP288" i="5"/>
  <c r="BQ288" i="5"/>
  <c r="BR288" i="5"/>
  <c r="BS288" i="5"/>
  <c r="BT288" i="5"/>
  <c r="BU288" i="5"/>
  <c r="BO289" i="5"/>
  <c r="BP289" i="5"/>
  <c r="BQ289" i="5"/>
  <c r="BR289" i="5"/>
  <c r="BS289" i="5"/>
  <c r="BT289" i="5"/>
  <c r="BU289" i="5"/>
  <c r="BO290" i="5"/>
  <c r="BP290" i="5"/>
  <c r="BQ290" i="5"/>
  <c r="BR290" i="5"/>
  <c r="BS290" i="5"/>
  <c r="BT290" i="5"/>
  <c r="BU290" i="5"/>
  <c r="BO291" i="5"/>
  <c r="BP291" i="5"/>
  <c r="BQ291" i="5"/>
  <c r="BR291" i="5"/>
  <c r="BS291" i="5"/>
  <c r="BT291" i="5"/>
  <c r="BU291" i="5"/>
  <c r="BO292" i="5"/>
  <c r="BP292" i="5"/>
  <c r="BQ292" i="5"/>
  <c r="BR292" i="5"/>
  <c r="BS292" i="5"/>
  <c r="BT292" i="5"/>
  <c r="BU292" i="5"/>
  <c r="BO293" i="5"/>
  <c r="BP293" i="5"/>
  <c r="BQ293" i="5"/>
  <c r="BR293" i="5"/>
  <c r="BS293" i="5"/>
  <c r="BT293" i="5"/>
  <c r="BU293" i="5"/>
  <c r="BO294" i="5"/>
  <c r="BP294" i="5"/>
  <c r="BQ294" i="5"/>
  <c r="BR294" i="5"/>
  <c r="BS294" i="5"/>
  <c r="BT294" i="5"/>
  <c r="BU294" i="5"/>
  <c r="BO295" i="5"/>
  <c r="BP295" i="5"/>
  <c r="BQ295" i="5"/>
  <c r="BR295" i="5"/>
  <c r="BS295" i="5"/>
  <c r="BT295" i="5"/>
  <c r="BU295" i="5"/>
  <c r="BO296" i="5"/>
  <c r="BP296" i="5"/>
  <c r="BQ296" i="5"/>
  <c r="BR296" i="5"/>
  <c r="BS296" i="5"/>
  <c r="BT296" i="5"/>
  <c r="BU296" i="5"/>
  <c r="BO297" i="5"/>
  <c r="BP297" i="5"/>
  <c r="BQ297" i="5"/>
  <c r="BR297" i="5"/>
  <c r="BS297" i="5"/>
  <c r="BT297" i="5"/>
  <c r="BU297" i="5"/>
  <c r="BO298" i="5"/>
  <c r="BP298" i="5"/>
  <c r="BQ298" i="5"/>
  <c r="BR298" i="5"/>
  <c r="BS298" i="5"/>
  <c r="BT298" i="5"/>
  <c r="BU298" i="5"/>
  <c r="BO299" i="5"/>
  <c r="BP299" i="5"/>
  <c r="BQ299" i="5"/>
  <c r="BR299" i="5"/>
  <c r="BS299" i="5"/>
  <c r="BT299" i="5"/>
  <c r="BU299" i="5"/>
  <c r="BO300" i="5"/>
  <c r="BP300" i="5"/>
  <c r="BQ300" i="5"/>
  <c r="BR300" i="5"/>
  <c r="BS300" i="5"/>
  <c r="BT300" i="5"/>
  <c r="BU300" i="5"/>
  <c r="BO301" i="5"/>
  <c r="BP301" i="5"/>
  <c r="BQ301" i="5"/>
  <c r="BR301" i="5"/>
  <c r="BS301" i="5"/>
  <c r="BT301" i="5"/>
  <c r="BU301" i="5"/>
  <c r="BO302" i="5"/>
  <c r="BP302" i="5"/>
  <c r="BQ302" i="5"/>
  <c r="BR302" i="5"/>
  <c r="BS302" i="5"/>
  <c r="BT302" i="5"/>
  <c r="BU302" i="5"/>
  <c r="BO303" i="5"/>
  <c r="BP303" i="5"/>
  <c r="BQ303" i="5"/>
  <c r="BR303" i="5"/>
  <c r="BS303" i="5"/>
  <c r="BT303" i="5"/>
  <c r="BU303" i="5"/>
  <c r="BO304" i="5"/>
  <c r="BP304" i="5"/>
  <c r="BQ304" i="5"/>
  <c r="BR304" i="5"/>
  <c r="BS304" i="5"/>
  <c r="BT304" i="5"/>
  <c r="BU304" i="5"/>
  <c r="BO305" i="5"/>
  <c r="BP305" i="5"/>
  <c r="BQ305" i="5"/>
  <c r="BR305" i="5"/>
  <c r="BS305" i="5"/>
  <c r="BT305" i="5"/>
  <c r="BU305" i="5"/>
  <c r="BO306" i="5"/>
  <c r="BP306" i="5"/>
  <c r="BQ306" i="5"/>
  <c r="BR306" i="5"/>
  <c r="BS306" i="5"/>
  <c r="BT306" i="5"/>
  <c r="BU306" i="5"/>
  <c r="BO307" i="5"/>
  <c r="BP307" i="5"/>
  <c r="BQ307" i="5"/>
  <c r="BR307" i="5"/>
  <c r="BS307" i="5"/>
  <c r="BT307" i="5"/>
  <c r="BU307" i="5"/>
  <c r="BO308" i="5"/>
  <c r="BP308" i="5"/>
  <c r="BQ308" i="5"/>
  <c r="BR308" i="5"/>
  <c r="BS308" i="5"/>
  <c r="BT308" i="5"/>
  <c r="BU308" i="5"/>
  <c r="BO309" i="5"/>
  <c r="BP309" i="5"/>
  <c r="BQ309" i="5"/>
  <c r="BR309" i="5"/>
  <c r="BS309" i="5"/>
  <c r="BT309" i="5"/>
  <c r="BU309" i="5"/>
  <c r="BO310" i="5"/>
  <c r="BP310" i="5"/>
  <c r="BQ310" i="5"/>
  <c r="BR310" i="5"/>
  <c r="BS310" i="5"/>
  <c r="BT310" i="5"/>
  <c r="BU310" i="5"/>
  <c r="BO311" i="5"/>
  <c r="BP311" i="5"/>
  <c r="BQ311" i="5"/>
  <c r="BR311" i="5"/>
  <c r="BS311" i="5"/>
  <c r="BT311" i="5"/>
  <c r="BU311" i="5"/>
  <c r="BO312" i="5"/>
  <c r="BP312" i="5"/>
  <c r="BQ312" i="5"/>
  <c r="BR312" i="5"/>
  <c r="BS312" i="5"/>
  <c r="BT312" i="5"/>
  <c r="BU312" i="5"/>
  <c r="BO313" i="5"/>
  <c r="BP313" i="5"/>
  <c r="BQ313" i="5"/>
  <c r="BR313" i="5"/>
  <c r="BS313" i="5"/>
  <c r="BT313" i="5"/>
  <c r="BU313" i="5"/>
  <c r="BO314" i="5"/>
  <c r="BP314" i="5"/>
  <c r="BQ314" i="5"/>
  <c r="BR314" i="5"/>
  <c r="BS314" i="5"/>
  <c r="BT314" i="5"/>
  <c r="BU314" i="5"/>
  <c r="BO315" i="5"/>
  <c r="BP315" i="5"/>
  <c r="BQ315" i="5"/>
  <c r="BR315" i="5"/>
  <c r="BS315" i="5"/>
  <c r="BT315" i="5"/>
  <c r="BU315" i="5"/>
  <c r="BO316" i="5"/>
  <c r="BP316" i="5"/>
  <c r="BQ316" i="5"/>
  <c r="BR316" i="5"/>
  <c r="BS316" i="5"/>
  <c r="BT316" i="5"/>
  <c r="BU316" i="5"/>
  <c r="BO317" i="5"/>
  <c r="BP317" i="5"/>
  <c r="BQ317" i="5"/>
  <c r="BR317" i="5"/>
  <c r="BS317" i="5"/>
  <c r="BT317" i="5"/>
  <c r="BU317" i="5"/>
  <c r="BO318" i="5"/>
  <c r="BP318" i="5"/>
  <c r="BQ318" i="5"/>
  <c r="BR318" i="5"/>
  <c r="BS318" i="5"/>
  <c r="BT318" i="5"/>
  <c r="BU318" i="5"/>
  <c r="BO319" i="5"/>
  <c r="BP319" i="5"/>
  <c r="BQ319" i="5"/>
  <c r="BR319" i="5"/>
  <c r="BS319" i="5"/>
  <c r="BT319" i="5"/>
  <c r="BU319" i="5"/>
  <c r="BO320" i="5"/>
  <c r="BP320" i="5"/>
  <c r="BQ320" i="5"/>
  <c r="BR320" i="5"/>
  <c r="BS320" i="5"/>
  <c r="BT320" i="5"/>
  <c r="BU320" i="5"/>
  <c r="BO321" i="5"/>
  <c r="BP321" i="5"/>
  <c r="BQ321" i="5"/>
  <c r="BR321" i="5"/>
  <c r="BS321" i="5"/>
  <c r="BT321" i="5"/>
  <c r="BU321" i="5"/>
  <c r="BO322" i="5"/>
  <c r="BP322" i="5"/>
  <c r="BQ322" i="5"/>
  <c r="BR322" i="5"/>
  <c r="BS322" i="5"/>
  <c r="BT322" i="5"/>
  <c r="BU322" i="5"/>
  <c r="BO323" i="5"/>
  <c r="BP323" i="5"/>
  <c r="BQ323" i="5"/>
  <c r="BR323" i="5"/>
  <c r="BS323" i="5"/>
  <c r="BT323" i="5"/>
  <c r="BU323" i="5"/>
  <c r="BO324" i="5"/>
  <c r="BP324" i="5"/>
  <c r="BQ324" i="5"/>
  <c r="BR324" i="5"/>
  <c r="BS324" i="5"/>
  <c r="BT324" i="5"/>
  <c r="BU324" i="5"/>
  <c r="BO325" i="5"/>
  <c r="BP325" i="5"/>
  <c r="BQ325" i="5"/>
  <c r="BR325" i="5"/>
  <c r="BS325" i="5"/>
  <c r="BT325" i="5"/>
  <c r="BU325" i="5"/>
  <c r="BO326" i="5"/>
  <c r="BP326" i="5"/>
  <c r="BQ326" i="5"/>
  <c r="BR326" i="5"/>
  <c r="BS326" i="5"/>
  <c r="BT326" i="5"/>
  <c r="BU326" i="5"/>
  <c r="BO327" i="5"/>
  <c r="BP327" i="5"/>
  <c r="BQ327" i="5"/>
  <c r="BR327" i="5"/>
  <c r="BS327" i="5"/>
  <c r="BT327" i="5"/>
  <c r="BU327" i="5"/>
  <c r="BO328" i="5"/>
  <c r="BP328" i="5"/>
  <c r="BQ328" i="5"/>
  <c r="BR328" i="5"/>
  <c r="BS328" i="5"/>
  <c r="BT328" i="5"/>
  <c r="BU328" i="5"/>
  <c r="BO329" i="5"/>
  <c r="BP329" i="5"/>
  <c r="BQ329" i="5"/>
  <c r="BR329" i="5"/>
  <c r="BS329" i="5"/>
  <c r="BT329" i="5"/>
  <c r="BU329" i="5"/>
  <c r="BO330" i="5"/>
  <c r="BP330" i="5"/>
  <c r="BQ330" i="5"/>
  <c r="BR330" i="5"/>
  <c r="BS330" i="5"/>
  <c r="BT330" i="5"/>
  <c r="BU330" i="5"/>
  <c r="BO331" i="5"/>
  <c r="BP331" i="5"/>
  <c r="BQ331" i="5"/>
  <c r="BR331" i="5"/>
  <c r="BS331" i="5"/>
  <c r="BT331" i="5"/>
  <c r="BU331" i="5"/>
  <c r="BO332" i="5"/>
  <c r="BP332" i="5"/>
  <c r="BQ332" i="5"/>
  <c r="BR332" i="5"/>
  <c r="BS332" i="5"/>
  <c r="BT332" i="5"/>
  <c r="BU332" i="5"/>
  <c r="BO333" i="5"/>
  <c r="BP333" i="5"/>
  <c r="BQ333" i="5"/>
  <c r="BR333" i="5"/>
  <c r="BS333" i="5"/>
  <c r="BT333" i="5"/>
  <c r="BU333" i="5"/>
  <c r="BO334" i="5"/>
  <c r="BP334" i="5"/>
  <c r="BQ334" i="5"/>
  <c r="BR334" i="5"/>
  <c r="BS334" i="5"/>
  <c r="BT334" i="5"/>
  <c r="BU334" i="5"/>
  <c r="BO335" i="5"/>
  <c r="BP335" i="5"/>
  <c r="BQ335" i="5"/>
  <c r="BR335" i="5"/>
  <c r="BS335" i="5"/>
  <c r="BT335" i="5"/>
  <c r="BU335" i="5"/>
  <c r="BO336" i="5"/>
  <c r="BP336" i="5"/>
  <c r="BQ336" i="5"/>
  <c r="BR336" i="5"/>
  <c r="BS336" i="5"/>
  <c r="BT336" i="5"/>
  <c r="BU336" i="5"/>
  <c r="BO337" i="5"/>
  <c r="BP337" i="5"/>
  <c r="BQ337" i="5"/>
  <c r="BR337" i="5"/>
  <c r="BS337" i="5"/>
  <c r="BT337" i="5"/>
  <c r="BU337" i="5"/>
  <c r="BO338" i="5"/>
  <c r="BP338" i="5"/>
  <c r="BQ338" i="5"/>
  <c r="BR338" i="5"/>
  <c r="BS338" i="5"/>
  <c r="BT338" i="5"/>
  <c r="BU338" i="5"/>
  <c r="BO339" i="5"/>
  <c r="BP339" i="5"/>
  <c r="BQ339" i="5"/>
  <c r="BR339" i="5"/>
  <c r="BS339" i="5"/>
  <c r="BT339" i="5"/>
  <c r="BU339" i="5"/>
  <c r="BO340" i="5"/>
  <c r="BP340" i="5"/>
  <c r="BQ340" i="5"/>
  <c r="BR340" i="5"/>
  <c r="BS340" i="5"/>
  <c r="BT340" i="5"/>
  <c r="BU340" i="5"/>
  <c r="BO341" i="5"/>
  <c r="BP341" i="5"/>
  <c r="BQ341" i="5"/>
  <c r="BR341" i="5"/>
  <c r="BS341" i="5"/>
  <c r="BT341" i="5"/>
  <c r="BU341" i="5"/>
  <c r="BO342" i="5"/>
  <c r="BP342" i="5"/>
  <c r="BQ342" i="5"/>
  <c r="BR342" i="5"/>
  <c r="BS342" i="5"/>
  <c r="BT342" i="5"/>
  <c r="BU342" i="5"/>
  <c r="BO343" i="5"/>
  <c r="BP343" i="5"/>
  <c r="BQ343" i="5"/>
  <c r="BR343" i="5"/>
  <c r="BS343" i="5"/>
  <c r="BT343" i="5"/>
  <c r="BU343" i="5"/>
  <c r="BO344" i="5"/>
  <c r="BP344" i="5"/>
  <c r="BQ344" i="5"/>
  <c r="BR344" i="5"/>
  <c r="BS344" i="5"/>
  <c r="BT344" i="5"/>
  <c r="BU344" i="5"/>
  <c r="BO345" i="5"/>
  <c r="BP345" i="5"/>
  <c r="BQ345" i="5"/>
  <c r="BR345" i="5"/>
  <c r="BS345" i="5"/>
  <c r="BT345" i="5"/>
  <c r="BU345" i="5"/>
  <c r="BO346" i="5"/>
  <c r="BP346" i="5"/>
  <c r="BQ346" i="5"/>
  <c r="BR346" i="5"/>
  <c r="BS346" i="5"/>
  <c r="BT346" i="5"/>
  <c r="BU346" i="5"/>
  <c r="BO347" i="5"/>
  <c r="BP347" i="5"/>
  <c r="BQ347" i="5"/>
  <c r="BR347" i="5"/>
  <c r="BS347" i="5"/>
  <c r="BT347" i="5"/>
  <c r="BU347" i="5"/>
  <c r="BO348" i="5"/>
  <c r="BP348" i="5"/>
  <c r="BQ348" i="5"/>
  <c r="BR348" i="5"/>
  <c r="BS348" i="5"/>
  <c r="BT348" i="5"/>
  <c r="BU348" i="5"/>
  <c r="BO349" i="5"/>
  <c r="BP349" i="5"/>
  <c r="BQ349" i="5"/>
  <c r="BR349" i="5"/>
  <c r="BS349" i="5"/>
  <c r="BT349" i="5"/>
  <c r="BU349" i="5"/>
  <c r="BO350" i="5"/>
  <c r="BP350" i="5"/>
  <c r="BQ350" i="5"/>
  <c r="BR350" i="5"/>
  <c r="BS350" i="5"/>
  <c r="BT350" i="5"/>
  <c r="BU350" i="5"/>
  <c r="BO351" i="5"/>
  <c r="BP351" i="5"/>
  <c r="BQ351" i="5"/>
  <c r="BR351" i="5"/>
  <c r="BS351" i="5"/>
  <c r="BT351" i="5"/>
  <c r="BU351" i="5"/>
  <c r="BO352" i="5"/>
  <c r="BP352" i="5"/>
  <c r="BQ352" i="5"/>
  <c r="BR352" i="5"/>
  <c r="BS352" i="5"/>
  <c r="BT352" i="5"/>
  <c r="BU352" i="5"/>
  <c r="BO353" i="5"/>
  <c r="BP353" i="5"/>
  <c r="BQ353" i="5"/>
  <c r="BR353" i="5"/>
  <c r="BS353" i="5"/>
  <c r="BT353" i="5"/>
  <c r="BU353" i="5"/>
  <c r="BO354" i="5"/>
  <c r="BP354" i="5"/>
  <c r="BQ354" i="5"/>
  <c r="BR354" i="5"/>
  <c r="BS354" i="5"/>
  <c r="BT354" i="5"/>
  <c r="BU354" i="5"/>
  <c r="BO355" i="5"/>
  <c r="BP355" i="5"/>
  <c r="BQ355" i="5"/>
  <c r="BR355" i="5"/>
  <c r="BS355" i="5"/>
  <c r="BT355" i="5"/>
  <c r="BU355" i="5"/>
  <c r="BO356" i="5"/>
  <c r="BP356" i="5"/>
  <c r="BQ356" i="5"/>
  <c r="BR356" i="5"/>
  <c r="BS356" i="5"/>
  <c r="BT356" i="5"/>
  <c r="BU356" i="5"/>
  <c r="BO357" i="5"/>
  <c r="BP357" i="5"/>
  <c r="BQ357" i="5"/>
  <c r="BR357" i="5"/>
  <c r="BS357" i="5"/>
  <c r="BT357" i="5"/>
  <c r="BU357" i="5"/>
  <c r="BO358" i="5"/>
  <c r="BP358" i="5"/>
  <c r="BQ358" i="5"/>
  <c r="BR358" i="5"/>
  <c r="BS358" i="5"/>
  <c r="BT358" i="5"/>
  <c r="BU358" i="5"/>
  <c r="BO359" i="5"/>
  <c r="BP359" i="5"/>
  <c r="BQ359" i="5"/>
  <c r="BR359" i="5"/>
  <c r="BS359" i="5"/>
  <c r="BT359" i="5"/>
  <c r="BU359" i="5"/>
  <c r="BO360" i="5"/>
  <c r="BP360" i="5"/>
  <c r="BQ360" i="5"/>
  <c r="BR360" i="5"/>
  <c r="BS360" i="5"/>
  <c r="BT360" i="5"/>
  <c r="BU360" i="5"/>
  <c r="BO361" i="5"/>
  <c r="BP361" i="5"/>
  <c r="BQ361" i="5"/>
  <c r="BR361" i="5"/>
  <c r="BS361" i="5"/>
  <c r="BT361" i="5"/>
  <c r="BU361" i="5"/>
  <c r="BO362" i="5"/>
  <c r="BP362" i="5"/>
  <c r="BQ362" i="5"/>
  <c r="BR362" i="5"/>
  <c r="BS362" i="5"/>
  <c r="BT362" i="5"/>
  <c r="BU362" i="5"/>
  <c r="BO363" i="5"/>
  <c r="BP363" i="5"/>
  <c r="BQ363" i="5"/>
  <c r="BR363" i="5"/>
  <c r="BS363" i="5"/>
  <c r="BT363" i="5"/>
  <c r="BU363" i="5"/>
  <c r="BO364" i="5"/>
  <c r="BP364" i="5"/>
  <c r="BQ364" i="5"/>
  <c r="BR364" i="5"/>
  <c r="BS364" i="5"/>
  <c r="BT364" i="5"/>
  <c r="BU364" i="5"/>
  <c r="BO365" i="5"/>
  <c r="BP365" i="5"/>
  <c r="BQ365" i="5"/>
  <c r="BR365" i="5"/>
  <c r="BS365" i="5"/>
  <c r="BT365" i="5"/>
  <c r="BU365" i="5"/>
  <c r="BO366" i="5"/>
  <c r="BP366" i="5"/>
  <c r="BQ366" i="5"/>
  <c r="BR366" i="5"/>
  <c r="BS366" i="5"/>
  <c r="BT366" i="5"/>
  <c r="BU366" i="5"/>
  <c r="BO367" i="5"/>
  <c r="BP367" i="5"/>
  <c r="BQ367" i="5"/>
  <c r="BR367" i="5"/>
  <c r="BS367" i="5"/>
  <c r="BT367" i="5"/>
  <c r="BU367" i="5"/>
  <c r="BO368" i="5"/>
  <c r="BP368" i="5"/>
  <c r="BQ368" i="5"/>
  <c r="BR368" i="5"/>
  <c r="BS368" i="5"/>
  <c r="BT368" i="5"/>
  <c r="BU368" i="5"/>
  <c r="BO369" i="5"/>
  <c r="BP369" i="5"/>
  <c r="BQ369" i="5"/>
  <c r="BR369" i="5"/>
  <c r="BS369" i="5"/>
  <c r="BT369" i="5"/>
  <c r="BU369" i="5"/>
  <c r="BO370" i="5"/>
  <c r="BP370" i="5"/>
  <c r="BQ370" i="5"/>
  <c r="BR370" i="5"/>
  <c r="BS370" i="5"/>
  <c r="BT370" i="5"/>
  <c r="BU370" i="5"/>
  <c r="BO371" i="5"/>
  <c r="BP371" i="5"/>
  <c r="BQ371" i="5"/>
  <c r="BR371" i="5"/>
  <c r="BS371" i="5"/>
  <c r="BT371" i="5"/>
  <c r="BU371" i="5"/>
  <c r="BO372" i="5"/>
  <c r="BP372" i="5"/>
  <c r="BQ372" i="5"/>
  <c r="BR372" i="5"/>
  <c r="BS372" i="5"/>
  <c r="BT372" i="5"/>
  <c r="BU372" i="5"/>
  <c r="BO373" i="5"/>
  <c r="BP373" i="5"/>
  <c r="BQ373" i="5"/>
  <c r="BR373" i="5"/>
  <c r="BS373" i="5"/>
  <c r="BT373" i="5"/>
  <c r="BU373" i="5"/>
  <c r="BO374" i="5"/>
  <c r="BP374" i="5"/>
  <c r="BQ374" i="5"/>
  <c r="BR374" i="5"/>
  <c r="BS374" i="5"/>
  <c r="BT374" i="5"/>
  <c r="BU374" i="5"/>
  <c r="BO375" i="5"/>
  <c r="BP375" i="5"/>
  <c r="BQ375" i="5"/>
  <c r="BR375" i="5"/>
  <c r="BS375" i="5"/>
  <c r="BT375" i="5"/>
  <c r="BU375" i="5"/>
  <c r="BO376" i="5"/>
  <c r="BP376" i="5"/>
  <c r="BQ376" i="5"/>
  <c r="BR376" i="5"/>
  <c r="BS376" i="5"/>
  <c r="BT376" i="5"/>
  <c r="BU376" i="5"/>
  <c r="BO377" i="5"/>
  <c r="BP377" i="5"/>
  <c r="BQ377" i="5"/>
  <c r="BR377" i="5"/>
  <c r="BS377" i="5"/>
  <c r="BT377" i="5"/>
  <c r="BU377" i="5"/>
  <c r="BO378" i="5"/>
  <c r="BP378" i="5"/>
  <c r="BQ378" i="5"/>
  <c r="BR378" i="5"/>
  <c r="BS378" i="5"/>
  <c r="BT378" i="5"/>
  <c r="BU378" i="5"/>
  <c r="BO379" i="5"/>
  <c r="BP379" i="5"/>
  <c r="BQ379" i="5"/>
  <c r="BR379" i="5"/>
  <c r="BS379" i="5"/>
  <c r="BT379" i="5"/>
  <c r="BU379" i="5"/>
  <c r="BO380" i="5"/>
  <c r="BP380" i="5"/>
  <c r="BQ380" i="5"/>
  <c r="BR380" i="5"/>
  <c r="BS380" i="5"/>
  <c r="BT380" i="5"/>
  <c r="BU380" i="5"/>
  <c r="BO381" i="5"/>
  <c r="BP381" i="5"/>
  <c r="BQ381" i="5"/>
  <c r="BR381" i="5"/>
  <c r="BS381" i="5"/>
  <c r="BT381" i="5"/>
  <c r="BU381" i="5"/>
  <c r="BU2" i="5"/>
  <c r="BT2" i="5"/>
  <c r="BS2" i="5"/>
  <c r="BR2" i="5"/>
  <c r="BQ2" i="5"/>
  <c r="BP2" i="5"/>
  <c r="BO2" i="5"/>
  <c r="AW382" i="5"/>
  <c r="AX382" i="5"/>
  <c r="AY382" i="5"/>
  <c r="AZ382" i="5"/>
  <c r="BA382" i="5"/>
  <c r="BB382" i="5"/>
  <c r="AC3" i="5"/>
  <c r="AC4" i="5"/>
  <c r="AC5" i="5"/>
  <c r="AC6" i="5"/>
  <c r="AC7" i="5"/>
  <c r="AC8" i="5"/>
  <c r="AC9" i="5"/>
  <c r="AC10" i="5"/>
  <c r="AC11" i="5"/>
  <c r="AC12" i="5"/>
  <c r="BH12" i="5" s="1"/>
  <c r="AC13" i="5"/>
  <c r="AC14" i="5"/>
  <c r="AC15" i="5"/>
  <c r="BH15" i="5" s="1"/>
  <c r="AC16" i="5"/>
  <c r="BH16" i="5" s="1"/>
  <c r="AC17" i="5"/>
  <c r="AC18" i="5"/>
  <c r="AC19" i="5"/>
  <c r="AC20" i="5"/>
  <c r="BH20" i="5" s="1"/>
  <c r="AC21" i="5"/>
  <c r="AC22" i="5"/>
  <c r="AC23" i="5"/>
  <c r="BH23" i="5" s="1"/>
  <c r="AC24" i="5"/>
  <c r="BH24" i="5" s="1"/>
  <c r="AC25" i="5"/>
  <c r="AC26" i="5"/>
  <c r="AC27" i="5"/>
  <c r="AC28" i="5"/>
  <c r="BH28" i="5" s="1"/>
  <c r="AC29" i="5"/>
  <c r="AC30" i="5"/>
  <c r="AC31" i="5"/>
  <c r="BH31" i="5" s="1"/>
  <c r="AC32" i="5"/>
  <c r="BH32" i="5" s="1"/>
  <c r="AC33" i="5"/>
  <c r="AC34" i="5"/>
  <c r="AC35" i="5"/>
  <c r="AC36" i="5"/>
  <c r="BH36" i="5" s="1"/>
  <c r="AC37" i="5"/>
  <c r="AC38" i="5"/>
  <c r="AC39" i="5"/>
  <c r="BH39" i="5" s="1"/>
  <c r="AC40" i="5"/>
  <c r="BH40" i="5" s="1"/>
  <c r="AC41" i="5"/>
  <c r="AC42" i="5"/>
  <c r="AC43" i="5"/>
  <c r="AC44" i="5"/>
  <c r="BH44" i="5" s="1"/>
  <c r="AC45" i="5"/>
  <c r="AC46" i="5"/>
  <c r="AC47" i="5"/>
  <c r="AC48" i="5"/>
  <c r="BH48" i="5" s="1"/>
  <c r="AC49" i="5"/>
  <c r="AC50" i="5"/>
  <c r="AC51" i="5"/>
  <c r="AC52" i="5"/>
  <c r="BH52" i="5" s="1"/>
  <c r="AC53" i="5"/>
  <c r="AC54" i="5"/>
  <c r="AC55" i="5"/>
  <c r="BH55" i="5" s="1"/>
  <c r="AC56" i="5"/>
  <c r="BH56" i="5" s="1"/>
  <c r="AC57" i="5"/>
  <c r="AC58" i="5"/>
  <c r="AC59" i="5"/>
  <c r="AC60" i="5"/>
  <c r="BH60" i="5" s="1"/>
  <c r="AC61" i="5"/>
  <c r="AC62" i="5"/>
  <c r="AC63" i="5"/>
  <c r="AC64" i="5"/>
  <c r="AC65" i="5"/>
  <c r="AC66" i="5"/>
  <c r="AC67" i="5"/>
  <c r="AC68" i="5"/>
  <c r="AC69" i="5"/>
  <c r="AC70" i="5"/>
  <c r="AC71" i="5"/>
  <c r="BH71" i="5" s="1"/>
  <c r="AC72" i="5"/>
  <c r="BH72" i="5" s="1"/>
  <c r="AC73" i="5"/>
  <c r="AC74" i="5"/>
  <c r="AC75" i="5"/>
  <c r="AC76" i="5"/>
  <c r="BH76" i="5" s="1"/>
  <c r="AC77" i="5"/>
  <c r="AC78" i="5"/>
  <c r="AC79" i="5"/>
  <c r="AC80" i="5"/>
  <c r="BH80" i="5" s="1"/>
  <c r="AC81" i="5"/>
  <c r="AC82" i="5"/>
  <c r="AC83" i="5"/>
  <c r="AC84" i="5"/>
  <c r="BH84" i="5" s="1"/>
  <c r="AC85" i="5"/>
  <c r="AC86" i="5"/>
  <c r="AC87" i="5"/>
  <c r="BH87" i="5" s="1"/>
  <c r="AC88" i="5"/>
  <c r="BH88" i="5" s="1"/>
  <c r="AC89" i="5"/>
  <c r="AC90" i="5"/>
  <c r="AC91" i="5"/>
  <c r="AC92" i="5"/>
  <c r="BH92" i="5" s="1"/>
  <c r="AC93" i="5"/>
  <c r="AC94" i="5"/>
  <c r="AC95" i="5"/>
  <c r="BH95" i="5" s="1"/>
  <c r="AC96" i="5"/>
  <c r="BH96" i="5" s="1"/>
  <c r="AC97" i="5"/>
  <c r="AC98" i="5"/>
  <c r="AC99" i="5"/>
  <c r="AC100" i="5"/>
  <c r="BH100" i="5" s="1"/>
  <c r="AC101" i="5"/>
  <c r="AC102" i="5"/>
  <c r="AC103" i="5"/>
  <c r="BH103" i="5" s="1"/>
  <c r="AC104" i="5"/>
  <c r="BH104" i="5" s="1"/>
  <c r="AC105" i="5"/>
  <c r="AC106" i="5"/>
  <c r="AC107" i="5"/>
  <c r="AC108" i="5"/>
  <c r="BH108" i="5" s="1"/>
  <c r="AC109" i="5"/>
  <c r="AC110" i="5"/>
  <c r="AC111" i="5"/>
  <c r="BH111" i="5" s="1"/>
  <c r="AC112" i="5"/>
  <c r="BH112" i="5" s="1"/>
  <c r="AC113" i="5"/>
  <c r="AC114" i="5"/>
  <c r="AC115" i="5"/>
  <c r="AC116" i="5"/>
  <c r="BH116" i="5" s="1"/>
  <c r="AC117" i="5"/>
  <c r="AC118" i="5"/>
  <c r="AC119" i="5"/>
  <c r="BH119" i="5" s="1"/>
  <c r="AC120" i="5"/>
  <c r="BH120" i="5" s="1"/>
  <c r="AC121" i="5"/>
  <c r="AC122" i="5"/>
  <c r="AC123" i="5"/>
  <c r="AC124" i="5"/>
  <c r="BH124" i="5" s="1"/>
  <c r="AC125" i="5"/>
  <c r="AC126" i="5"/>
  <c r="AC127" i="5"/>
  <c r="BH127" i="5" s="1"/>
  <c r="AC128" i="5"/>
  <c r="BH128" i="5" s="1"/>
  <c r="AC129" i="5"/>
  <c r="AC130" i="5"/>
  <c r="AC131" i="5"/>
  <c r="AC132" i="5"/>
  <c r="AC133" i="5"/>
  <c r="AC134" i="5"/>
  <c r="AC135" i="5"/>
  <c r="BH135" i="5" s="1"/>
  <c r="AC136" i="5"/>
  <c r="BH136" i="5" s="1"/>
  <c r="AC137" i="5"/>
  <c r="AC138" i="5"/>
  <c r="AC139" i="5"/>
  <c r="AC140" i="5"/>
  <c r="BH140" i="5" s="1"/>
  <c r="AC141" i="5"/>
  <c r="AC142" i="5"/>
  <c r="AC143" i="5"/>
  <c r="BH143" i="5" s="1"/>
  <c r="AC144" i="5"/>
  <c r="BH144" i="5" s="1"/>
  <c r="AC145" i="5"/>
  <c r="AC146" i="5"/>
  <c r="AC147" i="5"/>
  <c r="AC148" i="5"/>
  <c r="BH148" i="5" s="1"/>
  <c r="AC149" i="5"/>
  <c r="AC150" i="5"/>
  <c r="AC151" i="5"/>
  <c r="AC152" i="5"/>
  <c r="BH152" i="5" s="1"/>
  <c r="AC153" i="5"/>
  <c r="AC154" i="5"/>
  <c r="AC155" i="5"/>
  <c r="AC156" i="5"/>
  <c r="BH156" i="5" s="1"/>
  <c r="AC157" i="5"/>
  <c r="AC158" i="5"/>
  <c r="AC159" i="5"/>
  <c r="BH159" i="5" s="1"/>
  <c r="AC160" i="5"/>
  <c r="BH160" i="5" s="1"/>
  <c r="AC161" i="5"/>
  <c r="AC162" i="5"/>
  <c r="AC163" i="5"/>
  <c r="AC164" i="5"/>
  <c r="BH164" i="5" s="1"/>
  <c r="AC165" i="5"/>
  <c r="AC166" i="5"/>
  <c r="AC167" i="5"/>
  <c r="BH167" i="5" s="1"/>
  <c r="AC168" i="5"/>
  <c r="BH168" i="5" s="1"/>
  <c r="AC169" i="5"/>
  <c r="AC170" i="5"/>
  <c r="AC171" i="5"/>
  <c r="AC172" i="5"/>
  <c r="BH172" i="5" s="1"/>
  <c r="AC173" i="5"/>
  <c r="AC174" i="5"/>
  <c r="AC175" i="5"/>
  <c r="BH175" i="5" s="1"/>
  <c r="AC176" i="5"/>
  <c r="BH176" i="5" s="1"/>
  <c r="AC177" i="5"/>
  <c r="AC178" i="5"/>
  <c r="AC179" i="5"/>
  <c r="AC180" i="5"/>
  <c r="BH180" i="5" s="1"/>
  <c r="AC181" i="5"/>
  <c r="AC182" i="5"/>
  <c r="AC183" i="5"/>
  <c r="BH183" i="5" s="1"/>
  <c r="AC184" i="5"/>
  <c r="BH184" i="5" s="1"/>
  <c r="AC185" i="5"/>
  <c r="AC186" i="5"/>
  <c r="AC187" i="5"/>
  <c r="AC188" i="5"/>
  <c r="BH188" i="5" s="1"/>
  <c r="AC189" i="5"/>
  <c r="AC190" i="5"/>
  <c r="AC191" i="5"/>
  <c r="BH191" i="5" s="1"/>
  <c r="AC192" i="5"/>
  <c r="BH192" i="5" s="1"/>
  <c r="AC193" i="5"/>
  <c r="AC194" i="5"/>
  <c r="AC195" i="5"/>
  <c r="AC196" i="5"/>
  <c r="AC197" i="5"/>
  <c r="AC198" i="5"/>
  <c r="AC199" i="5"/>
  <c r="BH199" i="5" s="1"/>
  <c r="AC200" i="5"/>
  <c r="BH200" i="5" s="1"/>
  <c r="AC201" i="5"/>
  <c r="AC202" i="5"/>
  <c r="AC203" i="5"/>
  <c r="AC204" i="5"/>
  <c r="BH204" i="5" s="1"/>
  <c r="AC205" i="5"/>
  <c r="AC206" i="5"/>
  <c r="AC207" i="5"/>
  <c r="BH207" i="5" s="1"/>
  <c r="AC208" i="5"/>
  <c r="BH208" i="5" s="1"/>
  <c r="AC209" i="5"/>
  <c r="AC210" i="5"/>
  <c r="AC211" i="5"/>
  <c r="AC212" i="5"/>
  <c r="BH212" i="5" s="1"/>
  <c r="AC213" i="5"/>
  <c r="AC214" i="5"/>
  <c r="AC215" i="5"/>
  <c r="BH215" i="5" s="1"/>
  <c r="AC216" i="5"/>
  <c r="BH216" i="5" s="1"/>
  <c r="AC217" i="5"/>
  <c r="AC218" i="5"/>
  <c r="AC219" i="5"/>
  <c r="AC220" i="5"/>
  <c r="BH220" i="5" s="1"/>
  <c r="AC221" i="5"/>
  <c r="AC222" i="5"/>
  <c r="AC223" i="5"/>
  <c r="AC224" i="5"/>
  <c r="BH224" i="5" s="1"/>
  <c r="AC225" i="5"/>
  <c r="AC226" i="5"/>
  <c r="AC227" i="5"/>
  <c r="AC228" i="5"/>
  <c r="BH228" i="5" s="1"/>
  <c r="AC229" i="5"/>
  <c r="AC230" i="5"/>
  <c r="AC231" i="5"/>
  <c r="BH231" i="5" s="1"/>
  <c r="AC232" i="5"/>
  <c r="BH232" i="5" s="1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BH247" i="5" s="1"/>
  <c r="AC248" i="5"/>
  <c r="BH248" i="5" s="1"/>
  <c r="AC249" i="5"/>
  <c r="AC250" i="5"/>
  <c r="AC251" i="5"/>
  <c r="AC252" i="5"/>
  <c r="AC253" i="5"/>
  <c r="AC254" i="5"/>
  <c r="AC255" i="5"/>
  <c r="BH255" i="5" s="1"/>
  <c r="AC256" i="5"/>
  <c r="BH256" i="5" s="1"/>
  <c r="AC257" i="5"/>
  <c r="AC258" i="5"/>
  <c r="AC259" i="5"/>
  <c r="AC260" i="5"/>
  <c r="AC261" i="5"/>
  <c r="AC262" i="5"/>
  <c r="AC263" i="5"/>
  <c r="BH263" i="5" s="1"/>
  <c r="AC264" i="5"/>
  <c r="BH264" i="5" s="1"/>
  <c r="AC265" i="5"/>
  <c r="AC266" i="5"/>
  <c r="AC267" i="5"/>
  <c r="AC268" i="5"/>
  <c r="BH268" i="5" s="1"/>
  <c r="AC269" i="5"/>
  <c r="AC270" i="5"/>
  <c r="AC271" i="5"/>
  <c r="AC272" i="5"/>
  <c r="BH272" i="5" s="1"/>
  <c r="AC273" i="5"/>
  <c r="AC274" i="5"/>
  <c r="AC275" i="5"/>
  <c r="AC276" i="5"/>
  <c r="BH276" i="5" s="1"/>
  <c r="AC277" i="5"/>
  <c r="AC278" i="5"/>
  <c r="AC279" i="5"/>
  <c r="BH279" i="5" s="1"/>
  <c r="AC280" i="5"/>
  <c r="BH280" i="5" s="1"/>
  <c r="AC281" i="5"/>
  <c r="AC282" i="5"/>
  <c r="AC283" i="5"/>
  <c r="AC284" i="5"/>
  <c r="BH284" i="5" s="1"/>
  <c r="AC285" i="5"/>
  <c r="AC286" i="5"/>
  <c r="AC287" i="5"/>
  <c r="AC288" i="5"/>
  <c r="BH288" i="5" s="1"/>
  <c r="AC289" i="5"/>
  <c r="AC290" i="5"/>
  <c r="AC291" i="5"/>
  <c r="AC292" i="5"/>
  <c r="BH292" i="5" s="1"/>
  <c r="AC293" i="5"/>
  <c r="AC294" i="5"/>
  <c r="AC295" i="5"/>
  <c r="AC296" i="5"/>
  <c r="BH296" i="5" s="1"/>
  <c r="AC297" i="5"/>
  <c r="AC298" i="5"/>
  <c r="AC299" i="5"/>
  <c r="AC300" i="5"/>
  <c r="AC301" i="5"/>
  <c r="AC302" i="5"/>
  <c r="AC303" i="5"/>
  <c r="BH303" i="5" s="1"/>
  <c r="AC304" i="5"/>
  <c r="BH304" i="5" s="1"/>
  <c r="AC305" i="5"/>
  <c r="AC306" i="5"/>
  <c r="AC307" i="5"/>
  <c r="AC308" i="5"/>
  <c r="AC309" i="5"/>
  <c r="AC310" i="5"/>
  <c r="AC311" i="5"/>
  <c r="AC312" i="5"/>
  <c r="BH312" i="5" s="1"/>
  <c r="AC313" i="5"/>
  <c r="AC314" i="5"/>
  <c r="AC315" i="5"/>
  <c r="AC316" i="5"/>
  <c r="AC317" i="5"/>
  <c r="AC318" i="5"/>
  <c r="AC319" i="5"/>
  <c r="BH319" i="5" s="1"/>
  <c r="AC320" i="5"/>
  <c r="BH320" i="5" s="1"/>
  <c r="AC321" i="5"/>
  <c r="AC322" i="5"/>
  <c r="AC323" i="5"/>
  <c r="AC324" i="5"/>
  <c r="AC325" i="5"/>
  <c r="AC326" i="5"/>
  <c r="AC327" i="5"/>
  <c r="AC328" i="5"/>
  <c r="BH328" i="5" s="1"/>
  <c r="AC329" i="5"/>
  <c r="AC330" i="5"/>
  <c r="AC331" i="5"/>
  <c r="AC332" i="5"/>
  <c r="BH332" i="5" s="1"/>
  <c r="AC333" i="5"/>
  <c r="AC334" i="5"/>
  <c r="AC335" i="5"/>
  <c r="BH335" i="5" s="1"/>
  <c r="AC336" i="5"/>
  <c r="BH336" i="5" s="1"/>
  <c r="AC337" i="5"/>
  <c r="AC338" i="5"/>
  <c r="AC339" i="5"/>
  <c r="AC340" i="5"/>
  <c r="BH340" i="5" s="1"/>
  <c r="AC341" i="5"/>
  <c r="AC342" i="5"/>
  <c r="AC343" i="5"/>
  <c r="AC344" i="5"/>
  <c r="BH344" i="5" s="1"/>
  <c r="AC345" i="5"/>
  <c r="AC346" i="5"/>
  <c r="AC347" i="5"/>
  <c r="AC348" i="5"/>
  <c r="BH348" i="5" s="1"/>
  <c r="AC349" i="5"/>
  <c r="AC350" i="5"/>
  <c r="AC351" i="5"/>
  <c r="AC352" i="5"/>
  <c r="BH352" i="5" s="1"/>
  <c r="AC353" i="5"/>
  <c r="AC354" i="5"/>
  <c r="AC355" i="5"/>
  <c r="AC356" i="5"/>
  <c r="BH356" i="5" s="1"/>
  <c r="AC357" i="5"/>
  <c r="AC358" i="5"/>
  <c r="AC359" i="5"/>
  <c r="BH359" i="5" s="1"/>
  <c r="AC360" i="5"/>
  <c r="BH360" i="5" s="1"/>
  <c r="AC361" i="5"/>
  <c r="AC362" i="5"/>
  <c r="AC363" i="5"/>
  <c r="AC364" i="5"/>
  <c r="AC365" i="5"/>
  <c r="AC366" i="5"/>
  <c r="AC367" i="5"/>
  <c r="BH367" i="5" s="1"/>
  <c r="AC368" i="5"/>
  <c r="BH368" i="5" s="1"/>
  <c r="AC369" i="5"/>
  <c r="AC370" i="5"/>
  <c r="AC371" i="5"/>
  <c r="AC372" i="5"/>
  <c r="AC373" i="5"/>
  <c r="AC374" i="5"/>
  <c r="AC375" i="5"/>
  <c r="BH375" i="5" s="1"/>
  <c r="AC376" i="5"/>
  <c r="BH376" i="5" s="1"/>
  <c r="AC377" i="5"/>
  <c r="AC378" i="5"/>
  <c r="AC379" i="5"/>
  <c r="AC380" i="5"/>
  <c r="AB3" i="5"/>
  <c r="AB4" i="5"/>
  <c r="AB5" i="5"/>
  <c r="BG5" i="5" s="1"/>
  <c r="AB6" i="5"/>
  <c r="BG6" i="5" s="1"/>
  <c r="AB7" i="5"/>
  <c r="BG7" i="5" s="1"/>
  <c r="AB8" i="5"/>
  <c r="AB9" i="5"/>
  <c r="AB10" i="5"/>
  <c r="AB11" i="5"/>
  <c r="AB12" i="5"/>
  <c r="AB13" i="5"/>
  <c r="BG13" i="5" s="1"/>
  <c r="AB14" i="5"/>
  <c r="BG14" i="5" s="1"/>
  <c r="AB15" i="5"/>
  <c r="BG15" i="5" s="1"/>
  <c r="AB16" i="5"/>
  <c r="AB17" i="5"/>
  <c r="AB18" i="5"/>
  <c r="AB19" i="5"/>
  <c r="AB20" i="5"/>
  <c r="AB21" i="5"/>
  <c r="BG21" i="5" s="1"/>
  <c r="AB22" i="5"/>
  <c r="BG22" i="5" s="1"/>
  <c r="AB23" i="5"/>
  <c r="BG23" i="5" s="1"/>
  <c r="AB24" i="5"/>
  <c r="AB25" i="5"/>
  <c r="AB26" i="5"/>
  <c r="AB27" i="5"/>
  <c r="AB28" i="5"/>
  <c r="AB29" i="5"/>
  <c r="BG29" i="5" s="1"/>
  <c r="AB30" i="5"/>
  <c r="BG30" i="5" s="1"/>
  <c r="AB31" i="5"/>
  <c r="BG31" i="5" s="1"/>
  <c r="AB32" i="5"/>
  <c r="AB33" i="5"/>
  <c r="AB34" i="5"/>
  <c r="AB35" i="5"/>
  <c r="AB36" i="5"/>
  <c r="AB37" i="5"/>
  <c r="BG37" i="5" s="1"/>
  <c r="AB38" i="5"/>
  <c r="BG38" i="5" s="1"/>
  <c r="AB39" i="5"/>
  <c r="BG39" i="5" s="1"/>
  <c r="AB40" i="5"/>
  <c r="AB41" i="5"/>
  <c r="AB42" i="5"/>
  <c r="AB43" i="5"/>
  <c r="AB44" i="5"/>
  <c r="AB45" i="5"/>
  <c r="BG45" i="5" s="1"/>
  <c r="AB46" i="5"/>
  <c r="BG46" i="5" s="1"/>
  <c r="AB47" i="5"/>
  <c r="BG47" i="5" s="1"/>
  <c r="AB48" i="5"/>
  <c r="AB49" i="5"/>
  <c r="AB50" i="5"/>
  <c r="AB51" i="5"/>
  <c r="AB52" i="5"/>
  <c r="AB53" i="5"/>
  <c r="AB54" i="5"/>
  <c r="BG54" i="5" s="1"/>
  <c r="AB55" i="5"/>
  <c r="AB56" i="5"/>
  <c r="AB57" i="5"/>
  <c r="AB58" i="5"/>
  <c r="AB59" i="5"/>
  <c r="AB60" i="5"/>
  <c r="AB61" i="5"/>
  <c r="BG61" i="5" s="1"/>
  <c r="AB62" i="5"/>
  <c r="BG62" i="5" s="1"/>
  <c r="AB63" i="5"/>
  <c r="BG63" i="5" s="1"/>
  <c r="AB64" i="5"/>
  <c r="AB65" i="5"/>
  <c r="AB66" i="5"/>
  <c r="AB67" i="5"/>
  <c r="AB68" i="5"/>
  <c r="AB69" i="5"/>
  <c r="BG69" i="5" s="1"/>
  <c r="AB70" i="5"/>
  <c r="BG70" i="5" s="1"/>
  <c r="AB71" i="5"/>
  <c r="BG71" i="5" s="1"/>
  <c r="AB72" i="5"/>
  <c r="AB73" i="5"/>
  <c r="AB74" i="5"/>
  <c r="AB75" i="5"/>
  <c r="AB76" i="5"/>
  <c r="AB77" i="5"/>
  <c r="BG77" i="5" s="1"/>
  <c r="AB78" i="5"/>
  <c r="BG78" i="5" s="1"/>
  <c r="AB79" i="5"/>
  <c r="AB80" i="5"/>
  <c r="AB81" i="5"/>
  <c r="AB82" i="5"/>
  <c r="AB83" i="5"/>
  <c r="AB84" i="5"/>
  <c r="AB85" i="5"/>
  <c r="BG85" i="5" s="1"/>
  <c r="AB86" i="5"/>
  <c r="BG86" i="5" s="1"/>
  <c r="AB87" i="5"/>
  <c r="AB88" i="5"/>
  <c r="AB89" i="5"/>
  <c r="AB90" i="5"/>
  <c r="AB91" i="5"/>
  <c r="AB92" i="5"/>
  <c r="AB93" i="5"/>
  <c r="AB94" i="5"/>
  <c r="BG94" i="5" s="1"/>
  <c r="AB95" i="5"/>
  <c r="BG95" i="5" s="1"/>
  <c r="AB96" i="5"/>
  <c r="AB97" i="5"/>
  <c r="AB98" i="5"/>
  <c r="AB99" i="5"/>
  <c r="AB100" i="5"/>
  <c r="AB101" i="5"/>
  <c r="BG101" i="5" s="1"/>
  <c r="AB102" i="5"/>
  <c r="BG102" i="5" s="1"/>
  <c r="AB103" i="5"/>
  <c r="AB104" i="5"/>
  <c r="AB105" i="5"/>
  <c r="AB106" i="5"/>
  <c r="AB107" i="5"/>
  <c r="AB108" i="5"/>
  <c r="AB109" i="5"/>
  <c r="AB110" i="5"/>
  <c r="BG110" i="5" s="1"/>
  <c r="AB111" i="5"/>
  <c r="AB112" i="5"/>
  <c r="AB113" i="5"/>
  <c r="AB114" i="5"/>
  <c r="AB115" i="5"/>
  <c r="AB116" i="5"/>
  <c r="AB117" i="5"/>
  <c r="BG117" i="5" s="1"/>
  <c r="AB118" i="5"/>
  <c r="BG118" i="5" s="1"/>
  <c r="AB119" i="5"/>
  <c r="BG119" i="5" s="1"/>
  <c r="AB120" i="5"/>
  <c r="AB121" i="5"/>
  <c r="AB122" i="5"/>
  <c r="AB123" i="5"/>
  <c r="AB124" i="5"/>
  <c r="AB125" i="5"/>
  <c r="BG125" i="5" s="1"/>
  <c r="AB126" i="5"/>
  <c r="BG126" i="5" s="1"/>
  <c r="AB127" i="5"/>
  <c r="AB128" i="5"/>
  <c r="AB129" i="5"/>
  <c r="AB130" i="5"/>
  <c r="AB131" i="5"/>
  <c r="AB132" i="5"/>
  <c r="AB133" i="5"/>
  <c r="BG133" i="5" s="1"/>
  <c r="AB134" i="5"/>
  <c r="BG134" i="5" s="1"/>
  <c r="AB135" i="5"/>
  <c r="AB136" i="5"/>
  <c r="AB137" i="5"/>
  <c r="AB138" i="5"/>
  <c r="AB139" i="5"/>
  <c r="AB140" i="5"/>
  <c r="AB141" i="5"/>
  <c r="BG141" i="5" s="1"/>
  <c r="AB142" i="5"/>
  <c r="BG142" i="5" s="1"/>
  <c r="AB143" i="5"/>
  <c r="BG143" i="5" s="1"/>
  <c r="AB144" i="5"/>
  <c r="AB145" i="5"/>
  <c r="AB146" i="5"/>
  <c r="AB147" i="5"/>
  <c r="AB148" i="5"/>
  <c r="AB149" i="5"/>
  <c r="BG149" i="5" s="1"/>
  <c r="AB150" i="5"/>
  <c r="BG150" i="5" s="1"/>
  <c r="AB151" i="5"/>
  <c r="AB152" i="5"/>
  <c r="AB153" i="5"/>
  <c r="AB154" i="5"/>
  <c r="AB155" i="5"/>
  <c r="AB156" i="5"/>
  <c r="AB157" i="5"/>
  <c r="BG157" i="5" s="1"/>
  <c r="AB158" i="5"/>
  <c r="BG158" i="5" s="1"/>
  <c r="AB159" i="5"/>
  <c r="AB160" i="5"/>
  <c r="AB161" i="5"/>
  <c r="AB162" i="5"/>
  <c r="AB163" i="5"/>
  <c r="AB164" i="5"/>
  <c r="AB165" i="5"/>
  <c r="AB166" i="5"/>
  <c r="BG166" i="5" s="1"/>
  <c r="AB167" i="5"/>
  <c r="BG167" i="5" s="1"/>
  <c r="AB168" i="5"/>
  <c r="AB169" i="5"/>
  <c r="AB170" i="5"/>
  <c r="AB171" i="5"/>
  <c r="AB172" i="5"/>
  <c r="AB173" i="5"/>
  <c r="BG173" i="5" s="1"/>
  <c r="AB174" i="5"/>
  <c r="BG174" i="5" s="1"/>
  <c r="AB175" i="5"/>
  <c r="AB176" i="5"/>
  <c r="AB177" i="5"/>
  <c r="AB178" i="5"/>
  <c r="AB179" i="5"/>
  <c r="AB180" i="5"/>
  <c r="AB181" i="5"/>
  <c r="AB182" i="5"/>
  <c r="BG182" i="5" s="1"/>
  <c r="AB183" i="5"/>
  <c r="AB184" i="5"/>
  <c r="AB185" i="5"/>
  <c r="AB186" i="5"/>
  <c r="AB187" i="5"/>
  <c r="AB188" i="5"/>
  <c r="AB189" i="5"/>
  <c r="BG189" i="5" s="1"/>
  <c r="AB190" i="5"/>
  <c r="BG190" i="5" s="1"/>
  <c r="AB191" i="5"/>
  <c r="BG191" i="5" s="1"/>
  <c r="AB192" i="5"/>
  <c r="AB193" i="5"/>
  <c r="AB194" i="5"/>
  <c r="AB195" i="5"/>
  <c r="AB196" i="5"/>
  <c r="AB197" i="5"/>
  <c r="AB198" i="5"/>
  <c r="BG198" i="5" s="1"/>
  <c r="AB199" i="5"/>
  <c r="AB200" i="5"/>
  <c r="AB201" i="5"/>
  <c r="AB202" i="5"/>
  <c r="AB203" i="5"/>
  <c r="AB204" i="5"/>
  <c r="AB205" i="5"/>
  <c r="BG205" i="5" s="1"/>
  <c r="AB206" i="5"/>
  <c r="BG206" i="5" s="1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BG221" i="5" s="1"/>
  <c r="AB222" i="5"/>
  <c r="BG222" i="5" s="1"/>
  <c r="AB223" i="5"/>
  <c r="AB224" i="5"/>
  <c r="AB225" i="5"/>
  <c r="AB226" i="5"/>
  <c r="AB227" i="5"/>
  <c r="AB228" i="5"/>
  <c r="AB229" i="5"/>
  <c r="AB230" i="5"/>
  <c r="BG230" i="5" s="1"/>
  <c r="AB231" i="5"/>
  <c r="AB232" i="5"/>
  <c r="AB233" i="5"/>
  <c r="AB234" i="5"/>
  <c r="AB235" i="5"/>
  <c r="AB236" i="5"/>
  <c r="AB237" i="5"/>
  <c r="BG237" i="5" s="1"/>
  <c r="AB238" i="5"/>
  <c r="BG238" i="5" s="1"/>
  <c r="AB239" i="5"/>
  <c r="AB240" i="5"/>
  <c r="AB241" i="5"/>
  <c r="AB242" i="5"/>
  <c r="AB243" i="5"/>
  <c r="AB244" i="5"/>
  <c r="AB245" i="5"/>
  <c r="AB246" i="5"/>
  <c r="BG246" i="5" s="1"/>
  <c r="AB247" i="5"/>
  <c r="AB248" i="5"/>
  <c r="AB249" i="5"/>
  <c r="AB250" i="5"/>
  <c r="AB251" i="5"/>
  <c r="AB252" i="5"/>
  <c r="AB253" i="5"/>
  <c r="BG253" i="5" s="1"/>
  <c r="AB254" i="5"/>
  <c r="BG254" i="5" s="1"/>
  <c r="AB255" i="5"/>
  <c r="AB256" i="5"/>
  <c r="AB257" i="5"/>
  <c r="AB258" i="5"/>
  <c r="AB259" i="5"/>
  <c r="AB260" i="5"/>
  <c r="AB261" i="5"/>
  <c r="BG261" i="5" s="1"/>
  <c r="AB262" i="5"/>
  <c r="BG262" i="5" s="1"/>
  <c r="AB263" i="5"/>
  <c r="AB264" i="5"/>
  <c r="AB265" i="5"/>
  <c r="AB266" i="5"/>
  <c r="AB267" i="5"/>
  <c r="AB268" i="5"/>
  <c r="AB269" i="5"/>
  <c r="BG269" i="5" s="1"/>
  <c r="AB270" i="5"/>
  <c r="BG270" i="5" s="1"/>
  <c r="AB271" i="5"/>
  <c r="BG271" i="5" s="1"/>
  <c r="AB272" i="5"/>
  <c r="AB273" i="5"/>
  <c r="AB274" i="5"/>
  <c r="AB275" i="5"/>
  <c r="AB276" i="5"/>
  <c r="AB277" i="5"/>
  <c r="BG277" i="5" s="1"/>
  <c r="AB278" i="5"/>
  <c r="BG278" i="5" s="1"/>
  <c r="AB279" i="5"/>
  <c r="AB280" i="5"/>
  <c r="AB281" i="5"/>
  <c r="AB282" i="5"/>
  <c r="AB283" i="5"/>
  <c r="AB284" i="5"/>
  <c r="AB285" i="5"/>
  <c r="BG285" i="5" s="1"/>
  <c r="AB286" i="5"/>
  <c r="BG286" i="5" s="1"/>
  <c r="AB287" i="5"/>
  <c r="AB288" i="5"/>
  <c r="AB289" i="5"/>
  <c r="AB290" i="5"/>
  <c r="AB291" i="5"/>
  <c r="AB292" i="5"/>
  <c r="AB293" i="5"/>
  <c r="BG293" i="5" s="1"/>
  <c r="AB294" i="5"/>
  <c r="BG294" i="5" s="1"/>
  <c r="AB295" i="5"/>
  <c r="AB296" i="5"/>
  <c r="AB297" i="5"/>
  <c r="AB298" i="5"/>
  <c r="AB299" i="5"/>
  <c r="AB300" i="5"/>
  <c r="AB301" i="5"/>
  <c r="BG301" i="5" s="1"/>
  <c r="AB302" i="5"/>
  <c r="BG302" i="5" s="1"/>
  <c r="AB303" i="5"/>
  <c r="AB304" i="5"/>
  <c r="AB305" i="5"/>
  <c r="AB306" i="5"/>
  <c r="AB307" i="5"/>
  <c r="AB308" i="5"/>
  <c r="AB309" i="5"/>
  <c r="AB310" i="5"/>
  <c r="BG310" i="5" s="1"/>
  <c r="AB311" i="5"/>
  <c r="AB312" i="5"/>
  <c r="AB313" i="5"/>
  <c r="AB314" i="5"/>
  <c r="AB315" i="5"/>
  <c r="AB316" i="5"/>
  <c r="AB317" i="5"/>
  <c r="BG317" i="5" s="1"/>
  <c r="AB318" i="5"/>
  <c r="BG318" i="5" s="1"/>
  <c r="AB319" i="5"/>
  <c r="AB320" i="5"/>
  <c r="AB321" i="5"/>
  <c r="AB322" i="5"/>
  <c r="AB323" i="5"/>
  <c r="AB324" i="5"/>
  <c r="AB325" i="5"/>
  <c r="BG325" i="5" s="1"/>
  <c r="AB326" i="5"/>
  <c r="BG326" i="5" s="1"/>
  <c r="AB327" i="5"/>
  <c r="AB328" i="5"/>
  <c r="AB329" i="5"/>
  <c r="AB330" i="5"/>
  <c r="AB331" i="5"/>
  <c r="AB332" i="5"/>
  <c r="AB333" i="5"/>
  <c r="BG333" i="5" s="1"/>
  <c r="AB334" i="5"/>
  <c r="BG334" i="5" s="1"/>
  <c r="AB335" i="5"/>
  <c r="AB336" i="5"/>
  <c r="AB337" i="5"/>
  <c r="AB338" i="5"/>
  <c r="AB339" i="5"/>
  <c r="AB340" i="5"/>
  <c r="AB341" i="5"/>
  <c r="BG341" i="5" s="1"/>
  <c r="AB342" i="5"/>
  <c r="BG342" i="5" s="1"/>
  <c r="AB343" i="5"/>
  <c r="AB344" i="5"/>
  <c r="AB345" i="5"/>
  <c r="AB346" i="5"/>
  <c r="AB347" i="5"/>
  <c r="AB348" i="5"/>
  <c r="AB349" i="5"/>
  <c r="AB350" i="5"/>
  <c r="BG350" i="5" s="1"/>
  <c r="AB351" i="5"/>
  <c r="AB352" i="5"/>
  <c r="AB353" i="5"/>
  <c r="AB354" i="5"/>
  <c r="AB355" i="5"/>
  <c r="AB356" i="5"/>
  <c r="AB357" i="5"/>
  <c r="BG357" i="5" s="1"/>
  <c r="AB358" i="5"/>
  <c r="BG358" i="5" s="1"/>
  <c r="AB359" i="5"/>
  <c r="AB360" i="5"/>
  <c r="AB361" i="5"/>
  <c r="AB362" i="5"/>
  <c r="AB363" i="5"/>
  <c r="AB364" i="5"/>
  <c r="AB365" i="5"/>
  <c r="AB366" i="5"/>
  <c r="BG366" i="5" s="1"/>
  <c r="AB367" i="5"/>
  <c r="AB368" i="5"/>
  <c r="AB369" i="5"/>
  <c r="AB370" i="5"/>
  <c r="AB371" i="5"/>
  <c r="AB372" i="5"/>
  <c r="AB373" i="5"/>
  <c r="AB374" i="5"/>
  <c r="BG374" i="5" s="1"/>
  <c r="AB375" i="5"/>
  <c r="AB376" i="5"/>
  <c r="AB377" i="5"/>
  <c r="AB378" i="5"/>
  <c r="AB379" i="5"/>
  <c r="AB380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BF21" i="5" s="1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BF232" i="5" s="1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BF296" i="5" s="1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BF360" i="5" s="1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BF375" i="5" s="1"/>
  <c r="AA376" i="5"/>
  <c r="BF376" i="5" s="1"/>
  <c r="AA377" i="5"/>
  <c r="AA378" i="5"/>
  <c r="AA379" i="5"/>
  <c r="AA380" i="5"/>
  <c r="Y3" i="5"/>
  <c r="BD3" i="5" s="1"/>
  <c r="Y4" i="5"/>
  <c r="Y5" i="5"/>
  <c r="Y6" i="5"/>
  <c r="BD6" i="5" s="1"/>
  <c r="Y7" i="5"/>
  <c r="Y8" i="5"/>
  <c r="Y9" i="5"/>
  <c r="Y10" i="5"/>
  <c r="Y11" i="5"/>
  <c r="Y12" i="5"/>
  <c r="Y13" i="5"/>
  <c r="Y14" i="5"/>
  <c r="BD14" i="5" s="1"/>
  <c r="Y15" i="5"/>
  <c r="Y16" i="5"/>
  <c r="Y17" i="5"/>
  <c r="Y18" i="5"/>
  <c r="Y19" i="5"/>
  <c r="BD19" i="5" s="1"/>
  <c r="Y20" i="5"/>
  <c r="Y21" i="5"/>
  <c r="Y22" i="5"/>
  <c r="BD22" i="5" s="1"/>
  <c r="Y23" i="5"/>
  <c r="Y24" i="5"/>
  <c r="Y25" i="5"/>
  <c r="Y26" i="5"/>
  <c r="Y27" i="5"/>
  <c r="BD27" i="5" s="1"/>
  <c r="Y28" i="5"/>
  <c r="Y29" i="5"/>
  <c r="Y30" i="5"/>
  <c r="BD30" i="5" s="1"/>
  <c r="Y31" i="5"/>
  <c r="Y32" i="5"/>
  <c r="Y33" i="5"/>
  <c r="Y34" i="5"/>
  <c r="Y35" i="5"/>
  <c r="BD35" i="5" s="1"/>
  <c r="Y36" i="5"/>
  <c r="Y37" i="5"/>
  <c r="Y38" i="5"/>
  <c r="BD38" i="5" s="1"/>
  <c r="Y39" i="5"/>
  <c r="Y40" i="5"/>
  <c r="Y41" i="5"/>
  <c r="Y42" i="5"/>
  <c r="Y43" i="5"/>
  <c r="BD43" i="5" s="1"/>
  <c r="Y44" i="5"/>
  <c r="Y45" i="5"/>
  <c r="Y46" i="5"/>
  <c r="Y47" i="5"/>
  <c r="Y48" i="5"/>
  <c r="Y49" i="5"/>
  <c r="Y50" i="5"/>
  <c r="Y51" i="5"/>
  <c r="BD51" i="5" s="1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R3" i="5"/>
  <c r="R4" i="5"/>
  <c r="R5" i="5"/>
  <c r="R6" i="5"/>
  <c r="R7" i="5"/>
  <c r="R8" i="5"/>
  <c r="C8" i="18" s="1"/>
  <c r="R9" i="5"/>
  <c r="C9" i="18" s="1"/>
  <c r="R10" i="5"/>
  <c r="C10" i="18" s="1"/>
  <c r="R11" i="5"/>
  <c r="R12" i="5"/>
  <c r="R13" i="5"/>
  <c r="R14" i="5"/>
  <c r="R15" i="5"/>
  <c r="R16" i="5"/>
  <c r="C16" i="18" s="1"/>
  <c r="R17" i="5"/>
  <c r="C17" i="18" s="1"/>
  <c r="R18" i="5"/>
  <c r="C18" i="18" s="1"/>
  <c r="R19" i="5"/>
  <c r="R20" i="5"/>
  <c r="R21" i="5"/>
  <c r="R22" i="5"/>
  <c r="R23" i="5"/>
  <c r="R24" i="5"/>
  <c r="C24" i="18" s="1"/>
  <c r="R25" i="5"/>
  <c r="C25" i="18" s="1"/>
  <c r="R26" i="5"/>
  <c r="C26" i="18" s="1"/>
  <c r="R27" i="5"/>
  <c r="R28" i="5"/>
  <c r="R29" i="5"/>
  <c r="R30" i="5"/>
  <c r="R31" i="5"/>
  <c r="R32" i="5"/>
  <c r="C32" i="18" s="1"/>
  <c r="R33" i="5"/>
  <c r="C33" i="18" s="1"/>
  <c r="R34" i="5"/>
  <c r="C34" i="18" s="1"/>
  <c r="R35" i="5"/>
  <c r="R36" i="5"/>
  <c r="R37" i="5"/>
  <c r="R38" i="5"/>
  <c r="R39" i="5"/>
  <c r="R40" i="5"/>
  <c r="C40" i="18" s="1"/>
  <c r="R41" i="5"/>
  <c r="C41" i="18" s="1"/>
  <c r="R42" i="5"/>
  <c r="R43" i="5"/>
  <c r="R44" i="5"/>
  <c r="R45" i="5"/>
  <c r="R46" i="5"/>
  <c r="R47" i="5"/>
  <c r="R48" i="5"/>
  <c r="C48" i="18" s="1"/>
  <c r="R49" i="5"/>
  <c r="C49" i="18" s="1"/>
  <c r="R50" i="5"/>
  <c r="C50" i="18" s="1"/>
  <c r="R51" i="5"/>
  <c r="R52" i="5"/>
  <c r="R53" i="5"/>
  <c r="R54" i="5"/>
  <c r="C54" i="18" s="1"/>
  <c r="R55" i="5"/>
  <c r="R56" i="5"/>
  <c r="C56" i="18" s="1"/>
  <c r="R57" i="5"/>
  <c r="C57" i="18" s="1"/>
  <c r="R58" i="5"/>
  <c r="R59" i="5"/>
  <c r="R60" i="5"/>
  <c r="R61" i="5"/>
  <c r="R62" i="5"/>
  <c r="C62" i="18" s="1"/>
  <c r="R63" i="5"/>
  <c r="C63" i="18" s="1"/>
  <c r="R64" i="5"/>
  <c r="C64" i="18" s="1"/>
  <c r="R65" i="5"/>
  <c r="C65" i="18" s="1"/>
  <c r="R66" i="5"/>
  <c r="C66" i="18" s="1"/>
  <c r="R67" i="5"/>
  <c r="C67" i="18" s="1"/>
  <c r="R68" i="5"/>
  <c r="R69" i="5"/>
  <c r="C69" i="18" s="1"/>
  <c r="R70" i="5"/>
  <c r="C70" i="18" s="1"/>
  <c r="R71" i="5"/>
  <c r="C71" i="18" s="1"/>
  <c r="R72" i="5"/>
  <c r="C72" i="18" s="1"/>
  <c r="R73" i="5"/>
  <c r="C73" i="18" s="1"/>
  <c r="R74" i="5"/>
  <c r="R75" i="5"/>
  <c r="C75" i="18" s="1"/>
  <c r="R76" i="5"/>
  <c r="R77" i="5"/>
  <c r="C77" i="18" s="1"/>
  <c r="R78" i="5"/>
  <c r="C78" i="18" s="1"/>
  <c r="R79" i="5"/>
  <c r="C79" i="18" s="1"/>
  <c r="R80" i="5"/>
  <c r="C80" i="18" s="1"/>
  <c r="R81" i="5"/>
  <c r="C81" i="18" s="1"/>
  <c r="R82" i="5"/>
  <c r="R83" i="5"/>
  <c r="C83" i="18" s="1"/>
  <c r="R84" i="5"/>
  <c r="R85" i="5"/>
  <c r="C85" i="18" s="1"/>
  <c r="R86" i="5"/>
  <c r="C86" i="18" s="1"/>
  <c r="R87" i="5"/>
  <c r="C87" i="18" s="1"/>
  <c r="R88" i="5"/>
  <c r="C88" i="18" s="1"/>
  <c r="R89" i="5"/>
  <c r="C89" i="18" s="1"/>
  <c r="R90" i="5"/>
  <c r="R91" i="5"/>
  <c r="R92" i="5"/>
  <c r="C92" i="18" s="1"/>
  <c r="R93" i="5"/>
  <c r="R94" i="5"/>
  <c r="C94" i="18" s="1"/>
  <c r="R95" i="5"/>
  <c r="C95" i="18" s="1"/>
  <c r="R96" i="5"/>
  <c r="C96" i="18" s="1"/>
  <c r="R97" i="5"/>
  <c r="C97" i="18" s="1"/>
  <c r="R98" i="5"/>
  <c r="C98" i="18" s="1"/>
  <c r="R99" i="5"/>
  <c r="R100" i="5"/>
  <c r="C100" i="18" s="1"/>
  <c r="R101" i="5"/>
  <c r="R102" i="5"/>
  <c r="C102" i="18" s="1"/>
  <c r="R103" i="5"/>
  <c r="C103" i="18" s="1"/>
  <c r="R104" i="5"/>
  <c r="C104" i="18" s="1"/>
  <c r="R105" i="5"/>
  <c r="C105" i="18" s="1"/>
  <c r="R106" i="5"/>
  <c r="C106" i="18" s="1"/>
  <c r="R107" i="5"/>
  <c r="R108" i="5"/>
  <c r="C108" i="18" s="1"/>
  <c r="R109" i="5"/>
  <c r="R110" i="5"/>
  <c r="C110" i="18" s="1"/>
  <c r="R111" i="5"/>
  <c r="C111" i="18" s="1"/>
  <c r="R112" i="5"/>
  <c r="C112" i="18" s="1"/>
  <c r="R113" i="5"/>
  <c r="R114" i="5"/>
  <c r="C114" i="18" s="1"/>
  <c r="R115" i="5"/>
  <c r="R116" i="5"/>
  <c r="C116" i="18" s="1"/>
  <c r="R117" i="5"/>
  <c r="R118" i="5"/>
  <c r="C118" i="18" s="1"/>
  <c r="R119" i="5"/>
  <c r="C119" i="18" s="1"/>
  <c r="R120" i="5"/>
  <c r="C120" i="18" s="1"/>
  <c r="R121" i="5"/>
  <c r="C121" i="18" s="1"/>
  <c r="R122" i="5"/>
  <c r="C122" i="18" s="1"/>
  <c r="R123" i="5"/>
  <c r="R124" i="5"/>
  <c r="C124" i="18" s="1"/>
  <c r="R125" i="5"/>
  <c r="R126" i="5"/>
  <c r="C126" i="18" s="1"/>
  <c r="R127" i="5"/>
  <c r="C127" i="18" s="1"/>
  <c r="R128" i="5"/>
  <c r="C128" i="18" s="1"/>
  <c r="R129" i="5"/>
  <c r="C129" i="18" s="1"/>
  <c r="R130" i="5"/>
  <c r="C130" i="18" s="1"/>
  <c r="R131" i="5"/>
  <c r="R132" i="5"/>
  <c r="C132" i="18" s="1"/>
  <c r="R133" i="5"/>
  <c r="R134" i="5"/>
  <c r="C134" i="18" s="1"/>
  <c r="R135" i="5"/>
  <c r="C135" i="18" s="1"/>
  <c r="R136" i="5"/>
  <c r="C136" i="18" s="1"/>
  <c r="R137" i="5"/>
  <c r="C137" i="18" s="1"/>
  <c r="R138" i="5"/>
  <c r="C138" i="18" s="1"/>
  <c r="R139" i="5"/>
  <c r="R140" i="5"/>
  <c r="C140" i="18" s="1"/>
  <c r="R141" i="5"/>
  <c r="R142" i="5"/>
  <c r="C142" i="18" s="1"/>
  <c r="R143" i="5"/>
  <c r="C143" i="18" s="1"/>
  <c r="R144" i="5"/>
  <c r="C144" i="18" s="1"/>
  <c r="R145" i="5"/>
  <c r="C145" i="18" s="1"/>
  <c r="R146" i="5"/>
  <c r="R147" i="5"/>
  <c r="C147" i="18" s="1"/>
  <c r="R148" i="5"/>
  <c r="R149" i="5"/>
  <c r="C149" i="18" s="1"/>
  <c r="R150" i="5"/>
  <c r="C150" i="18" s="1"/>
  <c r="R151" i="5"/>
  <c r="C151" i="18" s="1"/>
  <c r="R152" i="5"/>
  <c r="C152" i="18" s="1"/>
  <c r="R153" i="5"/>
  <c r="C153" i="18" s="1"/>
  <c r="R154" i="5"/>
  <c r="R155" i="5"/>
  <c r="C155" i="18" s="1"/>
  <c r="R156" i="5"/>
  <c r="R157" i="5"/>
  <c r="C157" i="18" s="1"/>
  <c r="R158" i="5"/>
  <c r="C158" i="18" s="1"/>
  <c r="R159" i="5"/>
  <c r="C159" i="18" s="1"/>
  <c r="R160" i="5"/>
  <c r="C160" i="18" s="1"/>
  <c r="R161" i="5"/>
  <c r="C161" i="18" s="1"/>
  <c r="R162" i="5"/>
  <c r="C162" i="18" s="1"/>
  <c r="R163" i="5"/>
  <c r="C163" i="18" s="1"/>
  <c r="R164" i="5"/>
  <c r="R165" i="5"/>
  <c r="C165" i="18" s="1"/>
  <c r="R166" i="5"/>
  <c r="C166" i="18" s="1"/>
  <c r="R167" i="5"/>
  <c r="C167" i="18" s="1"/>
  <c r="R168" i="5"/>
  <c r="C168" i="18" s="1"/>
  <c r="R169" i="5"/>
  <c r="C169" i="18" s="1"/>
  <c r="R170" i="5"/>
  <c r="C170" i="18" s="1"/>
  <c r="R171" i="5"/>
  <c r="C171" i="18" s="1"/>
  <c r="R172" i="5"/>
  <c r="R173" i="5"/>
  <c r="C173" i="18" s="1"/>
  <c r="R174" i="5"/>
  <c r="C174" i="18" s="1"/>
  <c r="R175" i="5"/>
  <c r="C175" i="18" s="1"/>
  <c r="R176" i="5"/>
  <c r="C176" i="18" s="1"/>
  <c r="R177" i="5"/>
  <c r="C177" i="18" s="1"/>
  <c r="R178" i="5"/>
  <c r="C178" i="18" s="1"/>
  <c r="R179" i="5"/>
  <c r="C179" i="18" s="1"/>
  <c r="R180" i="5"/>
  <c r="R181" i="5"/>
  <c r="C181" i="18" s="1"/>
  <c r="R182" i="5"/>
  <c r="C182" i="18" s="1"/>
  <c r="R183" i="5"/>
  <c r="C183" i="18" s="1"/>
  <c r="R184" i="5"/>
  <c r="C184" i="18" s="1"/>
  <c r="R185" i="5"/>
  <c r="C185" i="18" s="1"/>
  <c r="R186" i="5"/>
  <c r="C186" i="18" s="1"/>
  <c r="R187" i="5"/>
  <c r="C187" i="18" s="1"/>
  <c r="R188" i="5"/>
  <c r="R189" i="5"/>
  <c r="C189" i="18" s="1"/>
  <c r="R190" i="5"/>
  <c r="C190" i="18" s="1"/>
  <c r="R191" i="5"/>
  <c r="C191" i="18" s="1"/>
  <c r="R192" i="5"/>
  <c r="C192" i="18" s="1"/>
  <c r="R193" i="5"/>
  <c r="C193" i="18" s="1"/>
  <c r="R194" i="5"/>
  <c r="C194" i="18" s="1"/>
  <c r="R195" i="5"/>
  <c r="C195" i="18" s="1"/>
  <c r="R196" i="5"/>
  <c r="R197" i="5"/>
  <c r="C197" i="18" s="1"/>
  <c r="R198" i="5"/>
  <c r="C198" i="18" s="1"/>
  <c r="R199" i="5"/>
  <c r="C199" i="18" s="1"/>
  <c r="R200" i="5"/>
  <c r="C200" i="18" s="1"/>
  <c r="R201" i="5"/>
  <c r="C201" i="18" s="1"/>
  <c r="R202" i="5"/>
  <c r="C202" i="18" s="1"/>
  <c r="R203" i="5"/>
  <c r="C203" i="18" s="1"/>
  <c r="R204" i="5"/>
  <c r="R205" i="5"/>
  <c r="C205" i="18" s="1"/>
  <c r="R206" i="5"/>
  <c r="C206" i="18" s="1"/>
  <c r="R207" i="5"/>
  <c r="C207" i="18" s="1"/>
  <c r="R208" i="5"/>
  <c r="C208" i="18" s="1"/>
  <c r="R209" i="5"/>
  <c r="C209" i="18" s="1"/>
  <c r="R210" i="5"/>
  <c r="C210" i="18" s="1"/>
  <c r="R211" i="5"/>
  <c r="C211" i="18" s="1"/>
  <c r="R212" i="5"/>
  <c r="R213" i="5"/>
  <c r="C213" i="18" s="1"/>
  <c r="R214" i="5"/>
  <c r="C214" i="18" s="1"/>
  <c r="R215" i="5"/>
  <c r="C215" i="18" s="1"/>
  <c r="R216" i="5"/>
  <c r="C216" i="18" s="1"/>
  <c r="R217" i="5"/>
  <c r="C217" i="18" s="1"/>
  <c r="R218" i="5"/>
  <c r="C218" i="18" s="1"/>
  <c r="R219" i="5"/>
  <c r="C219" i="18" s="1"/>
  <c r="R220" i="5"/>
  <c r="R221" i="5"/>
  <c r="C221" i="18" s="1"/>
  <c r="R222" i="5"/>
  <c r="C222" i="18" s="1"/>
  <c r="R223" i="5"/>
  <c r="C223" i="18" s="1"/>
  <c r="R224" i="5"/>
  <c r="C224" i="18" s="1"/>
  <c r="R225" i="5"/>
  <c r="C225" i="18" s="1"/>
  <c r="R226" i="5"/>
  <c r="C226" i="18" s="1"/>
  <c r="R227" i="5"/>
  <c r="C227" i="18" s="1"/>
  <c r="R228" i="5"/>
  <c r="R229" i="5"/>
  <c r="C229" i="18" s="1"/>
  <c r="R230" i="5"/>
  <c r="C230" i="18" s="1"/>
  <c r="R231" i="5"/>
  <c r="C231" i="18" s="1"/>
  <c r="R232" i="5"/>
  <c r="C232" i="18" s="1"/>
  <c r="R233" i="5"/>
  <c r="C233" i="18" s="1"/>
  <c r="R234" i="5"/>
  <c r="C234" i="18" s="1"/>
  <c r="R235" i="5"/>
  <c r="C235" i="18" s="1"/>
  <c r="R236" i="5"/>
  <c r="R237" i="5"/>
  <c r="C237" i="18" s="1"/>
  <c r="R238" i="5"/>
  <c r="C238" i="18" s="1"/>
  <c r="R239" i="5"/>
  <c r="C239" i="18" s="1"/>
  <c r="R240" i="5"/>
  <c r="C240" i="18" s="1"/>
  <c r="R241" i="5"/>
  <c r="C241" i="18" s="1"/>
  <c r="R242" i="5"/>
  <c r="C242" i="18" s="1"/>
  <c r="R243" i="5"/>
  <c r="C243" i="18" s="1"/>
  <c r="R244" i="5"/>
  <c r="R245" i="5"/>
  <c r="C245" i="18" s="1"/>
  <c r="R246" i="5"/>
  <c r="C246" i="18" s="1"/>
  <c r="R247" i="5"/>
  <c r="R248" i="5"/>
  <c r="C248" i="18" s="1"/>
  <c r="R249" i="5"/>
  <c r="C249" i="18" s="1"/>
  <c r="R250" i="5"/>
  <c r="C250" i="18" s="1"/>
  <c r="R251" i="5"/>
  <c r="R252" i="5"/>
  <c r="C252" i="18" s="1"/>
  <c r="R253" i="5"/>
  <c r="C253" i="18" s="1"/>
  <c r="R254" i="5"/>
  <c r="C254" i="18" s="1"/>
  <c r="R255" i="5"/>
  <c r="R256" i="5"/>
  <c r="C256" i="18" s="1"/>
  <c r="R257" i="5"/>
  <c r="C257" i="18" s="1"/>
  <c r="R258" i="5"/>
  <c r="C258" i="18" s="1"/>
  <c r="R259" i="5"/>
  <c r="R260" i="5"/>
  <c r="C260" i="18" s="1"/>
  <c r="R261" i="5"/>
  <c r="C261" i="18" s="1"/>
  <c r="R262" i="5"/>
  <c r="C262" i="18" s="1"/>
  <c r="R263" i="5"/>
  <c r="R264" i="5"/>
  <c r="C264" i="18" s="1"/>
  <c r="R265" i="5"/>
  <c r="C265" i="18" s="1"/>
  <c r="R266" i="5"/>
  <c r="C266" i="18" s="1"/>
  <c r="R267" i="5"/>
  <c r="R268" i="5"/>
  <c r="C268" i="18" s="1"/>
  <c r="R269" i="5"/>
  <c r="C269" i="18" s="1"/>
  <c r="R270" i="5"/>
  <c r="C270" i="18" s="1"/>
  <c r="R271" i="5"/>
  <c r="R272" i="5"/>
  <c r="C272" i="18" s="1"/>
  <c r="R273" i="5"/>
  <c r="C273" i="18" s="1"/>
  <c r="R274" i="5"/>
  <c r="C274" i="18" s="1"/>
  <c r="R275" i="5"/>
  <c r="C275" i="18" s="1"/>
  <c r="R276" i="5"/>
  <c r="C276" i="18" s="1"/>
  <c r="R277" i="5"/>
  <c r="C277" i="18" s="1"/>
  <c r="R278" i="5"/>
  <c r="R279" i="5"/>
  <c r="C279" i="18" s="1"/>
  <c r="R280" i="5"/>
  <c r="C280" i="18" s="1"/>
  <c r="R281" i="5"/>
  <c r="C281" i="18" s="1"/>
  <c r="R282" i="5"/>
  <c r="C282" i="18" s="1"/>
  <c r="R283" i="5"/>
  <c r="C283" i="18" s="1"/>
  <c r="R284" i="5"/>
  <c r="C284" i="18" s="1"/>
  <c r="R285" i="5"/>
  <c r="C285" i="18" s="1"/>
  <c r="R286" i="5"/>
  <c r="R287" i="5"/>
  <c r="R288" i="5"/>
  <c r="C288" i="18" s="1"/>
  <c r="R289" i="5"/>
  <c r="C289" i="18" s="1"/>
  <c r="R290" i="5"/>
  <c r="C290" i="18" s="1"/>
  <c r="R291" i="5"/>
  <c r="C291" i="18" s="1"/>
  <c r="R292" i="5"/>
  <c r="C292" i="18" s="1"/>
  <c r="R293" i="5"/>
  <c r="C293" i="18" s="1"/>
  <c r="R294" i="5"/>
  <c r="R295" i="5"/>
  <c r="C295" i="18" s="1"/>
  <c r="R296" i="5"/>
  <c r="C296" i="18" s="1"/>
  <c r="R297" i="5"/>
  <c r="C297" i="18" s="1"/>
  <c r="R298" i="5"/>
  <c r="C298" i="18" s="1"/>
  <c r="R299" i="5"/>
  <c r="C299" i="18" s="1"/>
  <c r="R300" i="5"/>
  <c r="C300" i="18" s="1"/>
  <c r="R301" i="5"/>
  <c r="R302" i="5"/>
  <c r="C302" i="18" s="1"/>
  <c r="R303" i="5"/>
  <c r="R304" i="5"/>
  <c r="C304" i="18" s="1"/>
  <c r="R305" i="5"/>
  <c r="C305" i="18" s="1"/>
  <c r="R306" i="5"/>
  <c r="C306" i="18" s="1"/>
  <c r="R307" i="5"/>
  <c r="R308" i="5"/>
  <c r="C308" i="18" s="1"/>
  <c r="R309" i="5"/>
  <c r="R310" i="5"/>
  <c r="C310" i="18" s="1"/>
  <c r="R311" i="5"/>
  <c r="R312" i="5"/>
  <c r="C312" i="18" s="1"/>
  <c r="R313" i="5"/>
  <c r="C313" i="18" s="1"/>
  <c r="R314" i="5"/>
  <c r="C314" i="18" s="1"/>
  <c r="R315" i="5"/>
  <c r="R316" i="5"/>
  <c r="C316" i="18" s="1"/>
  <c r="R317" i="5"/>
  <c r="R318" i="5"/>
  <c r="C318" i="18" s="1"/>
  <c r="R319" i="5"/>
  <c r="R320" i="5"/>
  <c r="C320" i="18" s="1"/>
  <c r="R321" i="5"/>
  <c r="C321" i="18" s="1"/>
  <c r="R322" i="5"/>
  <c r="C322" i="18" s="1"/>
  <c r="R323" i="5"/>
  <c r="R324" i="5"/>
  <c r="R325" i="5"/>
  <c r="C325" i="18" s="1"/>
  <c r="R326" i="5"/>
  <c r="R327" i="5"/>
  <c r="C327" i="18" s="1"/>
  <c r="R328" i="5"/>
  <c r="C328" i="18" s="1"/>
  <c r="R329" i="5"/>
  <c r="C329" i="18" s="1"/>
  <c r="R330" i="5"/>
  <c r="C330" i="18" s="1"/>
  <c r="R331" i="5"/>
  <c r="C331" i="18" s="1"/>
  <c r="R332" i="5"/>
  <c r="R333" i="5"/>
  <c r="C333" i="18" s="1"/>
  <c r="R334" i="5"/>
  <c r="R335" i="5"/>
  <c r="C335" i="18" s="1"/>
  <c r="R336" i="5"/>
  <c r="C336" i="18" s="1"/>
  <c r="R337" i="5"/>
  <c r="C337" i="18" s="1"/>
  <c r="R338" i="5"/>
  <c r="C338" i="18" s="1"/>
  <c r="R339" i="5"/>
  <c r="C339" i="18" s="1"/>
  <c r="R340" i="5"/>
  <c r="R341" i="5"/>
  <c r="C341" i="18" s="1"/>
  <c r="R342" i="5"/>
  <c r="R343" i="5"/>
  <c r="C343" i="18" s="1"/>
  <c r="R344" i="5"/>
  <c r="C344" i="18" s="1"/>
  <c r="R345" i="5"/>
  <c r="C345" i="18" s="1"/>
  <c r="R346" i="5"/>
  <c r="C346" i="18" s="1"/>
  <c r="R347" i="5"/>
  <c r="R348" i="5"/>
  <c r="C348" i="18" s="1"/>
  <c r="R349" i="5"/>
  <c r="R350" i="5"/>
  <c r="C350" i="18" s="1"/>
  <c r="R351" i="5"/>
  <c r="R352" i="5"/>
  <c r="C352" i="18" s="1"/>
  <c r="R353" i="5"/>
  <c r="C353" i="18" s="1"/>
  <c r="R354" i="5"/>
  <c r="C354" i="18" s="1"/>
  <c r="R355" i="5"/>
  <c r="R356" i="5"/>
  <c r="C356" i="18" s="1"/>
  <c r="R357" i="5"/>
  <c r="R358" i="5"/>
  <c r="C358" i="18" s="1"/>
  <c r="R359" i="5"/>
  <c r="C359" i="18" s="1"/>
  <c r="R360" i="5"/>
  <c r="C360" i="18" s="1"/>
  <c r="R361" i="5"/>
  <c r="C361" i="18" s="1"/>
  <c r="R362" i="5"/>
  <c r="C362" i="18" s="1"/>
  <c r="R363" i="5"/>
  <c r="C363" i="18" s="1"/>
  <c r="R364" i="5"/>
  <c r="R365" i="5"/>
  <c r="C365" i="18" s="1"/>
  <c r="R366" i="5"/>
  <c r="C366" i="18" s="1"/>
  <c r="R367" i="5"/>
  <c r="C367" i="18" s="1"/>
  <c r="R368" i="5"/>
  <c r="C368" i="18" s="1"/>
  <c r="R369" i="5"/>
  <c r="C369" i="18" s="1"/>
  <c r="R370" i="5"/>
  <c r="C370" i="18" s="1"/>
  <c r="R371" i="5"/>
  <c r="C371" i="18" s="1"/>
  <c r="R372" i="5"/>
  <c r="R373" i="5"/>
  <c r="R374" i="5"/>
  <c r="C374" i="18" s="1"/>
  <c r="R375" i="5"/>
  <c r="C375" i="18" s="1"/>
  <c r="R376" i="5"/>
  <c r="C376" i="18" s="1"/>
  <c r="R377" i="5"/>
  <c r="C377" i="18" s="1"/>
  <c r="R378" i="5"/>
  <c r="C378" i="18" s="1"/>
  <c r="R379" i="5"/>
  <c r="R380" i="5"/>
  <c r="C380" i="18" s="1"/>
  <c r="Q3" i="5"/>
  <c r="B3" i="18" s="1"/>
  <c r="Q4" i="5"/>
  <c r="B4" i="18" s="1"/>
  <c r="Q5" i="5"/>
  <c r="B5" i="18" s="1"/>
  <c r="Q6" i="5"/>
  <c r="B6" i="18" s="1"/>
  <c r="Q7" i="5"/>
  <c r="B7" i="18" s="1"/>
  <c r="Q8" i="5"/>
  <c r="B8" i="18" s="1"/>
  <c r="Q9" i="5"/>
  <c r="B9" i="18" s="1"/>
  <c r="Q10" i="5"/>
  <c r="B10" i="18" s="1"/>
  <c r="Q11" i="5"/>
  <c r="B11" i="18" s="1"/>
  <c r="Q12" i="5"/>
  <c r="B12" i="18" s="1"/>
  <c r="Q13" i="5"/>
  <c r="B13" i="18" s="1"/>
  <c r="Q14" i="5"/>
  <c r="B14" i="18" s="1"/>
  <c r="Q15" i="5"/>
  <c r="B15" i="18" s="1"/>
  <c r="Q16" i="5"/>
  <c r="B16" i="18" s="1"/>
  <c r="Q17" i="5"/>
  <c r="B17" i="18" s="1"/>
  <c r="Q18" i="5"/>
  <c r="B18" i="18" s="1"/>
  <c r="Q19" i="5"/>
  <c r="B19" i="18" s="1"/>
  <c r="Q20" i="5"/>
  <c r="B20" i="18" s="1"/>
  <c r="Q21" i="5"/>
  <c r="B21" i="18" s="1"/>
  <c r="Q22" i="5"/>
  <c r="B22" i="18" s="1"/>
  <c r="Q23" i="5"/>
  <c r="B23" i="18" s="1"/>
  <c r="Q24" i="5"/>
  <c r="B24" i="18" s="1"/>
  <c r="Q25" i="5"/>
  <c r="B25" i="18" s="1"/>
  <c r="Q26" i="5"/>
  <c r="B26" i="18" s="1"/>
  <c r="Q27" i="5"/>
  <c r="B27" i="18" s="1"/>
  <c r="Q28" i="5"/>
  <c r="B28" i="18" s="1"/>
  <c r="Q29" i="5"/>
  <c r="B29" i="18" s="1"/>
  <c r="Q30" i="5"/>
  <c r="B30" i="18" s="1"/>
  <c r="Q31" i="5"/>
  <c r="B31" i="18" s="1"/>
  <c r="Q32" i="5"/>
  <c r="B32" i="18" s="1"/>
  <c r="Q33" i="5"/>
  <c r="B33" i="18" s="1"/>
  <c r="Q34" i="5"/>
  <c r="B34" i="18" s="1"/>
  <c r="Q35" i="5"/>
  <c r="B35" i="18" s="1"/>
  <c r="Q36" i="5"/>
  <c r="B36" i="18" s="1"/>
  <c r="Q37" i="5"/>
  <c r="B37" i="18" s="1"/>
  <c r="Q38" i="5"/>
  <c r="B38" i="18" s="1"/>
  <c r="Q39" i="5"/>
  <c r="B39" i="18" s="1"/>
  <c r="Q40" i="5"/>
  <c r="B40" i="18" s="1"/>
  <c r="Q41" i="5"/>
  <c r="B41" i="18" s="1"/>
  <c r="Q42" i="5"/>
  <c r="B42" i="18" s="1"/>
  <c r="Q43" i="5"/>
  <c r="B43" i="18" s="1"/>
  <c r="Q44" i="5"/>
  <c r="B44" i="18" s="1"/>
  <c r="Q45" i="5"/>
  <c r="B45" i="18" s="1"/>
  <c r="Q46" i="5"/>
  <c r="B46" i="18" s="1"/>
  <c r="Q47" i="5"/>
  <c r="B47" i="18" s="1"/>
  <c r="Q48" i="5"/>
  <c r="B48" i="18" s="1"/>
  <c r="Q49" i="5"/>
  <c r="B49" i="18" s="1"/>
  <c r="Q50" i="5"/>
  <c r="B50" i="18" s="1"/>
  <c r="Q51" i="5"/>
  <c r="B51" i="18" s="1"/>
  <c r="Q52" i="5"/>
  <c r="B52" i="18" s="1"/>
  <c r="Q53" i="5"/>
  <c r="B53" i="18" s="1"/>
  <c r="Q54" i="5"/>
  <c r="B54" i="18" s="1"/>
  <c r="Q55" i="5"/>
  <c r="B55" i="18" s="1"/>
  <c r="Q56" i="5"/>
  <c r="B56" i="18" s="1"/>
  <c r="Q57" i="5"/>
  <c r="B57" i="18" s="1"/>
  <c r="Q58" i="5"/>
  <c r="B58" i="18" s="1"/>
  <c r="Q59" i="5"/>
  <c r="B59" i="18" s="1"/>
  <c r="Q60" i="5"/>
  <c r="B60" i="18" s="1"/>
  <c r="Q61" i="5"/>
  <c r="B61" i="18" s="1"/>
  <c r="Q62" i="5"/>
  <c r="B62" i="18" s="1"/>
  <c r="Q63" i="5"/>
  <c r="B63" i="18" s="1"/>
  <c r="Q64" i="5"/>
  <c r="B64" i="18" s="1"/>
  <c r="Q65" i="5"/>
  <c r="B65" i="18" s="1"/>
  <c r="Q66" i="5"/>
  <c r="B66" i="18" s="1"/>
  <c r="Q67" i="5"/>
  <c r="B67" i="18" s="1"/>
  <c r="Q68" i="5"/>
  <c r="B68" i="18" s="1"/>
  <c r="Q69" i="5"/>
  <c r="B69" i="18" s="1"/>
  <c r="Q70" i="5"/>
  <c r="B70" i="18" s="1"/>
  <c r="Q71" i="5"/>
  <c r="B71" i="18" s="1"/>
  <c r="Q72" i="5"/>
  <c r="B72" i="18" s="1"/>
  <c r="Q73" i="5"/>
  <c r="B73" i="18" s="1"/>
  <c r="Q74" i="5"/>
  <c r="B74" i="18" s="1"/>
  <c r="Q75" i="5"/>
  <c r="B75" i="18" s="1"/>
  <c r="Q76" i="5"/>
  <c r="B76" i="18" s="1"/>
  <c r="Q77" i="5"/>
  <c r="B77" i="18" s="1"/>
  <c r="Q78" i="5"/>
  <c r="B78" i="18" s="1"/>
  <c r="Q79" i="5"/>
  <c r="B79" i="18" s="1"/>
  <c r="Q80" i="5"/>
  <c r="B80" i="18" s="1"/>
  <c r="Q81" i="5"/>
  <c r="B81" i="18" s="1"/>
  <c r="Q82" i="5"/>
  <c r="B82" i="18" s="1"/>
  <c r="Q83" i="5"/>
  <c r="B83" i="18" s="1"/>
  <c r="Q84" i="5"/>
  <c r="B84" i="18" s="1"/>
  <c r="Q85" i="5"/>
  <c r="B85" i="18" s="1"/>
  <c r="Q86" i="5"/>
  <c r="B86" i="18" s="1"/>
  <c r="Q87" i="5"/>
  <c r="B87" i="18" s="1"/>
  <c r="Q88" i="5"/>
  <c r="B88" i="18" s="1"/>
  <c r="Q89" i="5"/>
  <c r="B89" i="18" s="1"/>
  <c r="Q90" i="5"/>
  <c r="B90" i="18" s="1"/>
  <c r="Q91" i="5"/>
  <c r="B91" i="18" s="1"/>
  <c r="Q92" i="5"/>
  <c r="B92" i="18" s="1"/>
  <c r="Q93" i="5"/>
  <c r="B93" i="18" s="1"/>
  <c r="Q94" i="5"/>
  <c r="B94" i="18" s="1"/>
  <c r="Q95" i="5"/>
  <c r="B95" i="18" s="1"/>
  <c r="Q96" i="5"/>
  <c r="B96" i="18" s="1"/>
  <c r="Q97" i="5"/>
  <c r="B97" i="18" s="1"/>
  <c r="Q98" i="5"/>
  <c r="B98" i="18" s="1"/>
  <c r="Q99" i="5"/>
  <c r="B99" i="18" s="1"/>
  <c r="Q100" i="5"/>
  <c r="B100" i="18" s="1"/>
  <c r="Q101" i="5"/>
  <c r="B101" i="18" s="1"/>
  <c r="Q102" i="5"/>
  <c r="B102" i="18" s="1"/>
  <c r="Q103" i="5"/>
  <c r="B103" i="18" s="1"/>
  <c r="Q104" i="5"/>
  <c r="B104" i="18" s="1"/>
  <c r="Q105" i="5"/>
  <c r="B105" i="18" s="1"/>
  <c r="Q106" i="5"/>
  <c r="B106" i="18" s="1"/>
  <c r="Q107" i="5"/>
  <c r="B107" i="18" s="1"/>
  <c r="Q108" i="5"/>
  <c r="B108" i="18" s="1"/>
  <c r="Q109" i="5"/>
  <c r="B109" i="18" s="1"/>
  <c r="Q110" i="5"/>
  <c r="B110" i="18" s="1"/>
  <c r="Q111" i="5"/>
  <c r="B111" i="18" s="1"/>
  <c r="Q112" i="5"/>
  <c r="B112" i="18" s="1"/>
  <c r="Q113" i="5"/>
  <c r="B113" i="18" s="1"/>
  <c r="Q114" i="5"/>
  <c r="B114" i="18" s="1"/>
  <c r="Q115" i="5"/>
  <c r="B115" i="18" s="1"/>
  <c r="Q116" i="5"/>
  <c r="B116" i="18" s="1"/>
  <c r="Q117" i="5"/>
  <c r="B117" i="18" s="1"/>
  <c r="Q118" i="5"/>
  <c r="B118" i="18" s="1"/>
  <c r="Q119" i="5"/>
  <c r="B119" i="18" s="1"/>
  <c r="Q120" i="5"/>
  <c r="B120" i="18" s="1"/>
  <c r="Q121" i="5"/>
  <c r="B121" i="18" s="1"/>
  <c r="Q122" i="5"/>
  <c r="B122" i="18" s="1"/>
  <c r="Q123" i="5"/>
  <c r="B123" i="18" s="1"/>
  <c r="Q124" i="5"/>
  <c r="B124" i="18" s="1"/>
  <c r="Q125" i="5"/>
  <c r="B125" i="18" s="1"/>
  <c r="Q126" i="5"/>
  <c r="B126" i="18" s="1"/>
  <c r="Q127" i="5"/>
  <c r="B127" i="18" s="1"/>
  <c r="Q128" i="5"/>
  <c r="B128" i="18" s="1"/>
  <c r="Q129" i="5"/>
  <c r="B129" i="18" s="1"/>
  <c r="Q130" i="5"/>
  <c r="B130" i="18" s="1"/>
  <c r="Q131" i="5"/>
  <c r="B131" i="18" s="1"/>
  <c r="Q132" i="5"/>
  <c r="B132" i="18" s="1"/>
  <c r="Q133" i="5"/>
  <c r="B133" i="18" s="1"/>
  <c r="Q134" i="5"/>
  <c r="B134" i="18" s="1"/>
  <c r="Q135" i="5"/>
  <c r="B135" i="18" s="1"/>
  <c r="Q136" i="5"/>
  <c r="B136" i="18" s="1"/>
  <c r="Q137" i="5"/>
  <c r="B137" i="18" s="1"/>
  <c r="Q138" i="5"/>
  <c r="B138" i="18" s="1"/>
  <c r="Q139" i="5"/>
  <c r="B139" i="18" s="1"/>
  <c r="Q140" i="5"/>
  <c r="B140" i="18" s="1"/>
  <c r="Q141" i="5"/>
  <c r="B141" i="18" s="1"/>
  <c r="Q142" i="5"/>
  <c r="B142" i="18" s="1"/>
  <c r="Q143" i="5"/>
  <c r="B143" i="18" s="1"/>
  <c r="Q144" i="5"/>
  <c r="B144" i="18" s="1"/>
  <c r="Q145" i="5"/>
  <c r="B145" i="18" s="1"/>
  <c r="Q146" i="5"/>
  <c r="B146" i="18" s="1"/>
  <c r="Q147" i="5"/>
  <c r="B147" i="18" s="1"/>
  <c r="Q148" i="5"/>
  <c r="B148" i="18" s="1"/>
  <c r="Q149" i="5"/>
  <c r="B149" i="18" s="1"/>
  <c r="Q150" i="5"/>
  <c r="B150" i="18" s="1"/>
  <c r="Q151" i="5"/>
  <c r="B151" i="18" s="1"/>
  <c r="Q152" i="5"/>
  <c r="B152" i="18" s="1"/>
  <c r="Q153" i="5"/>
  <c r="B153" i="18" s="1"/>
  <c r="Q154" i="5"/>
  <c r="B154" i="18" s="1"/>
  <c r="Q155" i="5"/>
  <c r="B155" i="18" s="1"/>
  <c r="Q156" i="5"/>
  <c r="B156" i="18" s="1"/>
  <c r="Q157" i="5"/>
  <c r="B157" i="18" s="1"/>
  <c r="Q158" i="5"/>
  <c r="B158" i="18" s="1"/>
  <c r="Q159" i="5"/>
  <c r="B159" i="18" s="1"/>
  <c r="Q160" i="5"/>
  <c r="B160" i="18" s="1"/>
  <c r="Q161" i="5"/>
  <c r="B161" i="18" s="1"/>
  <c r="Q162" i="5"/>
  <c r="B162" i="18" s="1"/>
  <c r="Q163" i="5"/>
  <c r="B163" i="18" s="1"/>
  <c r="Q164" i="5"/>
  <c r="B164" i="18" s="1"/>
  <c r="Q165" i="5"/>
  <c r="B165" i="18" s="1"/>
  <c r="Q166" i="5"/>
  <c r="B166" i="18" s="1"/>
  <c r="Q167" i="5"/>
  <c r="B167" i="18" s="1"/>
  <c r="Q168" i="5"/>
  <c r="B168" i="18" s="1"/>
  <c r="Q169" i="5"/>
  <c r="B169" i="18" s="1"/>
  <c r="Q170" i="5"/>
  <c r="B170" i="18" s="1"/>
  <c r="Q171" i="5"/>
  <c r="B171" i="18" s="1"/>
  <c r="Q172" i="5"/>
  <c r="B172" i="18" s="1"/>
  <c r="Q173" i="5"/>
  <c r="B173" i="18" s="1"/>
  <c r="Q174" i="5"/>
  <c r="B174" i="18" s="1"/>
  <c r="Q175" i="5"/>
  <c r="B175" i="18" s="1"/>
  <c r="Q176" i="5"/>
  <c r="B176" i="18" s="1"/>
  <c r="Q177" i="5"/>
  <c r="B177" i="18" s="1"/>
  <c r="Q178" i="5"/>
  <c r="B178" i="18" s="1"/>
  <c r="Q179" i="5"/>
  <c r="B179" i="18" s="1"/>
  <c r="Q180" i="5"/>
  <c r="B180" i="18" s="1"/>
  <c r="Q181" i="5"/>
  <c r="B181" i="18" s="1"/>
  <c r="Q182" i="5"/>
  <c r="B182" i="18" s="1"/>
  <c r="Q183" i="5"/>
  <c r="B183" i="18" s="1"/>
  <c r="Q184" i="5"/>
  <c r="B184" i="18" s="1"/>
  <c r="Q185" i="5"/>
  <c r="B185" i="18" s="1"/>
  <c r="Q186" i="5"/>
  <c r="B186" i="18" s="1"/>
  <c r="Q187" i="5"/>
  <c r="B187" i="18" s="1"/>
  <c r="Q188" i="5"/>
  <c r="B188" i="18" s="1"/>
  <c r="Q189" i="5"/>
  <c r="B189" i="18" s="1"/>
  <c r="Q190" i="5"/>
  <c r="B190" i="18" s="1"/>
  <c r="Q191" i="5"/>
  <c r="B191" i="18" s="1"/>
  <c r="Q192" i="5"/>
  <c r="B192" i="18" s="1"/>
  <c r="Q193" i="5"/>
  <c r="B193" i="18" s="1"/>
  <c r="Q194" i="5"/>
  <c r="B194" i="18" s="1"/>
  <c r="Q195" i="5"/>
  <c r="B195" i="18" s="1"/>
  <c r="Q196" i="5"/>
  <c r="B196" i="18" s="1"/>
  <c r="Q197" i="5"/>
  <c r="B197" i="18" s="1"/>
  <c r="Q198" i="5"/>
  <c r="B198" i="18" s="1"/>
  <c r="Q199" i="5"/>
  <c r="B199" i="18" s="1"/>
  <c r="Q200" i="5"/>
  <c r="B200" i="18" s="1"/>
  <c r="Q201" i="5"/>
  <c r="B201" i="18" s="1"/>
  <c r="Q202" i="5"/>
  <c r="B202" i="18" s="1"/>
  <c r="Q203" i="5"/>
  <c r="B203" i="18" s="1"/>
  <c r="Q204" i="5"/>
  <c r="B204" i="18" s="1"/>
  <c r="Q205" i="5"/>
  <c r="B205" i="18" s="1"/>
  <c r="Q206" i="5"/>
  <c r="B206" i="18" s="1"/>
  <c r="Q207" i="5"/>
  <c r="B207" i="18" s="1"/>
  <c r="Q208" i="5"/>
  <c r="B208" i="18" s="1"/>
  <c r="Q209" i="5"/>
  <c r="B209" i="18" s="1"/>
  <c r="Q210" i="5"/>
  <c r="B210" i="18" s="1"/>
  <c r="Q211" i="5"/>
  <c r="B211" i="18" s="1"/>
  <c r="Q212" i="5"/>
  <c r="B212" i="18" s="1"/>
  <c r="Q213" i="5"/>
  <c r="B213" i="18" s="1"/>
  <c r="Q214" i="5"/>
  <c r="B214" i="18" s="1"/>
  <c r="Q215" i="5"/>
  <c r="B215" i="18" s="1"/>
  <c r="Q216" i="5"/>
  <c r="B216" i="18" s="1"/>
  <c r="Q217" i="5"/>
  <c r="B217" i="18" s="1"/>
  <c r="Q218" i="5"/>
  <c r="B218" i="18" s="1"/>
  <c r="Q219" i="5"/>
  <c r="B219" i="18" s="1"/>
  <c r="Q220" i="5"/>
  <c r="B220" i="18" s="1"/>
  <c r="Q221" i="5"/>
  <c r="B221" i="18" s="1"/>
  <c r="Q222" i="5"/>
  <c r="B222" i="18" s="1"/>
  <c r="Q223" i="5"/>
  <c r="B223" i="18" s="1"/>
  <c r="Q224" i="5"/>
  <c r="B224" i="18" s="1"/>
  <c r="Q225" i="5"/>
  <c r="B225" i="18" s="1"/>
  <c r="Q226" i="5"/>
  <c r="B226" i="18" s="1"/>
  <c r="Q227" i="5"/>
  <c r="B227" i="18" s="1"/>
  <c r="Q228" i="5"/>
  <c r="B228" i="18" s="1"/>
  <c r="Q229" i="5"/>
  <c r="B229" i="18" s="1"/>
  <c r="Q230" i="5"/>
  <c r="B230" i="18" s="1"/>
  <c r="Q231" i="5"/>
  <c r="B231" i="18" s="1"/>
  <c r="Q232" i="5"/>
  <c r="B232" i="18" s="1"/>
  <c r="Q233" i="5"/>
  <c r="B233" i="18" s="1"/>
  <c r="Q234" i="5"/>
  <c r="B234" i="18" s="1"/>
  <c r="Q235" i="5"/>
  <c r="B235" i="18" s="1"/>
  <c r="Q236" i="5"/>
  <c r="B236" i="18" s="1"/>
  <c r="Q237" i="5"/>
  <c r="B237" i="18" s="1"/>
  <c r="Q238" i="5"/>
  <c r="B238" i="18" s="1"/>
  <c r="Q239" i="5"/>
  <c r="B239" i="18" s="1"/>
  <c r="Q240" i="5"/>
  <c r="B240" i="18" s="1"/>
  <c r="Q241" i="5"/>
  <c r="B241" i="18" s="1"/>
  <c r="Q242" i="5"/>
  <c r="B242" i="18" s="1"/>
  <c r="Q243" i="5"/>
  <c r="B243" i="18" s="1"/>
  <c r="Q244" i="5"/>
  <c r="B244" i="18" s="1"/>
  <c r="Q245" i="5"/>
  <c r="B245" i="18" s="1"/>
  <c r="Q246" i="5"/>
  <c r="B246" i="18" s="1"/>
  <c r="Q247" i="5"/>
  <c r="B247" i="18" s="1"/>
  <c r="Q248" i="5"/>
  <c r="B248" i="18" s="1"/>
  <c r="Q249" i="5"/>
  <c r="B249" i="18" s="1"/>
  <c r="Q250" i="5"/>
  <c r="B250" i="18" s="1"/>
  <c r="Q251" i="5"/>
  <c r="B251" i="18" s="1"/>
  <c r="Q252" i="5"/>
  <c r="B252" i="18" s="1"/>
  <c r="Q253" i="5"/>
  <c r="B253" i="18" s="1"/>
  <c r="Q254" i="5"/>
  <c r="B254" i="18" s="1"/>
  <c r="Q255" i="5"/>
  <c r="B255" i="18" s="1"/>
  <c r="Q256" i="5"/>
  <c r="B256" i="18" s="1"/>
  <c r="Q257" i="5"/>
  <c r="B257" i="18" s="1"/>
  <c r="Q258" i="5"/>
  <c r="B258" i="18" s="1"/>
  <c r="Q259" i="5"/>
  <c r="B259" i="18" s="1"/>
  <c r="Q260" i="5"/>
  <c r="B260" i="18" s="1"/>
  <c r="Q261" i="5"/>
  <c r="B261" i="18" s="1"/>
  <c r="Q262" i="5"/>
  <c r="B262" i="18" s="1"/>
  <c r="Q263" i="5"/>
  <c r="B263" i="18" s="1"/>
  <c r="Q264" i="5"/>
  <c r="B264" i="18" s="1"/>
  <c r="Q265" i="5"/>
  <c r="B265" i="18" s="1"/>
  <c r="Q266" i="5"/>
  <c r="B266" i="18" s="1"/>
  <c r="Q267" i="5"/>
  <c r="B267" i="18" s="1"/>
  <c r="Q268" i="5"/>
  <c r="B268" i="18" s="1"/>
  <c r="Q269" i="5"/>
  <c r="B269" i="18" s="1"/>
  <c r="Q270" i="5"/>
  <c r="B270" i="18" s="1"/>
  <c r="Q271" i="5"/>
  <c r="B271" i="18" s="1"/>
  <c r="Q272" i="5"/>
  <c r="B272" i="18" s="1"/>
  <c r="Q273" i="5"/>
  <c r="B273" i="18" s="1"/>
  <c r="Q274" i="5"/>
  <c r="B274" i="18" s="1"/>
  <c r="Q275" i="5"/>
  <c r="B275" i="18" s="1"/>
  <c r="Q276" i="5"/>
  <c r="B276" i="18" s="1"/>
  <c r="Q277" i="5"/>
  <c r="B277" i="18" s="1"/>
  <c r="Q278" i="5"/>
  <c r="B278" i="18" s="1"/>
  <c r="Q279" i="5"/>
  <c r="B279" i="18" s="1"/>
  <c r="Q280" i="5"/>
  <c r="B280" i="18" s="1"/>
  <c r="Q281" i="5"/>
  <c r="B281" i="18" s="1"/>
  <c r="Q282" i="5"/>
  <c r="B282" i="18" s="1"/>
  <c r="Q283" i="5"/>
  <c r="B283" i="18" s="1"/>
  <c r="Q284" i="5"/>
  <c r="B284" i="18" s="1"/>
  <c r="Q285" i="5"/>
  <c r="B285" i="18" s="1"/>
  <c r="Q286" i="5"/>
  <c r="B286" i="18" s="1"/>
  <c r="Q287" i="5"/>
  <c r="B287" i="18" s="1"/>
  <c r="Q288" i="5"/>
  <c r="B288" i="18" s="1"/>
  <c r="Q289" i="5"/>
  <c r="B289" i="18" s="1"/>
  <c r="Q290" i="5"/>
  <c r="B290" i="18" s="1"/>
  <c r="Q291" i="5"/>
  <c r="B291" i="18" s="1"/>
  <c r="Q292" i="5"/>
  <c r="B292" i="18" s="1"/>
  <c r="Q293" i="5"/>
  <c r="B293" i="18" s="1"/>
  <c r="Q294" i="5"/>
  <c r="B294" i="18" s="1"/>
  <c r="Q295" i="5"/>
  <c r="B295" i="18" s="1"/>
  <c r="Q296" i="5"/>
  <c r="B296" i="18" s="1"/>
  <c r="Q297" i="5"/>
  <c r="B297" i="18" s="1"/>
  <c r="Q298" i="5"/>
  <c r="B298" i="18" s="1"/>
  <c r="Q299" i="5"/>
  <c r="B299" i="18" s="1"/>
  <c r="Q300" i="5"/>
  <c r="B300" i="18" s="1"/>
  <c r="Q301" i="5"/>
  <c r="B301" i="18" s="1"/>
  <c r="Q302" i="5"/>
  <c r="B302" i="18" s="1"/>
  <c r="Q303" i="5"/>
  <c r="B303" i="18" s="1"/>
  <c r="Q304" i="5"/>
  <c r="B304" i="18" s="1"/>
  <c r="Q305" i="5"/>
  <c r="B305" i="18" s="1"/>
  <c r="Q306" i="5"/>
  <c r="B306" i="18" s="1"/>
  <c r="Q307" i="5"/>
  <c r="B307" i="18" s="1"/>
  <c r="Q308" i="5"/>
  <c r="B308" i="18" s="1"/>
  <c r="Q309" i="5"/>
  <c r="B309" i="18" s="1"/>
  <c r="Q310" i="5"/>
  <c r="B310" i="18" s="1"/>
  <c r="Q311" i="5"/>
  <c r="B311" i="18" s="1"/>
  <c r="Q312" i="5"/>
  <c r="B312" i="18" s="1"/>
  <c r="Q313" i="5"/>
  <c r="B313" i="18" s="1"/>
  <c r="Q314" i="5"/>
  <c r="B314" i="18" s="1"/>
  <c r="Q315" i="5"/>
  <c r="B315" i="18" s="1"/>
  <c r="Q316" i="5"/>
  <c r="B316" i="18" s="1"/>
  <c r="Q317" i="5"/>
  <c r="B317" i="18" s="1"/>
  <c r="Q318" i="5"/>
  <c r="B318" i="18" s="1"/>
  <c r="Q319" i="5"/>
  <c r="B319" i="18" s="1"/>
  <c r="Q320" i="5"/>
  <c r="B320" i="18" s="1"/>
  <c r="Q321" i="5"/>
  <c r="B321" i="18" s="1"/>
  <c r="Q322" i="5"/>
  <c r="B322" i="18" s="1"/>
  <c r="Q323" i="5"/>
  <c r="B323" i="18" s="1"/>
  <c r="Q324" i="5"/>
  <c r="B324" i="18" s="1"/>
  <c r="Q325" i="5"/>
  <c r="B325" i="18" s="1"/>
  <c r="Q326" i="5"/>
  <c r="B326" i="18" s="1"/>
  <c r="Q327" i="5"/>
  <c r="B327" i="18" s="1"/>
  <c r="Q328" i="5"/>
  <c r="B328" i="18" s="1"/>
  <c r="Q329" i="5"/>
  <c r="B329" i="18" s="1"/>
  <c r="Q330" i="5"/>
  <c r="B330" i="18" s="1"/>
  <c r="Q331" i="5"/>
  <c r="B331" i="18" s="1"/>
  <c r="Q332" i="5"/>
  <c r="B332" i="18" s="1"/>
  <c r="Q333" i="5"/>
  <c r="B333" i="18" s="1"/>
  <c r="Q334" i="5"/>
  <c r="B334" i="18" s="1"/>
  <c r="Q335" i="5"/>
  <c r="B335" i="18" s="1"/>
  <c r="Q336" i="5"/>
  <c r="B336" i="18" s="1"/>
  <c r="Q337" i="5"/>
  <c r="B337" i="18" s="1"/>
  <c r="Q338" i="5"/>
  <c r="B338" i="18" s="1"/>
  <c r="Q339" i="5"/>
  <c r="B339" i="18" s="1"/>
  <c r="Q340" i="5"/>
  <c r="B340" i="18" s="1"/>
  <c r="Q341" i="5"/>
  <c r="B341" i="18" s="1"/>
  <c r="Q342" i="5"/>
  <c r="B342" i="18" s="1"/>
  <c r="Q343" i="5"/>
  <c r="B343" i="18" s="1"/>
  <c r="Q344" i="5"/>
  <c r="B344" i="18" s="1"/>
  <c r="Q345" i="5"/>
  <c r="B345" i="18" s="1"/>
  <c r="Q346" i="5"/>
  <c r="B346" i="18" s="1"/>
  <c r="Q347" i="5"/>
  <c r="B347" i="18" s="1"/>
  <c r="Q348" i="5"/>
  <c r="B348" i="18" s="1"/>
  <c r="Q349" i="5"/>
  <c r="B349" i="18" s="1"/>
  <c r="Q350" i="5"/>
  <c r="B350" i="18" s="1"/>
  <c r="Q351" i="5"/>
  <c r="B351" i="18" s="1"/>
  <c r="Q352" i="5"/>
  <c r="B352" i="18" s="1"/>
  <c r="Q353" i="5"/>
  <c r="B353" i="18" s="1"/>
  <c r="Q354" i="5"/>
  <c r="B354" i="18" s="1"/>
  <c r="Q355" i="5"/>
  <c r="B355" i="18" s="1"/>
  <c r="Q356" i="5"/>
  <c r="B356" i="18" s="1"/>
  <c r="Q357" i="5"/>
  <c r="B357" i="18" s="1"/>
  <c r="Q358" i="5"/>
  <c r="B358" i="18" s="1"/>
  <c r="Q359" i="5"/>
  <c r="B359" i="18" s="1"/>
  <c r="Q360" i="5"/>
  <c r="B360" i="18" s="1"/>
  <c r="Q361" i="5"/>
  <c r="B361" i="18" s="1"/>
  <c r="Q362" i="5"/>
  <c r="B362" i="18" s="1"/>
  <c r="Q363" i="5"/>
  <c r="B363" i="18" s="1"/>
  <c r="Q364" i="5"/>
  <c r="B364" i="18" s="1"/>
  <c r="Q365" i="5"/>
  <c r="B365" i="18" s="1"/>
  <c r="Q366" i="5"/>
  <c r="B366" i="18" s="1"/>
  <c r="Q367" i="5"/>
  <c r="B367" i="18" s="1"/>
  <c r="Q368" i="5"/>
  <c r="B368" i="18" s="1"/>
  <c r="Q369" i="5"/>
  <c r="B369" i="18" s="1"/>
  <c r="Q370" i="5"/>
  <c r="B370" i="18" s="1"/>
  <c r="Q371" i="5"/>
  <c r="B371" i="18" s="1"/>
  <c r="Q372" i="5"/>
  <c r="B372" i="18" s="1"/>
  <c r="Q373" i="5"/>
  <c r="B373" i="18" s="1"/>
  <c r="Q374" i="5"/>
  <c r="B374" i="18" s="1"/>
  <c r="Q375" i="5"/>
  <c r="B375" i="18" s="1"/>
  <c r="Q376" i="5"/>
  <c r="B376" i="18" s="1"/>
  <c r="Q377" i="5"/>
  <c r="B377" i="18" s="1"/>
  <c r="Q378" i="5"/>
  <c r="B378" i="18" s="1"/>
  <c r="Q379" i="5"/>
  <c r="B379" i="18" s="1"/>
  <c r="Q380" i="5"/>
  <c r="B380" i="18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2" i="5"/>
  <c r="BH4" i="5"/>
  <c r="BH5" i="5"/>
  <c r="BH6" i="5"/>
  <c r="BH7" i="5"/>
  <c r="BH8" i="5"/>
  <c r="BH13" i="5"/>
  <c r="BH14" i="5"/>
  <c r="BH21" i="5"/>
  <c r="BH22" i="5"/>
  <c r="BH29" i="5"/>
  <c r="BH30" i="5"/>
  <c r="BH37" i="5"/>
  <c r="BH38" i="5"/>
  <c r="BH45" i="5"/>
  <c r="BH46" i="5"/>
  <c r="BH47" i="5"/>
  <c r="BH53" i="5"/>
  <c r="BH54" i="5"/>
  <c r="BH61" i="5"/>
  <c r="BH62" i="5"/>
  <c r="BH63" i="5"/>
  <c r="BH64" i="5"/>
  <c r="BH68" i="5"/>
  <c r="BH69" i="5"/>
  <c r="BH70" i="5"/>
  <c r="BH77" i="5"/>
  <c r="BH78" i="5"/>
  <c r="BH79" i="5"/>
  <c r="BH85" i="5"/>
  <c r="BH86" i="5"/>
  <c r="BH93" i="5"/>
  <c r="BH94" i="5"/>
  <c r="BH101" i="5"/>
  <c r="BH102" i="5"/>
  <c r="BH109" i="5"/>
  <c r="BH110" i="5"/>
  <c r="BH117" i="5"/>
  <c r="BH118" i="5"/>
  <c r="BH125" i="5"/>
  <c r="BH126" i="5"/>
  <c r="BH132" i="5"/>
  <c r="BH133" i="5"/>
  <c r="BH134" i="5"/>
  <c r="BH141" i="5"/>
  <c r="BH142" i="5"/>
  <c r="BH149" i="5"/>
  <c r="BH150" i="5"/>
  <c r="BH151" i="5"/>
  <c r="BH157" i="5"/>
  <c r="BH158" i="5"/>
  <c r="BH165" i="5"/>
  <c r="BH166" i="5"/>
  <c r="BH173" i="5"/>
  <c r="BH174" i="5"/>
  <c r="BH181" i="5"/>
  <c r="BH182" i="5"/>
  <c r="BH189" i="5"/>
  <c r="BH190" i="5"/>
  <c r="BH196" i="5"/>
  <c r="BH197" i="5"/>
  <c r="BH198" i="5"/>
  <c r="BH205" i="5"/>
  <c r="BH206" i="5"/>
  <c r="BH213" i="5"/>
  <c r="BH214" i="5"/>
  <c r="BH221" i="5"/>
  <c r="BH222" i="5"/>
  <c r="BH223" i="5"/>
  <c r="BH229" i="5"/>
  <c r="BH230" i="5"/>
  <c r="BH237" i="5"/>
  <c r="BH238" i="5"/>
  <c r="BH239" i="5"/>
  <c r="BH240" i="5"/>
  <c r="BH245" i="5"/>
  <c r="BH246" i="5"/>
  <c r="BH253" i="5"/>
  <c r="BH254" i="5"/>
  <c r="BH260" i="5"/>
  <c r="BH261" i="5"/>
  <c r="BH262" i="5"/>
  <c r="BH269" i="5"/>
  <c r="BH270" i="5"/>
  <c r="BH271" i="5"/>
  <c r="BH277" i="5"/>
  <c r="BH278" i="5"/>
  <c r="BH285" i="5"/>
  <c r="BH286" i="5"/>
  <c r="BH293" i="5"/>
  <c r="BH294" i="5"/>
  <c r="BH295" i="5"/>
  <c r="BH301" i="5"/>
  <c r="BH302" i="5"/>
  <c r="BH309" i="5"/>
  <c r="BH310" i="5"/>
  <c r="BH311" i="5"/>
  <c r="BH317" i="5"/>
  <c r="BH318" i="5"/>
  <c r="BH324" i="5"/>
  <c r="BH325" i="5"/>
  <c r="BH326" i="5"/>
  <c r="BH327" i="5"/>
  <c r="BH333" i="5"/>
  <c r="BH334" i="5"/>
  <c r="BH341" i="5"/>
  <c r="BH342" i="5"/>
  <c r="BH343" i="5"/>
  <c r="BH349" i="5"/>
  <c r="BH350" i="5"/>
  <c r="BH357" i="5"/>
  <c r="BH358" i="5"/>
  <c r="BH365" i="5"/>
  <c r="BH366" i="5"/>
  <c r="BH373" i="5"/>
  <c r="BH374" i="5"/>
  <c r="AC2" i="5"/>
  <c r="BG3" i="5"/>
  <c r="BG4" i="5"/>
  <c r="BG11" i="5"/>
  <c r="BG12" i="5"/>
  <c r="BG19" i="5"/>
  <c r="BG20" i="5"/>
  <c r="BG24" i="5"/>
  <c r="BG27" i="5"/>
  <c r="BG28" i="5"/>
  <c r="BG35" i="5"/>
  <c r="BG36" i="5"/>
  <c r="BG43" i="5"/>
  <c r="BG44" i="5"/>
  <c r="BG51" i="5"/>
  <c r="BG52" i="5"/>
  <c r="BG53" i="5"/>
  <c r="BG55" i="5"/>
  <c r="BG56" i="5"/>
  <c r="BG59" i="5"/>
  <c r="BG60" i="5"/>
  <c r="BG67" i="5"/>
  <c r="BG68" i="5"/>
  <c r="BG75" i="5"/>
  <c r="BG76" i="5"/>
  <c r="BG79" i="5"/>
  <c r="BG83" i="5"/>
  <c r="BG84" i="5"/>
  <c r="BG87" i="5"/>
  <c r="BG88" i="5"/>
  <c r="BG91" i="5"/>
  <c r="BG92" i="5"/>
  <c r="BG93" i="5"/>
  <c r="BG99" i="5"/>
  <c r="BG100" i="5"/>
  <c r="BG103" i="5"/>
  <c r="BG107" i="5"/>
  <c r="BG108" i="5"/>
  <c r="BG109" i="5"/>
  <c r="BG111" i="5"/>
  <c r="BG115" i="5"/>
  <c r="BG116" i="5"/>
  <c r="BG120" i="5"/>
  <c r="BG123" i="5"/>
  <c r="BG124" i="5"/>
  <c r="BG127" i="5"/>
  <c r="BG131" i="5"/>
  <c r="BG132" i="5"/>
  <c r="BG135" i="5"/>
  <c r="BG139" i="5"/>
  <c r="BG140" i="5"/>
  <c r="BG147" i="5"/>
  <c r="BG148" i="5"/>
  <c r="BG151" i="5"/>
  <c r="BG152" i="5"/>
  <c r="BG155" i="5"/>
  <c r="BG156" i="5"/>
  <c r="BG159" i="5"/>
  <c r="BG163" i="5"/>
  <c r="BG164" i="5"/>
  <c r="BG165" i="5"/>
  <c r="BG171" i="5"/>
  <c r="BG172" i="5"/>
  <c r="BG175" i="5"/>
  <c r="BG179" i="5"/>
  <c r="BG180" i="5"/>
  <c r="BG181" i="5"/>
  <c r="BG183" i="5"/>
  <c r="BG184" i="5"/>
  <c r="BG187" i="5"/>
  <c r="BG188" i="5"/>
  <c r="BG195" i="5"/>
  <c r="BG196" i="5"/>
  <c r="BG197" i="5"/>
  <c r="BG199" i="5"/>
  <c r="BG203" i="5"/>
  <c r="BG204" i="5"/>
  <c r="BG207" i="5"/>
  <c r="BG211" i="5"/>
  <c r="BG212" i="5"/>
  <c r="BG213" i="5"/>
  <c r="BG214" i="5"/>
  <c r="BG216" i="5"/>
  <c r="BG219" i="5"/>
  <c r="BG220" i="5"/>
  <c r="BG223" i="5"/>
  <c r="BG227" i="5"/>
  <c r="BG228" i="5"/>
  <c r="BG229" i="5"/>
  <c r="BG231" i="5"/>
  <c r="BG235" i="5"/>
  <c r="BG236" i="5"/>
  <c r="BG243" i="5"/>
  <c r="BG244" i="5"/>
  <c r="BG245" i="5"/>
  <c r="BG248" i="5"/>
  <c r="BG251" i="5"/>
  <c r="BG252" i="5"/>
  <c r="BG255" i="5"/>
  <c r="BG259" i="5"/>
  <c r="BG260" i="5"/>
  <c r="BG267" i="5"/>
  <c r="BG268" i="5"/>
  <c r="BG275" i="5"/>
  <c r="BG276" i="5"/>
  <c r="BG280" i="5"/>
  <c r="BG283" i="5"/>
  <c r="BG284" i="5"/>
  <c r="BG291" i="5"/>
  <c r="BG292" i="5"/>
  <c r="BG299" i="5"/>
  <c r="BG300" i="5"/>
  <c r="BG307" i="5"/>
  <c r="BG308" i="5"/>
  <c r="BG309" i="5"/>
  <c r="BG311" i="5"/>
  <c r="BG312" i="5"/>
  <c r="BG315" i="5"/>
  <c r="BG316" i="5"/>
  <c r="BG323" i="5"/>
  <c r="BG324" i="5"/>
  <c r="BG331" i="5"/>
  <c r="BG332" i="5"/>
  <c r="BG335" i="5"/>
  <c r="BG339" i="5"/>
  <c r="BG340" i="5"/>
  <c r="BG343" i="5"/>
  <c r="BG344" i="5"/>
  <c r="BG347" i="5"/>
  <c r="BG348" i="5"/>
  <c r="BG349" i="5"/>
  <c r="BG355" i="5"/>
  <c r="BG356" i="5"/>
  <c r="BG359" i="5"/>
  <c r="BG363" i="5"/>
  <c r="BG364" i="5"/>
  <c r="BG365" i="5"/>
  <c r="BG367" i="5"/>
  <c r="BG371" i="5"/>
  <c r="BG372" i="5"/>
  <c r="BG376" i="5"/>
  <c r="BG379" i="5"/>
  <c r="BG380" i="5"/>
  <c r="AB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2" i="5"/>
  <c r="BF5" i="5"/>
  <c r="BF9" i="5"/>
  <c r="BF11" i="5"/>
  <c r="BF17" i="5"/>
  <c r="BF22" i="5"/>
  <c r="BF24" i="5"/>
  <c r="BF25" i="5"/>
  <c r="BF27" i="5"/>
  <c r="BF29" i="5"/>
  <c r="BF33" i="5"/>
  <c r="BF41" i="5"/>
  <c r="BF49" i="5"/>
  <c r="BF57" i="5"/>
  <c r="BF61" i="5"/>
  <c r="BF65" i="5"/>
  <c r="BF67" i="5"/>
  <c r="BF68" i="5"/>
  <c r="BF69" i="5"/>
  <c r="BF73" i="5"/>
  <c r="BF81" i="5"/>
  <c r="BF85" i="5"/>
  <c r="BF86" i="5"/>
  <c r="BF89" i="5"/>
  <c r="BF93" i="5"/>
  <c r="BF97" i="5"/>
  <c r="BF105" i="5"/>
  <c r="BF107" i="5"/>
  <c r="BF109" i="5"/>
  <c r="BF112" i="5"/>
  <c r="BF113" i="5"/>
  <c r="BF117" i="5"/>
  <c r="BF121" i="5"/>
  <c r="BF129" i="5"/>
  <c r="BF137" i="5"/>
  <c r="BF145" i="5"/>
  <c r="BF149" i="5"/>
  <c r="BF150" i="5"/>
  <c r="BF153" i="5"/>
  <c r="BF161" i="5"/>
  <c r="BF169" i="5"/>
  <c r="BF171" i="5"/>
  <c r="BF173" i="5"/>
  <c r="BF177" i="5"/>
  <c r="BF181" i="5"/>
  <c r="BF185" i="5"/>
  <c r="BF187" i="5"/>
  <c r="BF193" i="5"/>
  <c r="BF197" i="5"/>
  <c r="BF200" i="5"/>
  <c r="BF201" i="5"/>
  <c r="BF205" i="5"/>
  <c r="BF209" i="5"/>
  <c r="BF214" i="5"/>
  <c r="BF217" i="5"/>
  <c r="BF221" i="5"/>
  <c r="BF224" i="5"/>
  <c r="BF225" i="5"/>
  <c r="BF229" i="5"/>
  <c r="BF233" i="5"/>
  <c r="BF241" i="5"/>
  <c r="BF243" i="5"/>
  <c r="BF244" i="5"/>
  <c r="BF249" i="5"/>
  <c r="BF257" i="5"/>
  <c r="BF261" i="5"/>
  <c r="BF265" i="5"/>
  <c r="BF267" i="5"/>
  <c r="BF269" i="5"/>
  <c r="BF273" i="5"/>
  <c r="BF278" i="5"/>
  <c r="BF281" i="5"/>
  <c r="BF283" i="5"/>
  <c r="BF284" i="5"/>
  <c r="BF289" i="5"/>
  <c r="BF297" i="5"/>
  <c r="BF305" i="5"/>
  <c r="BF307" i="5"/>
  <c r="BF308" i="5"/>
  <c r="BF309" i="5"/>
  <c r="BF313" i="5"/>
  <c r="BF317" i="5"/>
  <c r="BF321" i="5"/>
  <c r="BF323" i="5"/>
  <c r="BF329" i="5"/>
  <c r="BF333" i="5"/>
  <c r="BF336" i="5"/>
  <c r="BF337" i="5"/>
  <c r="BF341" i="5"/>
  <c r="BF342" i="5"/>
  <c r="BF345" i="5"/>
  <c r="BF353" i="5"/>
  <c r="BF357" i="5"/>
  <c r="BF361" i="5"/>
  <c r="BF363" i="5"/>
  <c r="BF364" i="5"/>
  <c r="BF365" i="5"/>
  <c r="BF369" i="5"/>
  <c r="BF377" i="5"/>
  <c r="AA2" i="5"/>
  <c r="BD7" i="5"/>
  <c r="BD8" i="5"/>
  <c r="BD11" i="5"/>
  <c r="BD15" i="5"/>
  <c r="BD16" i="5"/>
  <c r="BD20" i="5"/>
  <c r="BD23" i="5"/>
  <c r="BD24" i="5"/>
  <c r="BD31" i="5"/>
  <c r="BD32" i="5"/>
  <c r="BD39" i="5"/>
  <c r="BD40" i="5"/>
  <c r="BD47" i="5"/>
  <c r="BD48" i="5"/>
  <c r="BD52" i="5"/>
  <c r="BD55" i="5"/>
  <c r="BD56" i="5"/>
  <c r="BD59" i="5"/>
  <c r="BD62" i="5"/>
  <c r="BD63" i="5"/>
  <c r="BD64" i="5"/>
  <c r="BD71" i="5"/>
  <c r="BD72" i="5"/>
  <c r="BD75" i="5"/>
  <c r="BD78" i="5"/>
  <c r="BD79" i="5"/>
  <c r="BD80" i="5"/>
  <c r="BD84" i="5"/>
  <c r="BD87" i="5"/>
  <c r="BD88" i="5"/>
  <c r="BD91" i="5"/>
  <c r="BD95" i="5"/>
  <c r="BD96" i="5"/>
  <c r="BD99" i="5"/>
  <c r="BD103" i="5"/>
  <c r="BD104" i="5"/>
  <c r="BD107" i="5"/>
  <c r="BD111" i="5"/>
  <c r="BD112" i="5"/>
  <c r="BD115" i="5"/>
  <c r="BD116" i="5"/>
  <c r="BD119" i="5"/>
  <c r="BD120" i="5"/>
  <c r="BD127" i="5"/>
  <c r="BD128" i="5"/>
  <c r="BD131" i="5"/>
  <c r="BD135" i="5"/>
  <c r="BD136" i="5"/>
  <c r="BD143" i="5"/>
  <c r="BD144" i="5"/>
  <c r="BD147" i="5"/>
  <c r="BD148" i="5"/>
  <c r="BD151" i="5"/>
  <c r="BD152" i="5"/>
  <c r="BD159" i="5"/>
  <c r="BD160" i="5"/>
  <c r="BD167" i="5"/>
  <c r="BD168" i="5"/>
  <c r="BD175" i="5"/>
  <c r="BD176" i="5"/>
  <c r="BD180" i="5"/>
  <c r="BD182" i="5"/>
  <c r="BD183" i="5"/>
  <c r="BD184" i="5"/>
  <c r="BD191" i="5"/>
  <c r="BD192" i="5"/>
  <c r="BD195" i="5"/>
  <c r="BD198" i="5"/>
  <c r="BD199" i="5"/>
  <c r="BD200" i="5"/>
  <c r="BD207" i="5"/>
  <c r="BD208" i="5"/>
  <c r="BD211" i="5"/>
  <c r="BD212" i="5"/>
  <c r="BD215" i="5"/>
  <c r="BD216" i="5"/>
  <c r="BD219" i="5"/>
  <c r="BD223" i="5"/>
  <c r="BD224" i="5"/>
  <c r="BD231" i="5"/>
  <c r="BD232" i="5"/>
  <c r="BD235" i="5"/>
  <c r="BD239" i="5"/>
  <c r="BD240" i="5"/>
  <c r="BD244" i="5"/>
  <c r="BD247" i="5"/>
  <c r="BD248" i="5"/>
  <c r="BD255" i="5"/>
  <c r="BD256" i="5"/>
  <c r="BD263" i="5"/>
  <c r="BD264" i="5"/>
  <c r="BD271" i="5"/>
  <c r="BD272" i="5"/>
  <c r="BD276" i="5"/>
  <c r="BD279" i="5"/>
  <c r="BD280" i="5"/>
  <c r="BD283" i="5"/>
  <c r="BD286" i="5"/>
  <c r="BD287" i="5"/>
  <c r="BD288" i="5"/>
  <c r="BD295" i="5"/>
  <c r="BD296" i="5"/>
  <c r="BD299" i="5"/>
  <c r="BD302" i="5"/>
  <c r="BD303" i="5"/>
  <c r="BD304" i="5"/>
  <c r="BD308" i="5"/>
  <c r="BD311" i="5"/>
  <c r="BD312" i="5"/>
  <c r="BD315" i="5"/>
  <c r="BD319" i="5"/>
  <c r="BD320" i="5"/>
  <c r="BD323" i="5"/>
  <c r="BD327" i="5"/>
  <c r="BD328" i="5"/>
  <c r="BD331" i="5"/>
  <c r="BD335" i="5"/>
  <c r="BD336" i="5"/>
  <c r="BD339" i="5"/>
  <c r="BD340" i="5"/>
  <c r="BD343" i="5"/>
  <c r="BD344" i="5"/>
  <c r="BD351" i="5"/>
  <c r="BD352" i="5"/>
  <c r="BD355" i="5"/>
  <c r="BD359" i="5"/>
  <c r="BD360" i="5"/>
  <c r="BD367" i="5"/>
  <c r="BD368" i="5"/>
  <c r="BD371" i="5"/>
  <c r="BD372" i="5"/>
  <c r="BD375" i="5"/>
  <c r="BD376" i="5"/>
  <c r="Y2" i="5"/>
  <c r="L64" i="10"/>
  <c r="L65" i="10"/>
  <c r="L66" i="10"/>
  <c r="L67" i="10"/>
  <c r="L68" i="10"/>
  <c r="L63" i="10"/>
  <c r="BC327" i="5"/>
  <c r="BC343" i="5"/>
  <c r="BC359" i="5"/>
  <c r="BC376" i="5"/>
  <c r="O2" i="5"/>
  <c r="M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368" i="5"/>
  <c r="AL369" i="5"/>
  <c r="AL370" i="5"/>
  <c r="AL371" i="5"/>
  <c r="AL372" i="5"/>
  <c r="AL373" i="5"/>
  <c r="AL374" i="5"/>
  <c r="AL375" i="5"/>
  <c r="AL376" i="5"/>
  <c r="AL377" i="5"/>
  <c r="AL378" i="5"/>
  <c r="AL379" i="5"/>
  <c r="AL380" i="5"/>
  <c r="AL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2" i="5"/>
  <c r="K2" i="5"/>
  <c r="E2" i="5"/>
  <c r="AM77" i="5"/>
  <c r="AK94" i="5"/>
  <c r="AK110" i="5"/>
  <c r="AO134" i="5"/>
  <c r="AK165" i="5"/>
  <c r="AK173" i="5"/>
  <c r="AK181" i="5"/>
  <c r="AM254" i="5"/>
  <c r="AK258" i="5"/>
  <c r="AK297" i="5"/>
  <c r="AO310" i="5"/>
  <c r="AK350" i="5"/>
  <c r="AO358" i="5"/>
  <c r="R2" i="5"/>
  <c r="Q2" i="5"/>
  <c r="B2" i="18" s="1"/>
  <c r="C2" i="5"/>
  <c r="O65" i="10"/>
  <c r="O66" i="10"/>
  <c r="O67" i="10"/>
  <c r="O68" i="10"/>
  <c r="O69" i="10"/>
  <c r="O70" i="10"/>
  <c r="O64" i="10"/>
  <c r="R65" i="10"/>
  <c r="R66" i="10"/>
  <c r="R67" i="10"/>
  <c r="R68" i="10"/>
  <c r="R69" i="10"/>
  <c r="R70" i="10"/>
  <c r="R64" i="10"/>
  <c r="H75" i="10"/>
  <c r="H73" i="10"/>
  <c r="H72" i="10"/>
  <c r="G71" i="10"/>
  <c r="H70" i="10"/>
  <c r="H68" i="10"/>
  <c r="G67" i="10"/>
  <c r="H66" i="10"/>
  <c r="H64" i="10"/>
  <c r="H62" i="10"/>
  <c r="P60" i="10"/>
  <c r="H60" i="10"/>
  <c r="M59" i="10"/>
  <c r="T58" i="10"/>
  <c r="S58" i="10"/>
  <c r="M58" i="10"/>
  <c r="P58" i="10" s="1"/>
  <c r="H58" i="10"/>
  <c r="S57" i="10"/>
  <c r="T57" i="10" s="1"/>
  <c r="M57" i="10"/>
  <c r="N57" i="10" s="1"/>
  <c r="S56" i="10"/>
  <c r="T56" i="10" s="1"/>
  <c r="M56" i="10"/>
  <c r="N56" i="10" s="1"/>
  <c r="H56" i="10"/>
  <c r="P55" i="10"/>
  <c r="H54" i="10"/>
  <c r="N51" i="10"/>
  <c r="T50" i="10"/>
  <c r="T49" i="10"/>
  <c r="N48" i="10"/>
  <c r="T47" i="10"/>
  <c r="N47" i="10"/>
  <c r="T46" i="10"/>
  <c r="K46" i="10"/>
  <c r="N45" i="10"/>
  <c r="K45" i="10"/>
  <c r="T44" i="10"/>
  <c r="K44" i="10"/>
  <c r="N43" i="10"/>
  <c r="T42" i="10"/>
  <c r="N42" i="10"/>
  <c r="K42" i="10"/>
  <c r="N41" i="10"/>
  <c r="T40" i="10"/>
  <c r="K40" i="10"/>
  <c r="T39" i="10"/>
  <c r="N39" i="10"/>
  <c r="T38" i="10"/>
  <c r="K38" i="10"/>
  <c r="N37" i="10"/>
  <c r="K37" i="10"/>
  <c r="T36" i="10"/>
  <c r="K36" i="10"/>
  <c r="Q35" i="10"/>
  <c r="K35" i="10"/>
  <c r="T34" i="10"/>
  <c r="Q34" i="10"/>
  <c r="K34" i="10"/>
  <c r="T33" i="10"/>
  <c r="N33" i="10"/>
  <c r="K33" i="10"/>
  <c r="H33" i="10"/>
  <c r="Q32" i="10"/>
  <c r="K32" i="10"/>
  <c r="T31" i="10"/>
  <c r="Q31" i="10"/>
  <c r="N31" i="10"/>
  <c r="H31" i="10"/>
  <c r="Q30" i="10"/>
  <c r="K30" i="10"/>
  <c r="H30" i="10"/>
  <c r="T29" i="10"/>
  <c r="N29" i="10"/>
  <c r="H29" i="10"/>
  <c r="Q28" i="10"/>
  <c r="N28" i="10"/>
  <c r="K28" i="10"/>
  <c r="T27" i="10"/>
  <c r="N27" i="10"/>
  <c r="H27" i="10"/>
  <c r="T26" i="10"/>
  <c r="Q26" i="10"/>
  <c r="K26" i="10"/>
  <c r="T25" i="10"/>
  <c r="N25" i="10"/>
  <c r="K25" i="10"/>
  <c r="H25" i="10"/>
  <c r="Q24" i="10"/>
  <c r="K24" i="10"/>
  <c r="T23" i="10"/>
  <c r="Q23" i="10"/>
  <c r="N23" i="10"/>
  <c r="H23" i="10"/>
  <c r="Q22" i="10"/>
  <c r="K22" i="10"/>
  <c r="H22" i="10"/>
  <c r="T21" i="10"/>
  <c r="N21" i="10"/>
  <c r="H21" i="10"/>
  <c r="Q20" i="10"/>
  <c r="N20" i="10"/>
  <c r="K20" i="10"/>
  <c r="T19" i="10"/>
  <c r="N19" i="10"/>
  <c r="H19" i="10"/>
  <c r="T18" i="10"/>
  <c r="Q18" i="10"/>
  <c r="K18" i="10"/>
  <c r="T17" i="10"/>
  <c r="N17" i="10"/>
  <c r="K17" i="10"/>
  <c r="H17" i="10"/>
  <c r="Q16" i="10"/>
  <c r="K16" i="10"/>
  <c r="H16" i="10"/>
  <c r="T15" i="10"/>
  <c r="Q15" i="10"/>
  <c r="N15" i="10"/>
  <c r="H15" i="10"/>
  <c r="Q14" i="10"/>
  <c r="N14" i="10"/>
  <c r="K14" i="10"/>
  <c r="H14" i="10"/>
  <c r="T13" i="10"/>
  <c r="N13" i="10"/>
  <c r="H13" i="10"/>
  <c r="T12" i="10"/>
  <c r="Q12" i="10"/>
  <c r="N12" i="10"/>
  <c r="K12" i="10"/>
  <c r="T11" i="10"/>
  <c r="N11" i="10"/>
  <c r="K11" i="10"/>
  <c r="H11" i="10"/>
  <c r="T10" i="10"/>
  <c r="Q10" i="10"/>
  <c r="K10" i="10"/>
  <c r="W9" i="10"/>
  <c r="T9" i="10"/>
  <c r="Q9" i="10"/>
  <c r="N9" i="10"/>
  <c r="K9" i="10"/>
  <c r="Z8" i="10"/>
  <c r="T8" i="10"/>
  <c r="Q8" i="10"/>
  <c r="N8" i="10"/>
  <c r="K8" i="10"/>
  <c r="H8" i="10"/>
  <c r="W7" i="10"/>
  <c r="Q7" i="10"/>
  <c r="N7" i="10"/>
  <c r="K7" i="10"/>
  <c r="H7" i="10"/>
  <c r="G2" i="10"/>
  <c r="Q60" i="10" s="1"/>
  <c r="E2" i="10"/>
  <c r="N54" i="10" s="1"/>
  <c r="C192" i="20" l="1"/>
  <c r="C372" i="18"/>
  <c r="C196" i="20"/>
  <c r="C379" i="18"/>
  <c r="B193" i="20"/>
  <c r="C373" i="18"/>
  <c r="C188" i="20"/>
  <c r="C364" i="18"/>
  <c r="C184" i="20"/>
  <c r="C357" i="18"/>
  <c r="B183" i="20"/>
  <c r="C355" i="18"/>
  <c r="B179" i="20"/>
  <c r="C347" i="18"/>
  <c r="B175" i="20"/>
  <c r="C340" i="18"/>
  <c r="G351" i="21"/>
  <c r="C351" i="18"/>
  <c r="C176" i="20"/>
  <c r="C342" i="18"/>
  <c r="C180" i="20"/>
  <c r="C349" i="18"/>
  <c r="B162" i="20"/>
  <c r="C315" i="18"/>
  <c r="B171" i="20"/>
  <c r="C332" i="18"/>
  <c r="B167" i="20"/>
  <c r="C324" i="18"/>
  <c r="B166" i="20"/>
  <c r="C323" i="18"/>
  <c r="G319" i="21"/>
  <c r="C319" i="18"/>
  <c r="C172" i="20"/>
  <c r="C334" i="18"/>
  <c r="C168" i="20"/>
  <c r="C326" i="18"/>
  <c r="B163" i="20"/>
  <c r="C317" i="18"/>
  <c r="B158" i="20"/>
  <c r="C307" i="18"/>
  <c r="B160" i="20"/>
  <c r="C311" i="18"/>
  <c r="B156" i="20"/>
  <c r="C303" i="18"/>
  <c r="B151" i="20"/>
  <c r="C294" i="18"/>
  <c r="B159" i="20"/>
  <c r="C309" i="18"/>
  <c r="B155" i="20"/>
  <c r="C301" i="18"/>
  <c r="C137" i="20"/>
  <c r="C267" i="18"/>
  <c r="G287" i="21"/>
  <c r="C287" i="18"/>
  <c r="B139" i="20"/>
  <c r="C271" i="18"/>
  <c r="B147" i="20"/>
  <c r="C286" i="18"/>
  <c r="B143" i="20"/>
  <c r="C278" i="18"/>
  <c r="B135" i="20"/>
  <c r="C263" i="18"/>
  <c r="C117" i="20"/>
  <c r="C228" i="18"/>
  <c r="G255" i="21"/>
  <c r="C255" i="18"/>
  <c r="B127" i="20"/>
  <c r="C247" i="18"/>
  <c r="C125" i="20"/>
  <c r="C244" i="18"/>
  <c r="C133" i="20"/>
  <c r="C259" i="18"/>
  <c r="C121" i="20"/>
  <c r="C236" i="18"/>
  <c r="C129" i="20"/>
  <c r="C251" i="18"/>
  <c r="C113" i="20"/>
  <c r="C220" i="18"/>
  <c r="C109" i="20"/>
  <c r="C212" i="18"/>
  <c r="C105" i="20"/>
  <c r="C204" i="18"/>
  <c r="C101" i="20"/>
  <c r="C196" i="18"/>
  <c r="C97" i="20"/>
  <c r="C188" i="18"/>
  <c r="C93" i="20"/>
  <c r="C180" i="18"/>
  <c r="C72" i="20"/>
  <c r="C139" i="18"/>
  <c r="C81" i="20"/>
  <c r="C156" i="18"/>
  <c r="B80" i="20"/>
  <c r="C154" i="18"/>
  <c r="B76" i="20"/>
  <c r="C146" i="18"/>
  <c r="C77" i="20"/>
  <c r="C148" i="18"/>
  <c r="C85" i="20"/>
  <c r="C164" i="18"/>
  <c r="C89" i="20"/>
  <c r="C172" i="18"/>
  <c r="B73" i="20"/>
  <c r="C141" i="18"/>
  <c r="B69" i="20"/>
  <c r="C133" i="18"/>
  <c r="C44" i="20"/>
  <c r="C84" i="18"/>
  <c r="C68" i="20"/>
  <c r="C131" i="18"/>
  <c r="C52" i="20"/>
  <c r="C99" i="18"/>
  <c r="C47" i="20"/>
  <c r="C90" i="18"/>
  <c r="C60" i="20"/>
  <c r="C115" i="18"/>
  <c r="C59" i="20"/>
  <c r="C113" i="18"/>
  <c r="C64" i="20"/>
  <c r="C123" i="18"/>
  <c r="C56" i="20"/>
  <c r="C107" i="18"/>
  <c r="C48" i="20"/>
  <c r="C91" i="18"/>
  <c r="B65" i="20"/>
  <c r="C125" i="18"/>
  <c r="B61" i="20"/>
  <c r="C117" i="18"/>
  <c r="B57" i="20"/>
  <c r="C109" i="18"/>
  <c r="B53" i="20"/>
  <c r="C101" i="18"/>
  <c r="B49" i="20"/>
  <c r="C93" i="18"/>
  <c r="C43" i="20"/>
  <c r="C82" i="18"/>
  <c r="H51" i="21"/>
  <c r="C51" i="18"/>
  <c r="C40" i="20"/>
  <c r="C76" i="18"/>
  <c r="C36" i="20"/>
  <c r="C68" i="18"/>
  <c r="G60" i="21"/>
  <c r="C60" i="18"/>
  <c r="G52" i="21"/>
  <c r="C52" i="18"/>
  <c r="G44" i="21"/>
  <c r="C44" i="18"/>
  <c r="G36" i="21"/>
  <c r="C36" i="18"/>
  <c r="H59" i="21"/>
  <c r="C59" i="18"/>
  <c r="C23" i="20"/>
  <c r="C42" i="18"/>
  <c r="H43" i="21"/>
  <c r="C43" i="18"/>
  <c r="H55" i="21"/>
  <c r="C55" i="18"/>
  <c r="H47" i="21"/>
  <c r="C47" i="18"/>
  <c r="H39" i="21"/>
  <c r="C39" i="18"/>
  <c r="H46" i="21"/>
  <c r="C46" i="18"/>
  <c r="H38" i="21"/>
  <c r="C38" i="18"/>
  <c r="H35" i="21"/>
  <c r="C35" i="18"/>
  <c r="C39" i="20"/>
  <c r="C74" i="18"/>
  <c r="C31" i="20"/>
  <c r="C58" i="18"/>
  <c r="H61" i="21"/>
  <c r="C61" i="18"/>
  <c r="H53" i="21"/>
  <c r="C53" i="18"/>
  <c r="H45" i="21"/>
  <c r="C45" i="18"/>
  <c r="H37" i="21"/>
  <c r="C37" i="18"/>
  <c r="G28" i="21"/>
  <c r="C28" i="18"/>
  <c r="G20" i="21"/>
  <c r="C20" i="18"/>
  <c r="G12" i="21"/>
  <c r="C12" i="18"/>
  <c r="G4" i="21"/>
  <c r="C4" i="18"/>
  <c r="H27" i="21"/>
  <c r="C27" i="18"/>
  <c r="H19" i="21"/>
  <c r="C19" i="18"/>
  <c r="H11" i="21"/>
  <c r="C11" i="18"/>
  <c r="H3" i="21"/>
  <c r="C3" i="18"/>
  <c r="H31" i="21"/>
  <c r="C31" i="18"/>
  <c r="H23" i="21"/>
  <c r="C23" i="18"/>
  <c r="H15" i="21"/>
  <c r="C15" i="18"/>
  <c r="H7" i="21"/>
  <c r="C7" i="18"/>
  <c r="C16" i="20"/>
  <c r="C30" i="18"/>
  <c r="C12" i="20"/>
  <c r="C22" i="18"/>
  <c r="C8" i="20"/>
  <c r="C14" i="18"/>
  <c r="C4" i="20"/>
  <c r="C6" i="18"/>
  <c r="H29" i="21"/>
  <c r="C29" i="18"/>
  <c r="H21" i="21"/>
  <c r="C21" i="18"/>
  <c r="H13" i="21"/>
  <c r="C13" i="18"/>
  <c r="H5" i="21"/>
  <c r="C5" i="18"/>
  <c r="H2" i="21"/>
  <c r="C2" i="18"/>
  <c r="AK100" i="5"/>
  <c r="AM96" i="5"/>
  <c r="C151" i="20"/>
  <c r="H22" i="21"/>
  <c r="H54" i="21"/>
  <c r="C27" i="20"/>
  <c r="B28" i="20"/>
  <c r="C15" i="20"/>
  <c r="B16" i="20"/>
  <c r="B40" i="20"/>
  <c r="C131" i="20"/>
  <c r="C167" i="20"/>
  <c r="B168" i="20"/>
  <c r="C183" i="20"/>
  <c r="B184" i="20"/>
  <c r="G22" i="21"/>
  <c r="G54" i="21"/>
  <c r="G223" i="21"/>
  <c r="B72" i="20"/>
  <c r="C11" i="20"/>
  <c r="B12" i="20"/>
  <c r="B48" i="20"/>
  <c r="B60" i="20"/>
  <c r="C139" i="20"/>
  <c r="C163" i="20"/>
  <c r="B164" i="20"/>
  <c r="C179" i="20"/>
  <c r="B180" i="20"/>
  <c r="B192" i="20"/>
  <c r="G30" i="21"/>
  <c r="B24" i="20"/>
  <c r="B36" i="20"/>
  <c r="C127" i="20"/>
  <c r="H30" i="21"/>
  <c r="C7" i="20"/>
  <c r="B8" i="20"/>
  <c r="B56" i="20"/>
  <c r="B68" i="20"/>
  <c r="C147" i="20"/>
  <c r="C159" i="20"/>
  <c r="C175" i="20"/>
  <c r="B176" i="20"/>
  <c r="G6" i="21"/>
  <c r="G38" i="21"/>
  <c r="B44" i="20"/>
  <c r="C135" i="20"/>
  <c r="B188" i="20"/>
  <c r="H6" i="21"/>
  <c r="C3" i="20"/>
  <c r="B4" i="20"/>
  <c r="C19" i="20"/>
  <c r="B20" i="20"/>
  <c r="B32" i="20"/>
  <c r="C155" i="20"/>
  <c r="C171" i="20"/>
  <c r="B172" i="20"/>
  <c r="G14" i="21"/>
  <c r="G46" i="21"/>
  <c r="B52" i="20"/>
  <c r="B64" i="20"/>
  <c r="C143" i="20"/>
  <c r="B196" i="20"/>
  <c r="H14" i="21"/>
  <c r="D94" i="23"/>
  <c r="L94" i="21"/>
  <c r="N358" i="21"/>
  <c r="D165" i="23"/>
  <c r="L165" i="21"/>
  <c r="B195" i="25"/>
  <c r="C195" i="25"/>
  <c r="C195" i="24"/>
  <c r="B195" i="24"/>
  <c r="C377" i="23"/>
  <c r="B377" i="23"/>
  <c r="B195" i="22"/>
  <c r="C195" i="22"/>
  <c r="H377" i="21"/>
  <c r="G377" i="21"/>
  <c r="C195" i="20"/>
  <c r="B195" i="20"/>
  <c r="C369" i="23"/>
  <c r="B369" i="23"/>
  <c r="H369" i="21"/>
  <c r="G369" i="21"/>
  <c r="C361" i="23"/>
  <c r="B361" i="23"/>
  <c r="H361" i="21"/>
  <c r="G361" i="21"/>
  <c r="B182" i="25"/>
  <c r="C182" i="25"/>
  <c r="C182" i="24"/>
  <c r="B182" i="24"/>
  <c r="C353" i="23"/>
  <c r="B353" i="23"/>
  <c r="C182" i="22"/>
  <c r="B182" i="22"/>
  <c r="H353" i="21"/>
  <c r="G353" i="21"/>
  <c r="C182" i="20"/>
  <c r="B182" i="20"/>
  <c r="B178" i="25"/>
  <c r="C178" i="25"/>
  <c r="B178" i="24"/>
  <c r="C345" i="23"/>
  <c r="B345" i="23"/>
  <c r="C178" i="24"/>
  <c r="B178" i="22"/>
  <c r="C178" i="22"/>
  <c r="H345" i="21"/>
  <c r="G345" i="21"/>
  <c r="C178" i="20"/>
  <c r="B178" i="20"/>
  <c r="C337" i="23"/>
  <c r="B337" i="23"/>
  <c r="H337" i="21"/>
  <c r="G337" i="21"/>
  <c r="C329" i="23"/>
  <c r="B329" i="23"/>
  <c r="H329" i="21"/>
  <c r="G329" i="21"/>
  <c r="C165" i="25"/>
  <c r="B165" i="25"/>
  <c r="C165" i="24"/>
  <c r="C321" i="23"/>
  <c r="B321" i="23"/>
  <c r="B165" i="24"/>
  <c r="C165" i="22"/>
  <c r="B165" i="22"/>
  <c r="H321" i="21"/>
  <c r="G321" i="21"/>
  <c r="C165" i="20"/>
  <c r="B165" i="20"/>
  <c r="B161" i="25"/>
  <c r="C161" i="25"/>
  <c r="C161" i="24"/>
  <c r="B161" i="24"/>
  <c r="C313" i="23"/>
  <c r="B313" i="23"/>
  <c r="B161" i="22"/>
  <c r="C161" i="22"/>
  <c r="H313" i="21"/>
  <c r="G313" i="21"/>
  <c r="C161" i="20"/>
  <c r="B161" i="20"/>
  <c r="C157" i="25"/>
  <c r="B157" i="25"/>
  <c r="C157" i="24"/>
  <c r="C305" i="23"/>
  <c r="B305" i="23"/>
  <c r="B157" i="24"/>
  <c r="C157" i="22"/>
  <c r="B157" i="22"/>
  <c r="H305" i="21"/>
  <c r="G305" i="21"/>
  <c r="C157" i="20"/>
  <c r="B157" i="20"/>
  <c r="C297" i="23"/>
  <c r="B297" i="23"/>
  <c r="H297" i="21"/>
  <c r="G297" i="21"/>
  <c r="C289" i="23"/>
  <c r="B289" i="23"/>
  <c r="H289" i="21"/>
  <c r="G289" i="21"/>
  <c r="C281" i="23"/>
  <c r="B281" i="23"/>
  <c r="H281" i="21"/>
  <c r="G281" i="21"/>
  <c r="C140" i="25"/>
  <c r="B140" i="25"/>
  <c r="C140" i="24"/>
  <c r="C273" i="23"/>
  <c r="B273" i="23"/>
  <c r="B140" i="24"/>
  <c r="C140" i="22"/>
  <c r="B140" i="22"/>
  <c r="H273" i="21"/>
  <c r="G273" i="21"/>
  <c r="C140" i="20"/>
  <c r="B140" i="20"/>
  <c r="B136" i="25"/>
  <c r="C136" i="25"/>
  <c r="C136" i="24"/>
  <c r="B136" i="24"/>
  <c r="C265" i="23"/>
  <c r="B265" i="23"/>
  <c r="C136" i="22"/>
  <c r="B136" i="22"/>
  <c r="H265" i="21"/>
  <c r="G265" i="21"/>
  <c r="C136" i="20"/>
  <c r="B136" i="20"/>
  <c r="C132" i="25"/>
  <c r="B132" i="25"/>
  <c r="C132" i="24"/>
  <c r="C257" i="23"/>
  <c r="B257" i="23"/>
  <c r="B132" i="24"/>
  <c r="C132" i="22"/>
  <c r="B132" i="22"/>
  <c r="H257" i="21"/>
  <c r="G257" i="21"/>
  <c r="C132" i="20"/>
  <c r="B132" i="20"/>
  <c r="B128" i="25"/>
  <c r="C128" i="25"/>
  <c r="C128" i="24"/>
  <c r="B128" i="24"/>
  <c r="C249" i="23"/>
  <c r="B249" i="23"/>
  <c r="C128" i="22"/>
  <c r="B128" i="22"/>
  <c r="H249" i="21"/>
  <c r="G249" i="21"/>
  <c r="C128" i="20"/>
  <c r="B128" i="20"/>
  <c r="C241" i="23"/>
  <c r="B241" i="23"/>
  <c r="H241" i="21"/>
  <c r="G241" i="21"/>
  <c r="C233" i="23"/>
  <c r="B233" i="23"/>
  <c r="H233" i="21"/>
  <c r="G233" i="21"/>
  <c r="C225" i="23"/>
  <c r="B225" i="23"/>
  <c r="H225" i="21"/>
  <c r="G225" i="21"/>
  <c r="C217" i="23"/>
  <c r="B217" i="23"/>
  <c r="H217" i="21"/>
  <c r="G217" i="21"/>
  <c r="C209" i="23"/>
  <c r="B209" i="23"/>
  <c r="H209" i="21"/>
  <c r="G209" i="21"/>
  <c r="C201" i="23"/>
  <c r="B201" i="23"/>
  <c r="H201" i="21"/>
  <c r="G201" i="21"/>
  <c r="C193" i="23"/>
  <c r="B193" i="23"/>
  <c r="H193" i="21"/>
  <c r="G193" i="21"/>
  <c r="C185" i="23"/>
  <c r="B185" i="23"/>
  <c r="H185" i="21"/>
  <c r="G185" i="21"/>
  <c r="C177" i="23"/>
  <c r="B177" i="23"/>
  <c r="H177" i="21"/>
  <c r="G177" i="21"/>
  <c r="C169" i="23"/>
  <c r="B169" i="23"/>
  <c r="H169" i="21"/>
  <c r="G169" i="21"/>
  <c r="C161" i="23"/>
  <c r="B161" i="23"/>
  <c r="H161" i="21"/>
  <c r="G161" i="21"/>
  <c r="C153" i="23"/>
  <c r="B153" i="23"/>
  <c r="H153" i="21"/>
  <c r="G153" i="21"/>
  <c r="C145" i="23"/>
  <c r="B145" i="23"/>
  <c r="H145" i="21"/>
  <c r="G145" i="21"/>
  <c r="B71" i="25"/>
  <c r="C71" i="25"/>
  <c r="C71" i="24"/>
  <c r="B71" i="24"/>
  <c r="C137" i="23"/>
  <c r="B137" i="23"/>
  <c r="C71" i="22"/>
  <c r="B71" i="22"/>
  <c r="H137" i="21"/>
  <c r="G137" i="21"/>
  <c r="B71" i="20"/>
  <c r="C67" i="25"/>
  <c r="C67" i="24"/>
  <c r="C129" i="23"/>
  <c r="B67" i="24"/>
  <c r="B67" i="25"/>
  <c r="B129" i="23"/>
  <c r="C67" i="22"/>
  <c r="B67" i="22"/>
  <c r="H129" i="21"/>
  <c r="G129" i="21"/>
  <c r="B67" i="20"/>
  <c r="C63" i="25"/>
  <c r="B63" i="25"/>
  <c r="C63" i="24"/>
  <c r="C121" i="23"/>
  <c r="B63" i="24"/>
  <c r="B121" i="23"/>
  <c r="C63" i="22"/>
  <c r="B63" i="22"/>
  <c r="H121" i="21"/>
  <c r="G121" i="21"/>
  <c r="B63" i="20"/>
  <c r="C59" i="25"/>
  <c r="B59" i="25"/>
  <c r="C59" i="24"/>
  <c r="C113" i="23"/>
  <c r="B113" i="23"/>
  <c r="C59" i="22"/>
  <c r="B59" i="22"/>
  <c r="B59" i="24"/>
  <c r="H113" i="21"/>
  <c r="G113" i="21"/>
  <c r="B59" i="20"/>
  <c r="B55" i="25"/>
  <c r="C55" i="25"/>
  <c r="C55" i="24"/>
  <c r="C105" i="23"/>
  <c r="B55" i="24"/>
  <c r="B105" i="23"/>
  <c r="C55" i="22"/>
  <c r="B55" i="22"/>
  <c r="H105" i="21"/>
  <c r="G105" i="21"/>
  <c r="B55" i="20"/>
  <c r="C51" i="25"/>
  <c r="B51" i="25"/>
  <c r="C51" i="24"/>
  <c r="C97" i="23"/>
  <c r="B51" i="24"/>
  <c r="C51" i="22"/>
  <c r="B97" i="23"/>
  <c r="B51" i="22"/>
  <c r="H97" i="21"/>
  <c r="G97" i="21"/>
  <c r="B51" i="20"/>
  <c r="C89" i="23"/>
  <c r="B89" i="23"/>
  <c r="H89" i="21"/>
  <c r="G89" i="21"/>
  <c r="C81" i="23"/>
  <c r="B81" i="23"/>
  <c r="H81" i="21"/>
  <c r="G81" i="21"/>
  <c r="B73" i="23"/>
  <c r="C73" i="23"/>
  <c r="H73" i="21"/>
  <c r="G73" i="21"/>
  <c r="C65" i="23"/>
  <c r="B65" i="23"/>
  <c r="H65" i="21"/>
  <c r="G65" i="21"/>
  <c r="C57" i="23"/>
  <c r="B57" i="23"/>
  <c r="H57" i="21"/>
  <c r="G57" i="21"/>
  <c r="C49" i="23"/>
  <c r="B49" i="23"/>
  <c r="H49" i="21"/>
  <c r="G49" i="21"/>
  <c r="C22" i="25"/>
  <c r="B22" i="25"/>
  <c r="B22" i="24"/>
  <c r="C22" i="24"/>
  <c r="B41" i="23"/>
  <c r="C22" i="22"/>
  <c r="C41" i="23"/>
  <c r="B22" i="22"/>
  <c r="C22" i="20"/>
  <c r="B22" i="20"/>
  <c r="H41" i="21"/>
  <c r="G41" i="21"/>
  <c r="C33" i="23"/>
  <c r="B33" i="23"/>
  <c r="H33" i="21"/>
  <c r="G33" i="21"/>
  <c r="C25" i="23"/>
  <c r="B25" i="23"/>
  <c r="H25" i="21"/>
  <c r="G25" i="21"/>
  <c r="C17" i="23"/>
  <c r="B17" i="23"/>
  <c r="H17" i="21"/>
  <c r="G17" i="21"/>
  <c r="B9" i="23"/>
  <c r="C9" i="23"/>
  <c r="H9" i="21"/>
  <c r="G9" i="21"/>
  <c r="C63" i="20"/>
  <c r="D350" i="23"/>
  <c r="L350" i="21"/>
  <c r="C376" i="23"/>
  <c r="B376" i="23"/>
  <c r="G376" i="21"/>
  <c r="H376" i="21"/>
  <c r="C190" i="25"/>
  <c r="B190" i="25"/>
  <c r="C190" i="24"/>
  <c r="B190" i="24"/>
  <c r="C368" i="23"/>
  <c r="B368" i="23"/>
  <c r="B190" i="22"/>
  <c r="C190" i="22"/>
  <c r="G368" i="21"/>
  <c r="H368" i="21"/>
  <c r="C190" i="20"/>
  <c r="B190" i="20"/>
  <c r="C186" i="25"/>
  <c r="B186" i="25"/>
  <c r="B186" i="24"/>
  <c r="C186" i="24"/>
  <c r="C360" i="23"/>
  <c r="B360" i="23"/>
  <c r="C186" i="22"/>
  <c r="B186" i="22"/>
  <c r="G360" i="21"/>
  <c r="H360" i="21"/>
  <c r="C186" i="20"/>
  <c r="B186" i="20"/>
  <c r="C352" i="23"/>
  <c r="B352" i="23"/>
  <c r="G352" i="21"/>
  <c r="H352" i="21"/>
  <c r="C177" i="25"/>
  <c r="B177" i="25"/>
  <c r="C177" i="24"/>
  <c r="B177" i="24"/>
  <c r="C344" i="23"/>
  <c r="B344" i="23"/>
  <c r="C177" i="22"/>
  <c r="B177" i="22"/>
  <c r="G344" i="21"/>
  <c r="H344" i="21"/>
  <c r="C177" i="20"/>
  <c r="B177" i="20"/>
  <c r="C173" i="25"/>
  <c r="B173" i="25"/>
  <c r="C173" i="24"/>
  <c r="B173" i="24"/>
  <c r="C336" i="23"/>
  <c r="B336" i="23"/>
  <c r="B173" i="22"/>
  <c r="C173" i="22"/>
  <c r="G336" i="21"/>
  <c r="H336" i="21"/>
  <c r="C173" i="20"/>
  <c r="B173" i="20"/>
  <c r="C169" i="25"/>
  <c r="B169" i="25"/>
  <c r="C169" i="24"/>
  <c r="B169" i="24"/>
  <c r="C328" i="23"/>
  <c r="B328" i="23"/>
  <c r="C169" i="22"/>
  <c r="B169" i="22"/>
  <c r="G328" i="21"/>
  <c r="H328" i="21"/>
  <c r="C169" i="20"/>
  <c r="B169" i="20"/>
  <c r="C320" i="23"/>
  <c r="B320" i="23"/>
  <c r="G320" i="21"/>
  <c r="H320" i="21"/>
  <c r="C312" i="23"/>
  <c r="B312" i="23"/>
  <c r="G312" i="21"/>
  <c r="H312" i="21"/>
  <c r="C304" i="23"/>
  <c r="B304" i="23"/>
  <c r="G304" i="21"/>
  <c r="H304" i="21"/>
  <c r="C152" i="25"/>
  <c r="B152" i="25"/>
  <c r="B152" i="24"/>
  <c r="C152" i="24"/>
  <c r="C296" i="23"/>
  <c r="B296" i="23"/>
  <c r="C152" i="22"/>
  <c r="B152" i="22"/>
  <c r="G296" i="21"/>
  <c r="H296" i="21"/>
  <c r="C152" i="20"/>
  <c r="B152" i="20"/>
  <c r="B148" i="25"/>
  <c r="C148" i="25"/>
  <c r="B148" i="24"/>
  <c r="C148" i="24"/>
  <c r="C288" i="23"/>
  <c r="B288" i="23"/>
  <c r="C148" i="22"/>
  <c r="B148" i="22"/>
  <c r="G288" i="21"/>
  <c r="H288" i="21"/>
  <c r="C148" i="20"/>
  <c r="B148" i="20"/>
  <c r="C144" i="25"/>
  <c r="B144" i="25"/>
  <c r="B144" i="24"/>
  <c r="C144" i="24"/>
  <c r="C280" i="23"/>
  <c r="B280" i="23"/>
  <c r="C144" i="22"/>
  <c r="B144" i="22"/>
  <c r="G280" i="21"/>
  <c r="H280" i="21"/>
  <c r="C144" i="20"/>
  <c r="B144" i="20"/>
  <c r="C272" i="23"/>
  <c r="B272" i="23"/>
  <c r="G272" i="21"/>
  <c r="H272" i="21"/>
  <c r="C264" i="23"/>
  <c r="B264" i="23"/>
  <c r="G264" i="21"/>
  <c r="H264" i="21"/>
  <c r="C256" i="23"/>
  <c r="B256" i="23"/>
  <c r="G256" i="21"/>
  <c r="H256" i="21"/>
  <c r="C248" i="23"/>
  <c r="B248" i="23"/>
  <c r="G248" i="21"/>
  <c r="H248" i="21"/>
  <c r="C123" i="25"/>
  <c r="B123" i="25"/>
  <c r="B123" i="24"/>
  <c r="C123" i="24"/>
  <c r="C240" i="23"/>
  <c r="B240" i="23"/>
  <c r="C123" i="22"/>
  <c r="B123" i="22"/>
  <c r="G240" i="21"/>
  <c r="H240" i="21"/>
  <c r="C123" i="20"/>
  <c r="B123" i="20"/>
  <c r="C119" i="25"/>
  <c r="B119" i="25"/>
  <c r="B119" i="24"/>
  <c r="C119" i="24"/>
  <c r="C232" i="23"/>
  <c r="B232" i="23"/>
  <c r="C119" i="22"/>
  <c r="B119" i="22"/>
  <c r="G232" i="21"/>
  <c r="H232" i="21"/>
  <c r="C119" i="20"/>
  <c r="B119" i="20"/>
  <c r="B115" i="25"/>
  <c r="C115" i="25"/>
  <c r="B115" i="24"/>
  <c r="C115" i="24"/>
  <c r="C224" i="23"/>
  <c r="B224" i="23"/>
  <c r="C115" i="22"/>
  <c r="B115" i="22"/>
  <c r="G224" i="21"/>
  <c r="H224" i="21"/>
  <c r="C115" i="20"/>
  <c r="B115" i="20"/>
  <c r="C111" i="25"/>
  <c r="B111" i="24"/>
  <c r="B111" i="25"/>
  <c r="C111" i="24"/>
  <c r="C216" i="23"/>
  <c r="B216" i="23"/>
  <c r="C111" i="22"/>
  <c r="B111" i="22"/>
  <c r="G216" i="21"/>
  <c r="H216" i="21"/>
  <c r="C111" i="20"/>
  <c r="B111" i="20"/>
  <c r="C107" i="25"/>
  <c r="B107" i="25"/>
  <c r="B107" i="24"/>
  <c r="C107" i="24"/>
  <c r="C208" i="23"/>
  <c r="B208" i="23"/>
  <c r="C107" i="22"/>
  <c r="B107" i="22"/>
  <c r="H208" i="21"/>
  <c r="G208" i="21"/>
  <c r="C107" i="20"/>
  <c r="B107" i="20"/>
  <c r="C103" i="25"/>
  <c r="B103" i="25"/>
  <c r="B103" i="24"/>
  <c r="C103" i="24"/>
  <c r="C200" i="23"/>
  <c r="B200" i="23"/>
  <c r="C103" i="22"/>
  <c r="B103" i="22"/>
  <c r="H200" i="21"/>
  <c r="G200" i="21"/>
  <c r="B103" i="20"/>
  <c r="B99" i="25"/>
  <c r="C99" i="25"/>
  <c r="B99" i="24"/>
  <c r="C99" i="24"/>
  <c r="C192" i="23"/>
  <c r="B192" i="23"/>
  <c r="C99" i="22"/>
  <c r="B99" i="22"/>
  <c r="H192" i="21"/>
  <c r="G192" i="21"/>
  <c r="B99" i="20"/>
  <c r="C95" i="25"/>
  <c r="B95" i="24"/>
  <c r="C95" i="24"/>
  <c r="B95" i="25"/>
  <c r="C184" i="23"/>
  <c r="B184" i="23"/>
  <c r="C95" i="22"/>
  <c r="B95" i="22"/>
  <c r="H184" i="21"/>
  <c r="G184" i="21"/>
  <c r="B95" i="20"/>
  <c r="C91" i="25"/>
  <c r="B91" i="25"/>
  <c r="B91" i="24"/>
  <c r="C91" i="24"/>
  <c r="C176" i="23"/>
  <c r="B176" i="23"/>
  <c r="C91" i="22"/>
  <c r="B91" i="22"/>
  <c r="H176" i="21"/>
  <c r="G176" i="21"/>
  <c r="B91" i="20"/>
  <c r="C87" i="25"/>
  <c r="B87" i="25"/>
  <c r="B87" i="24"/>
  <c r="C87" i="24"/>
  <c r="C168" i="23"/>
  <c r="B168" i="23"/>
  <c r="B87" i="22"/>
  <c r="C87" i="22"/>
  <c r="H168" i="21"/>
  <c r="G168" i="21"/>
  <c r="B87" i="20"/>
  <c r="B83" i="25"/>
  <c r="C83" i="25"/>
  <c r="B83" i="24"/>
  <c r="C83" i="24"/>
  <c r="C160" i="23"/>
  <c r="B160" i="23"/>
  <c r="C83" i="22"/>
  <c r="B83" i="22"/>
  <c r="H160" i="21"/>
  <c r="G160" i="21"/>
  <c r="B83" i="20"/>
  <c r="C79" i="25"/>
  <c r="B79" i="24"/>
  <c r="B79" i="25"/>
  <c r="C79" i="24"/>
  <c r="C152" i="23"/>
  <c r="B152" i="23"/>
  <c r="C79" i="22"/>
  <c r="B79" i="22"/>
  <c r="H152" i="21"/>
  <c r="G152" i="21"/>
  <c r="B79" i="20"/>
  <c r="C75" i="25"/>
  <c r="B75" i="25"/>
  <c r="B75" i="24"/>
  <c r="C75" i="24"/>
  <c r="C144" i="23"/>
  <c r="C75" i="22"/>
  <c r="B144" i="23"/>
  <c r="B75" i="22"/>
  <c r="H144" i="21"/>
  <c r="G144" i="21"/>
  <c r="B75" i="20"/>
  <c r="C136" i="23"/>
  <c r="B136" i="23"/>
  <c r="H136" i="21"/>
  <c r="G136" i="21"/>
  <c r="C128" i="23"/>
  <c r="B128" i="23"/>
  <c r="H128" i="21"/>
  <c r="G128" i="21"/>
  <c r="C120" i="23"/>
  <c r="B120" i="23"/>
  <c r="H120" i="21"/>
  <c r="G120" i="21"/>
  <c r="C112" i="23"/>
  <c r="B112" i="23"/>
  <c r="H112" i="21"/>
  <c r="G112" i="21"/>
  <c r="C104" i="23"/>
  <c r="B104" i="23"/>
  <c r="H104" i="21"/>
  <c r="G104" i="21"/>
  <c r="C96" i="23"/>
  <c r="B96" i="23"/>
  <c r="H96" i="21"/>
  <c r="G96" i="21"/>
  <c r="C46" i="25"/>
  <c r="B46" i="25"/>
  <c r="B46" i="24"/>
  <c r="C88" i="23"/>
  <c r="C46" i="22"/>
  <c r="C46" i="24"/>
  <c r="B46" i="22"/>
  <c r="B88" i="23"/>
  <c r="H88" i="21"/>
  <c r="G88" i="21"/>
  <c r="C46" i="20"/>
  <c r="B46" i="20"/>
  <c r="C42" i="25"/>
  <c r="B42" i="25"/>
  <c r="B42" i="24"/>
  <c r="C80" i="23"/>
  <c r="B80" i="23"/>
  <c r="C42" i="24"/>
  <c r="C42" i="22"/>
  <c r="B42" i="22"/>
  <c r="H80" i="21"/>
  <c r="G80" i="21"/>
  <c r="C42" i="20"/>
  <c r="B42" i="20"/>
  <c r="C38" i="25"/>
  <c r="B38" i="25"/>
  <c r="B38" i="24"/>
  <c r="C72" i="23"/>
  <c r="B72" i="23"/>
  <c r="C38" i="24"/>
  <c r="C38" i="22"/>
  <c r="B38" i="22"/>
  <c r="H72" i="21"/>
  <c r="G72" i="21"/>
  <c r="C38" i="20"/>
  <c r="B38" i="20"/>
  <c r="B34" i="25"/>
  <c r="C34" i="25"/>
  <c r="B34" i="24"/>
  <c r="C34" i="24"/>
  <c r="B64" i="23"/>
  <c r="C64" i="23"/>
  <c r="C34" i="22"/>
  <c r="B34" i="22"/>
  <c r="H64" i="21"/>
  <c r="G64" i="21"/>
  <c r="C34" i="20"/>
  <c r="B34" i="20"/>
  <c r="C30" i="25"/>
  <c r="B30" i="25"/>
  <c r="B30" i="24"/>
  <c r="B56" i="23"/>
  <c r="C56" i="23"/>
  <c r="C30" i="22"/>
  <c r="B30" i="22"/>
  <c r="C30" i="24"/>
  <c r="C30" i="20"/>
  <c r="H56" i="21"/>
  <c r="B30" i="20"/>
  <c r="G56" i="21"/>
  <c r="C26" i="25"/>
  <c r="B26" i="25"/>
  <c r="B26" i="24"/>
  <c r="B48" i="23"/>
  <c r="C26" i="24"/>
  <c r="C48" i="23"/>
  <c r="C26" i="22"/>
  <c r="B26" i="22"/>
  <c r="C26" i="20"/>
  <c r="H48" i="21"/>
  <c r="B26" i="20"/>
  <c r="G48" i="21"/>
  <c r="B40" i="23"/>
  <c r="C40" i="23"/>
  <c r="H40" i="21"/>
  <c r="G40" i="21"/>
  <c r="B17" i="25"/>
  <c r="B17" i="24"/>
  <c r="C17" i="25"/>
  <c r="C17" i="24"/>
  <c r="B32" i="23"/>
  <c r="C32" i="23"/>
  <c r="C17" i="22"/>
  <c r="B17" i="22"/>
  <c r="H32" i="21"/>
  <c r="G32" i="21"/>
  <c r="C17" i="20"/>
  <c r="B17" i="20"/>
  <c r="B13" i="25"/>
  <c r="B13" i="24"/>
  <c r="C13" i="25"/>
  <c r="B24" i="23"/>
  <c r="C24" i="23"/>
  <c r="C13" i="22"/>
  <c r="B13" i="22"/>
  <c r="C13" i="24"/>
  <c r="H24" i="21"/>
  <c r="G24" i="21"/>
  <c r="C13" i="20"/>
  <c r="B13" i="20"/>
  <c r="B9" i="25"/>
  <c r="B9" i="24"/>
  <c r="C9" i="25"/>
  <c r="B16" i="23"/>
  <c r="C9" i="24"/>
  <c r="C16" i="23"/>
  <c r="C9" i="22"/>
  <c r="B9" i="22"/>
  <c r="H16" i="21"/>
  <c r="G16" i="21"/>
  <c r="C9" i="20"/>
  <c r="B9" i="20"/>
  <c r="C5" i="25"/>
  <c r="B5" i="25"/>
  <c r="B5" i="24"/>
  <c r="B8" i="23"/>
  <c r="C5" i="24"/>
  <c r="C8" i="23"/>
  <c r="C5" i="22"/>
  <c r="B5" i="22"/>
  <c r="H8" i="21"/>
  <c r="G8" i="21"/>
  <c r="C5" i="20"/>
  <c r="B5" i="20"/>
  <c r="C87" i="20"/>
  <c r="C103" i="20"/>
  <c r="C55" i="20"/>
  <c r="N134" i="21"/>
  <c r="D100" i="23"/>
  <c r="L100" i="21"/>
  <c r="C51" i="20"/>
  <c r="C83" i="20"/>
  <c r="C99" i="20"/>
  <c r="N310" i="21"/>
  <c r="D110" i="23"/>
  <c r="L110" i="21"/>
  <c r="D297" i="23"/>
  <c r="L297" i="21"/>
  <c r="D258" i="23"/>
  <c r="L258" i="21"/>
  <c r="M96" i="21"/>
  <c r="C79" i="20"/>
  <c r="C75" i="20"/>
  <c r="C95" i="20"/>
  <c r="D181" i="23"/>
  <c r="L181" i="21"/>
  <c r="M77" i="21"/>
  <c r="C71" i="20"/>
  <c r="M254" i="21"/>
  <c r="D173" i="23"/>
  <c r="L173" i="21"/>
  <c r="C378" i="23"/>
  <c r="B378" i="23"/>
  <c r="H378" i="21"/>
  <c r="G378" i="21"/>
  <c r="B191" i="25"/>
  <c r="C191" i="25"/>
  <c r="B191" i="24"/>
  <c r="C191" i="24"/>
  <c r="C370" i="23"/>
  <c r="B370" i="23"/>
  <c r="C191" i="22"/>
  <c r="B191" i="22"/>
  <c r="H370" i="21"/>
  <c r="G370" i="21"/>
  <c r="C191" i="20"/>
  <c r="B191" i="20"/>
  <c r="C187" i="25"/>
  <c r="B187" i="25"/>
  <c r="C187" i="24"/>
  <c r="B187" i="24"/>
  <c r="C362" i="23"/>
  <c r="B362" i="23"/>
  <c r="C187" i="22"/>
  <c r="B187" i="22"/>
  <c r="H362" i="21"/>
  <c r="G362" i="21"/>
  <c r="C187" i="20"/>
  <c r="B187" i="20"/>
  <c r="C354" i="23"/>
  <c r="B354" i="23"/>
  <c r="H354" i="21"/>
  <c r="G354" i="21"/>
  <c r="C346" i="23"/>
  <c r="B346" i="23"/>
  <c r="H346" i="21"/>
  <c r="G346" i="21"/>
  <c r="C174" i="25"/>
  <c r="B174" i="25"/>
  <c r="C174" i="24"/>
  <c r="B174" i="24"/>
  <c r="C338" i="23"/>
  <c r="B338" i="23"/>
  <c r="C174" i="22"/>
  <c r="B174" i="22"/>
  <c r="H338" i="21"/>
  <c r="G338" i="21"/>
  <c r="C174" i="20"/>
  <c r="B174" i="20"/>
  <c r="C170" i="25"/>
  <c r="B170" i="25"/>
  <c r="C170" i="24"/>
  <c r="B170" i="24"/>
  <c r="C330" i="23"/>
  <c r="B330" i="23"/>
  <c r="C170" i="22"/>
  <c r="B170" i="22"/>
  <c r="H330" i="21"/>
  <c r="G330" i="21"/>
  <c r="C170" i="20"/>
  <c r="B170" i="20"/>
  <c r="C322" i="23"/>
  <c r="B322" i="23"/>
  <c r="H322" i="21"/>
  <c r="G322" i="21"/>
  <c r="C314" i="23"/>
  <c r="B314" i="23"/>
  <c r="H314" i="21"/>
  <c r="G314" i="21"/>
  <c r="C306" i="23"/>
  <c r="B306" i="23"/>
  <c r="H306" i="21"/>
  <c r="G306" i="21"/>
  <c r="C153" i="25"/>
  <c r="B153" i="25"/>
  <c r="C153" i="24"/>
  <c r="B153" i="24"/>
  <c r="C298" i="23"/>
  <c r="B298" i="23"/>
  <c r="C153" i="22"/>
  <c r="B153" i="22"/>
  <c r="H298" i="21"/>
  <c r="G298" i="21"/>
  <c r="C153" i="20"/>
  <c r="B153" i="20"/>
  <c r="B149" i="25"/>
  <c r="C149" i="25"/>
  <c r="C149" i="24"/>
  <c r="B149" i="24"/>
  <c r="C290" i="23"/>
  <c r="B290" i="23"/>
  <c r="B149" i="22"/>
  <c r="C149" i="22"/>
  <c r="H290" i="21"/>
  <c r="G290" i="21"/>
  <c r="C149" i="20"/>
  <c r="B149" i="20"/>
  <c r="C145" i="25"/>
  <c r="B145" i="25"/>
  <c r="C145" i="24"/>
  <c r="B145" i="24"/>
  <c r="C282" i="23"/>
  <c r="B145" i="22"/>
  <c r="B282" i="23"/>
  <c r="C145" i="22"/>
  <c r="H282" i="21"/>
  <c r="G282" i="21"/>
  <c r="C145" i="20"/>
  <c r="B145" i="20"/>
  <c r="B141" i="25"/>
  <c r="C141" i="25"/>
  <c r="C141" i="24"/>
  <c r="B141" i="24"/>
  <c r="C274" i="23"/>
  <c r="B274" i="23"/>
  <c r="C141" i="22"/>
  <c r="B141" i="22"/>
  <c r="H274" i="21"/>
  <c r="G274" i="21"/>
  <c r="C141" i="20"/>
  <c r="B141" i="20"/>
  <c r="C266" i="23"/>
  <c r="B266" i="23"/>
  <c r="H266" i="21"/>
  <c r="G266" i="21"/>
  <c r="C258" i="23"/>
  <c r="B258" i="23"/>
  <c r="H258" i="21"/>
  <c r="G258" i="21"/>
  <c r="C250" i="23"/>
  <c r="B250" i="23"/>
  <c r="H250" i="21"/>
  <c r="G250" i="21"/>
  <c r="B124" i="25"/>
  <c r="C124" i="25"/>
  <c r="C124" i="24"/>
  <c r="B124" i="24"/>
  <c r="C242" i="23"/>
  <c r="B242" i="23"/>
  <c r="C124" i="22"/>
  <c r="B124" i="22"/>
  <c r="H242" i="21"/>
  <c r="G242" i="21"/>
  <c r="C124" i="20"/>
  <c r="B124" i="20"/>
  <c r="C120" i="25"/>
  <c r="B120" i="25"/>
  <c r="C120" i="24"/>
  <c r="B120" i="24"/>
  <c r="C234" i="23"/>
  <c r="B234" i="23"/>
  <c r="C120" i="22"/>
  <c r="B120" i="22"/>
  <c r="H234" i="21"/>
  <c r="G234" i="21"/>
  <c r="C120" i="20"/>
  <c r="B120" i="20"/>
  <c r="C116" i="25"/>
  <c r="B116" i="25"/>
  <c r="C116" i="24"/>
  <c r="B116" i="24"/>
  <c r="C226" i="23"/>
  <c r="B226" i="23"/>
  <c r="B116" i="22"/>
  <c r="C116" i="22"/>
  <c r="H226" i="21"/>
  <c r="G226" i="21"/>
  <c r="C116" i="20"/>
  <c r="B116" i="20"/>
  <c r="C112" i="25"/>
  <c r="B112" i="25"/>
  <c r="C112" i="24"/>
  <c r="B112" i="24"/>
  <c r="C218" i="23"/>
  <c r="B112" i="22"/>
  <c r="C112" i="22"/>
  <c r="B218" i="23"/>
  <c r="H218" i="21"/>
  <c r="G218" i="21"/>
  <c r="C112" i="20"/>
  <c r="B112" i="20"/>
  <c r="B108" i="25"/>
  <c r="C108" i="25"/>
  <c r="C108" i="24"/>
  <c r="B108" i="24"/>
  <c r="C210" i="23"/>
  <c r="B210" i="23"/>
  <c r="C108" i="22"/>
  <c r="B108" i="22"/>
  <c r="G210" i="21"/>
  <c r="H210" i="21"/>
  <c r="C108" i="20"/>
  <c r="B108" i="20"/>
  <c r="C104" i="25"/>
  <c r="C104" i="24"/>
  <c r="B104" i="24"/>
  <c r="C202" i="23"/>
  <c r="B104" i="25"/>
  <c r="B202" i="23"/>
  <c r="C104" i="22"/>
  <c r="B104" i="22"/>
  <c r="G202" i="21"/>
  <c r="H202" i="21"/>
  <c r="C104" i="20"/>
  <c r="B104" i="20"/>
  <c r="C100" i="25"/>
  <c r="B100" i="25"/>
  <c r="C100" i="24"/>
  <c r="B100" i="24"/>
  <c r="C194" i="23"/>
  <c r="B194" i="23"/>
  <c r="B100" i="22"/>
  <c r="C100" i="22"/>
  <c r="G194" i="21"/>
  <c r="H194" i="21"/>
  <c r="C100" i="20"/>
  <c r="B100" i="20"/>
  <c r="C96" i="25"/>
  <c r="B96" i="25"/>
  <c r="C96" i="24"/>
  <c r="B96" i="24"/>
  <c r="C186" i="23"/>
  <c r="B96" i="22"/>
  <c r="B186" i="23"/>
  <c r="C96" i="22"/>
  <c r="G186" i="21"/>
  <c r="H186" i="21"/>
  <c r="C96" i="20"/>
  <c r="B96" i="20"/>
  <c r="B92" i="25"/>
  <c r="C92" i="25"/>
  <c r="C92" i="24"/>
  <c r="B92" i="24"/>
  <c r="C178" i="23"/>
  <c r="B178" i="23"/>
  <c r="B92" i="22"/>
  <c r="C92" i="22"/>
  <c r="G178" i="21"/>
  <c r="H178" i="21"/>
  <c r="C92" i="20"/>
  <c r="B92" i="20"/>
  <c r="C88" i="25"/>
  <c r="B88" i="25"/>
  <c r="C88" i="24"/>
  <c r="B88" i="24"/>
  <c r="C170" i="23"/>
  <c r="B88" i="22"/>
  <c r="B170" i="23"/>
  <c r="C88" i="22"/>
  <c r="G170" i="21"/>
  <c r="H170" i="21"/>
  <c r="C88" i="20"/>
  <c r="B88" i="20"/>
  <c r="C84" i="25"/>
  <c r="B84" i="25"/>
  <c r="C84" i="24"/>
  <c r="B84" i="24"/>
  <c r="C162" i="23"/>
  <c r="B162" i="23"/>
  <c r="C84" i="22"/>
  <c r="B84" i="22"/>
  <c r="G162" i="21"/>
  <c r="H162" i="21"/>
  <c r="C84" i="20"/>
  <c r="B84" i="20"/>
  <c r="C80" i="25"/>
  <c r="B80" i="25"/>
  <c r="C80" i="24"/>
  <c r="B80" i="24"/>
  <c r="C154" i="23"/>
  <c r="B154" i="23"/>
  <c r="B80" i="22"/>
  <c r="C80" i="22"/>
  <c r="G154" i="21"/>
  <c r="H154" i="21"/>
  <c r="C80" i="20"/>
  <c r="B76" i="25"/>
  <c r="C76" i="25"/>
  <c r="C76" i="24"/>
  <c r="B76" i="24"/>
  <c r="C146" i="23"/>
  <c r="B146" i="23"/>
  <c r="C76" i="22"/>
  <c r="B76" i="22"/>
  <c r="G146" i="21"/>
  <c r="H146" i="21"/>
  <c r="C76" i="20"/>
  <c r="C138" i="23"/>
  <c r="B138" i="23"/>
  <c r="G138" i="21"/>
  <c r="H138" i="21"/>
  <c r="C130" i="23"/>
  <c r="B130" i="23"/>
  <c r="G130" i="21"/>
  <c r="H130" i="21"/>
  <c r="C122" i="23"/>
  <c r="B122" i="23"/>
  <c r="G122" i="21"/>
  <c r="H122" i="21"/>
  <c r="C114" i="23"/>
  <c r="B114" i="23"/>
  <c r="G114" i="21"/>
  <c r="H114" i="21"/>
  <c r="C106" i="23"/>
  <c r="B106" i="23"/>
  <c r="G106" i="21"/>
  <c r="H106" i="21"/>
  <c r="C98" i="23"/>
  <c r="B98" i="23"/>
  <c r="G98" i="21"/>
  <c r="H98" i="21"/>
  <c r="C47" i="25"/>
  <c r="B47" i="25"/>
  <c r="C47" i="24"/>
  <c r="C90" i="23"/>
  <c r="B90" i="23"/>
  <c r="B47" i="24"/>
  <c r="C47" i="22"/>
  <c r="B47" i="22"/>
  <c r="G90" i="21"/>
  <c r="H90" i="21"/>
  <c r="B47" i="20"/>
  <c r="B43" i="25"/>
  <c r="C43" i="25"/>
  <c r="C43" i="24"/>
  <c r="B82" i="23"/>
  <c r="B43" i="24"/>
  <c r="C82" i="23"/>
  <c r="C43" i="22"/>
  <c r="B43" i="22"/>
  <c r="G82" i="21"/>
  <c r="H82" i="21"/>
  <c r="B43" i="20"/>
  <c r="C39" i="25"/>
  <c r="B39" i="25"/>
  <c r="C39" i="24"/>
  <c r="B39" i="24"/>
  <c r="B39" i="22"/>
  <c r="B74" i="23"/>
  <c r="C39" i="22"/>
  <c r="C74" i="23"/>
  <c r="G74" i="21"/>
  <c r="H74" i="21"/>
  <c r="B39" i="20"/>
  <c r="B35" i="25"/>
  <c r="C35" i="25"/>
  <c r="C35" i="24"/>
  <c r="B35" i="24"/>
  <c r="C66" i="23"/>
  <c r="B66" i="23"/>
  <c r="C35" i="22"/>
  <c r="B35" i="22"/>
  <c r="G66" i="21"/>
  <c r="H66" i="21"/>
  <c r="B35" i="20"/>
  <c r="B31" i="25"/>
  <c r="C31" i="24"/>
  <c r="C31" i="25"/>
  <c r="C58" i="23"/>
  <c r="B58" i="23"/>
  <c r="C31" i="22"/>
  <c r="B31" i="22"/>
  <c r="B31" i="24"/>
  <c r="H58" i="21"/>
  <c r="G58" i="21"/>
  <c r="B31" i="20"/>
  <c r="C27" i="25"/>
  <c r="B27" i="25"/>
  <c r="C27" i="24"/>
  <c r="C50" i="23"/>
  <c r="B27" i="24"/>
  <c r="B50" i="23"/>
  <c r="B27" i="22"/>
  <c r="C27" i="22"/>
  <c r="H50" i="21"/>
  <c r="G50" i="21"/>
  <c r="B27" i="20"/>
  <c r="C23" i="25"/>
  <c r="B23" i="25"/>
  <c r="C23" i="24"/>
  <c r="B23" i="24"/>
  <c r="C42" i="23"/>
  <c r="B42" i="23"/>
  <c r="B23" i="22"/>
  <c r="C23" i="22"/>
  <c r="H42" i="21"/>
  <c r="G42" i="21"/>
  <c r="B23" i="20"/>
  <c r="C18" i="25"/>
  <c r="B18" i="25"/>
  <c r="C18" i="24"/>
  <c r="B18" i="24"/>
  <c r="C34" i="23"/>
  <c r="B34" i="23"/>
  <c r="B18" i="22"/>
  <c r="C18" i="22"/>
  <c r="C18" i="20"/>
  <c r="B18" i="20"/>
  <c r="H34" i="21"/>
  <c r="G34" i="21"/>
  <c r="C14" i="25"/>
  <c r="B14" i="25"/>
  <c r="C14" i="24"/>
  <c r="C26" i="23"/>
  <c r="B26" i="23"/>
  <c r="B14" i="22"/>
  <c r="C14" i="22"/>
  <c r="B14" i="24"/>
  <c r="C14" i="20"/>
  <c r="B14" i="20"/>
  <c r="H26" i="21"/>
  <c r="G26" i="21"/>
  <c r="C10" i="25"/>
  <c r="B10" i="25"/>
  <c r="C10" i="24"/>
  <c r="C18" i="23"/>
  <c r="B10" i="24"/>
  <c r="B18" i="23"/>
  <c r="C10" i="22"/>
  <c r="B10" i="22"/>
  <c r="C10" i="20"/>
  <c r="B10" i="20"/>
  <c r="H18" i="21"/>
  <c r="G18" i="21"/>
  <c r="C35" i="20"/>
  <c r="C67" i="20"/>
  <c r="C91" i="20"/>
  <c r="C6" i="25"/>
  <c r="B6" i="25"/>
  <c r="C6" i="24"/>
  <c r="B6" i="24"/>
  <c r="C10" i="23"/>
  <c r="B10" i="23"/>
  <c r="B6" i="22"/>
  <c r="C6" i="22"/>
  <c r="B3" i="20"/>
  <c r="B7" i="20"/>
  <c r="B11" i="20"/>
  <c r="B15" i="20"/>
  <c r="B19" i="20"/>
  <c r="B131" i="20"/>
  <c r="G10" i="21"/>
  <c r="H10" i="21"/>
  <c r="B194" i="25"/>
  <c r="C194" i="25"/>
  <c r="B194" i="24"/>
  <c r="C194" i="24"/>
  <c r="B375" i="23"/>
  <c r="C194" i="22"/>
  <c r="B194" i="22"/>
  <c r="C375" i="23"/>
  <c r="H375" i="21"/>
  <c r="B367" i="23"/>
  <c r="C367" i="23"/>
  <c r="H367" i="21"/>
  <c r="B185" i="25"/>
  <c r="C185" i="25"/>
  <c r="B185" i="24"/>
  <c r="C185" i="24"/>
  <c r="B359" i="23"/>
  <c r="B185" i="22"/>
  <c r="C359" i="23"/>
  <c r="C185" i="22"/>
  <c r="H359" i="21"/>
  <c r="B181" i="25"/>
  <c r="C181" i="25"/>
  <c r="C181" i="24"/>
  <c r="B181" i="24"/>
  <c r="B351" i="23"/>
  <c r="C351" i="23"/>
  <c r="C181" i="22"/>
  <c r="B181" i="22"/>
  <c r="H351" i="21"/>
  <c r="B343" i="23"/>
  <c r="C343" i="23"/>
  <c r="H343" i="21"/>
  <c r="B335" i="23"/>
  <c r="C335" i="23"/>
  <c r="H335" i="21"/>
  <c r="B327" i="23"/>
  <c r="C327" i="23"/>
  <c r="H327" i="21"/>
  <c r="C164" i="25"/>
  <c r="B164" i="25"/>
  <c r="C164" i="24"/>
  <c r="B164" i="24"/>
  <c r="B319" i="23"/>
  <c r="C319" i="23"/>
  <c r="C164" i="22"/>
  <c r="B164" i="22"/>
  <c r="H319" i="21"/>
  <c r="B160" i="25"/>
  <c r="C160" i="25"/>
  <c r="C160" i="24"/>
  <c r="B160" i="24"/>
  <c r="B311" i="23"/>
  <c r="C160" i="22"/>
  <c r="B160" i="22"/>
  <c r="C311" i="23"/>
  <c r="H311" i="21"/>
  <c r="C156" i="25"/>
  <c r="B156" i="25"/>
  <c r="C156" i="24"/>
  <c r="B156" i="24"/>
  <c r="B303" i="23"/>
  <c r="C156" i="22"/>
  <c r="B156" i="22"/>
  <c r="C303" i="23"/>
  <c r="H303" i="21"/>
  <c r="AM295" i="5"/>
  <c r="B295" i="23"/>
  <c r="C295" i="23"/>
  <c r="H295" i="21"/>
  <c r="B287" i="23"/>
  <c r="C287" i="23"/>
  <c r="H287" i="21"/>
  <c r="B279" i="23"/>
  <c r="C279" i="23"/>
  <c r="H279" i="21"/>
  <c r="C139" i="25"/>
  <c r="B139" i="25"/>
  <c r="C139" i="24"/>
  <c r="B139" i="24"/>
  <c r="B271" i="23"/>
  <c r="C139" i="22"/>
  <c r="B139" i="22"/>
  <c r="C271" i="23"/>
  <c r="H271" i="21"/>
  <c r="B135" i="25"/>
  <c r="C135" i="25"/>
  <c r="C135" i="24"/>
  <c r="B135" i="24"/>
  <c r="B263" i="23"/>
  <c r="C263" i="23"/>
  <c r="C135" i="22"/>
  <c r="B135" i="22"/>
  <c r="H263" i="21"/>
  <c r="C131" i="25"/>
  <c r="B131" i="25"/>
  <c r="C131" i="24"/>
  <c r="B131" i="24"/>
  <c r="B255" i="23"/>
  <c r="C255" i="23"/>
  <c r="B131" i="22"/>
  <c r="C131" i="22"/>
  <c r="H255" i="21"/>
  <c r="B127" i="25"/>
  <c r="C127" i="25"/>
  <c r="C127" i="24"/>
  <c r="B127" i="24"/>
  <c r="B247" i="23"/>
  <c r="C127" i="22"/>
  <c r="B127" i="22"/>
  <c r="C247" i="23"/>
  <c r="H247" i="21"/>
  <c r="B239" i="23"/>
  <c r="C239" i="23"/>
  <c r="H239" i="21"/>
  <c r="B231" i="23"/>
  <c r="C231" i="23"/>
  <c r="H231" i="21"/>
  <c r="B223" i="23"/>
  <c r="C223" i="23"/>
  <c r="H223" i="21"/>
  <c r="B215" i="23"/>
  <c r="C215" i="23"/>
  <c r="H215" i="21"/>
  <c r="B207" i="23"/>
  <c r="C207" i="23"/>
  <c r="H207" i="21"/>
  <c r="G207" i="21"/>
  <c r="B199" i="23"/>
  <c r="C199" i="23"/>
  <c r="H199" i="21"/>
  <c r="G199" i="21"/>
  <c r="B191" i="23"/>
  <c r="C191" i="23"/>
  <c r="H191" i="21"/>
  <c r="G191" i="21"/>
  <c r="B183" i="23"/>
  <c r="C183" i="23"/>
  <c r="H183" i="21"/>
  <c r="G183" i="21"/>
  <c r="B175" i="23"/>
  <c r="C175" i="23"/>
  <c r="H175" i="21"/>
  <c r="G175" i="21"/>
  <c r="B167" i="23"/>
  <c r="C167" i="23"/>
  <c r="H167" i="21"/>
  <c r="G167" i="21"/>
  <c r="B159" i="23"/>
  <c r="C159" i="23"/>
  <c r="H159" i="21"/>
  <c r="G159" i="21"/>
  <c r="B151" i="23"/>
  <c r="C151" i="23"/>
  <c r="H151" i="21"/>
  <c r="G151" i="21"/>
  <c r="C74" i="25"/>
  <c r="C74" i="24"/>
  <c r="B74" i="24"/>
  <c r="B74" i="25"/>
  <c r="B143" i="23"/>
  <c r="C143" i="23"/>
  <c r="C74" i="22"/>
  <c r="B74" i="22"/>
  <c r="H143" i="21"/>
  <c r="G143" i="21"/>
  <c r="C70" i="25"/>
  <c r="B70" i="25"/>
  <c r="C70" i="24"/>
  <c r="B70" i="24"/>
  <c r="B135" i="23"/>
  <c r="C70" i="22"/>
  <c r="B70" i="22"/>
  <c r="C135" i="23"/>
  <c r="H135" i="21"/>
  <c r="G135" i="21"/>
  <c r="C66" i="25"/>
  <c r="B66" i="25"/>
  <c r="C66" i="24"/>
  <c r="B66" i="24"/>
  <c r="B127" i="23"/>
  <c r="C127" i="23"/>
  <c r="C66" i="22"/>
  <c r="B66" i="22"/>
  <c r="H127" i="21"/>
  <c r="G127" i="21"/>
  <c r="B62" i="25"/>
  <c r="C62" i="25"/>
  <c r="C62" i="24"/>
  <c r="B62" i="24"/>
  <c r="B119" i="23"/>
  <c r="C119" i="23"/>
  <c r="B62" i="22"/>
  <c r="C62" i="22"/>
  <c r="H119" i="21"/>
  <c r="G119" i="21"/>
  <c r="C58" i="25"/>
  <c r="C58" i="24"/>
  <c r="B58" i="25"/>
  <c r="B58" i="24"/>
  <c r="C111" i="23"/>
  <c r="B111" i="23"/>
  <c r="B58" i="22"/>
  <c r="C58" i="22"/>
  <c r="H111" i="21"/>
  <c r="G111" i="21"/>
  <c r="C54" i="25"/>
  <c r="B54" i="25"/>
  <c r="C54" i="24"/>
  <c r="B54" i="24"/>
  <c r="C103" i="23"/>
  <c r="C54" i="22"/>
  <c r="B54" i="22"/>
  <c r="B103" i="23"/>
  <c r="H103" i="21"/>
  <c r="G103" i="21"/>
  <c r="C50" i="25"/>
  <c r="B50" i="25"/>
  <c r="C50" i="24"/>
  <c r="B50" i="24"/>
  <c r="C95" i="23"/>
  <c r="B95" i="23"/>
  <c r="C50" i="22"/>
  <c r="B50" i="22"/>
  <c r="H95" i="21"/>
  <c r="G95" i="21"/>
  <c r="B87" i="23"/>
  <c r="C87" i="23"/>
  <c r="H87" i="21"/>
  <c r="G87" i="21"/>
  <c r="C79" i="23"/>
  <c r="B79" i="23"/>
  <c r="H79" i="21"/>
  <c r="G79" i="21"/>
  <c r="C71" i="23"/>
  <c r="B71" i="23"/>
  <c r="H71" i="21"/>
  <c r="G71" i="21"/>
  <c r="C63" i="23"/>
  <c r="B63" i="23"/>
  <c r="H63" i="21"/>
  <c r="G63" i="21"/>
  <c r="C55" i="23"/>
  <c r="B55" i="23"/>
  <c r="C47" i="23"/>
  <c r="B47" i="23"/>
  <c r="C21" i="25"/>
  <c r="B21" i="25"/>
  <c r="C21" i="24"/>
  <c r="B21" i="24"/>
  <c r="C39" i="23"/>
  <c r="B39" i="23"/>
  <c r="C21" i="22"/>
  <c r="B21" i="22"/>
  <c r="C31" i="23"/>
  <c r="B31" i="23"/>
  <c r="C23" i="23"/>
  <c r="B23" i="23"/>
  <c r="C15" i="23"/>
  <c r="B15" i="23"/>
  <c r="C7" i="23"/>
  <c r="B7" i="23"/>
  <c r="C20" i="20"/>
  <c r="C24" i="20"/>
  <c r="C28" i="20"/>
  <c r="C32" i="20"/>
  <c r="C156" i="20"/>
  <c r="C160" i="20"/>
  <c r="C164" i="20"/>
  <c r="G5" i="21"/>
  <c r="G13" i="21"/>
  <c r="G21" i="21"/>
  <c r="G29" i="21"/>
  <c r="G37" i="21"/>
  <c r="G45" i="21"/>
  <c r="G53" i="21"/>
  <c r="G61" i="21"/>
  <c r="G231" i="21"/>
  <c r="G263" i="21"/>
  <c r="G295" i="21"/>
  <c r="G327" i="21"/>
  <c r="G359" i="21"/>
  <c r="C374" i="23"/>
  <c r="B374" i="23"/>
  <c r="H374" i="21"/>
  <c r="G374" i="21"/>
  <c r="C189" i="25"/>
  <c r="B189" i="25"/>
  <c r="C189" i="24"/>
  <c r="B189" i="24"/>
  <c r="C366" i="23"/>
  <c r="B366" i="23"/>
  <c r="C189" i="22"/>
  <c r="B189" i="22"/>
  <c r="H366" i="21"/>
  <c r="G366" i="21"/>
  <c r="C358" i="23"/>
  <c r="B358" i="23"/>
  <c r="H358" i="21"/>
  <c r="G358" i="21"/>
  <c r="C350" i="23"/>
  <c r="B350" i="23"/>
  <c r="H350" i="21"/>
  <c r="G350" i="21"/>
  <c r="B176" i="25"/>
  <c r="C176" i="25"/>
  <c r="C176" i="24"/>
  <c r="B176" i="24"/>
  <c r="C342" i="23"/>
  <c r="B176" i="22"/>
  <c r="B342" i="23"/>
  <c r="C176" i="22"/>
  <c r="H342" i="21"/>
  <c r="G342" i="21"/>
  <c r="C172" i="25"/>
  <c r="B172" i="25"/>
  <c r="B172" i="24"/>
  <c r="C172" i="24"/>
  <c r="C334" i="23"/>
  <c r="B334" i="23"/>
  <c r="C172" i="22"/>
  <c r="B172" i="22"/>
  <c r="H334" i="21"/>
  <c r="G334" i="21"/>
  <c r="B168" i="25"/>
  <c r="C168" i="25"/>
  <c r="C168" i="24"/>
  <c r="B168" i="24"/>
  <c r="C326" i="23"/>
  <c r="B326" i="23"/>
  <c r="C168" i="22"/>
  <c r="B168" i="22"/>
  <c r="H326" i="21"/>
  <c r="G326" i="21"/>
  <c r="C318" i="23"/>
  <c r="B318" i="23"/>
  <c r="H318" i="21"/>
  <c r="G318" i="21"/>
  <c r="C310" i="23"/>
  <c r="B310" i="23"/>
  <c r="H310" i="21"/>
  <c r="G310" i="21"/>
  <c r="C302" i="23"/>
  <c r="B302" i="23"/>
  <c r="H302" i="21"/>
  <c r="G302" i="21"/>
  <c r="B151" i="25"/>
  <c r="C151" i="25"/>
  <c r="C151" i="24"/>
  <c r="B151" i="24"/>
  <c r="C294" i="23"/>
  <c r="B294" i="23"/>
  <c r="C151" i="22"/>
  <c r="B151" i="22"/>
  <c r="H294" i="21"/>
  <c r="G294" i="21"/>
  <c r="B147" i="25"/>
  <c r="C147" i="25"/>
  <c r="C147" i="24"/>
  <c r="B147" i="24"/>
  <c r="C286" i="23"/>
  <c r="B286" i="23"/>
  <c r="C147" i="22"/>
  <c r="B147" i="22"/>
  <c r="H286" i="21"/>
  <c r="G286" i="21"/>
  <c r="C143" i="25"/>
  <c r="B143" i="25"/>
  <c r="C143" i="24"/>
  <c r="B143" i="24"/>
  <c r="C278" i="23"/>
  <c r="B278" i="23"/>
  <c r="C143" i="22"/>
  <c r="B143" i="22"/>
  <c r="H278" i="21"/>
  <c r="G278" i="21"/>
  <c r="C270" i="23"/>
  <c r="B270" i="23"/>
  <c r="H270" i="21"/>
  <c r="G270" i="21"/>
  <c r="C262" i="23"/>
  <c r="B262" i="23"/>
  <c r="H262" i="21"/>
  <c r="G262" i="21"/>
  <c r="C254" i="23"/>
  <c r="B254" i="23"/>
  <c r="H254" i="21"/>
  <c r="G254" i="21"/>
  <c r="B126" i="25"/>
  <c r="C126" i="25"/>
  <c r="C126" i="24"/>
  <c r="B126" i="24"/>
  <c r="C246" i="23"/>
  <c r="B246" i="23"/>
  <c r="B126" i="22"/>
  <c r="C126" i="22"/>
  <c r="H246" i="21"/>
  <c r="G246" i="21"/>
  <c r="B122" i="25"/>
  <c r="C122" i="24"/>
  <c r="B122" i="24"/>
  <c r="C238" i="23"/>
  <c r="C122" i="25"/>
  <c r="B238" i="23"/>
  <c r="C122" i="22"/>
  <c r="B122" i="22"/>
  <c r="H238" i="21"/>
  <c r="G238" i="21"/>
  <c r="C118" i="25"/>
  <c r="B118" i="25"/>
  <c r="C118" i="24"/>
  <c r="B118" i="24"/>
  <c r="C230" i="23"/>
  <c r="B230" i="23"/>
  <c r="C118" i="22"/>
  <c r="B118" i="22"/>
  <c r="H230" i="21"/>
  <c r="G230" i="21"/>
  <c r="C114" i="25"/>
  <c r="B114" i="25"/>
  <c r="C114" i="24"/>
  <c r="B114" i="24"/>
  <c r="C222" i="23"/>
  <c r="B222" i="23"/>
  <c r="C114" i="22"/>
  <c r="B114" i="22"/>
  <c r="H222" i="21"/>
  <c r="G222" i="21"/>
  <c r="C110" i="25"/>
  <c r="B110" i="25"/>
  <c r="C110" i="24"/>
  <c r="B110" i="24"/>
  <c r="C214" i="23"/>
  <c r="B214" i="23"/>
  <c r="C110" i="22"/>
  <c r="B110" i="22"/>
  <c r="H214" i="21"/>
  <c r="G214" i="21"/>
  <c r="B106" i="25"/>
  <c r="C106" i="25"/>
  <c r="C106" i="24"/>
  <c r="B106" i="24"/>
  <c r="C206" i="23"/>
  <c r="B206" i="23"/>
  <c r="C106" i="22"/>
  <c r="B106" i="22"/>
  <c r="G206" i="21"/>
  <c r="H206" i="21"/>
  <c r="C102" i="25"/>
  <c r="B102" i="25"/>
  <c r="C102" i="24"/>
  <c r="B102" i="24"/>
  <c r="C198" i="23"/>
  <c r="B198" i="23"/>
  <c r="C102" i="22"/>
  <c r="B102" i="22"/>
  <c r="G198" i="21"/>
  <c r="H198" i="21"/>
  <c r="C98" i="25"/>
  <c r="B98" i="25"/>
  <c r="C98" i="24"/>
  <c r="B98" i="24"/>
  <c r="C190" i="23"/>
  <c r="B190" i="23"/>
  <c r="C98" i="22"/>
  <c r="B98" i="22"/>
  <c r="G190" i="21"/>
  <c r="H190" i="21"/>
  <c r="C94" i="25"/>
  <c r="B94" i="25"/>
  <c r="C94" i="24"/>
  <c r="B94" i="24"/>
  <c r="C182" i="23"/>
  <c r="C94" i="22"/>
  <c r="B182" i="23"/>
  <c r="B94" i="22"/>
  <c r="G182" i="21"/>
  <c r="H182" i="21"/>
  <c r="B90" i="25"/>
  <c r="C90" i="24"/>
  <c r="B90" i="24"/>
  <c r="C174" i="23"/>
  <c r="C90" i="25"/>
  <c r="B174" i="23"/>
  <c r="C90" i="22"/>
  <c r="B90" i="22"/>
  <c r="G174" i="21"/>
  <c r="H174" i="21"/>
  <c r="C86" i="25"/>
  <c r="B86" i="25"/>
  <c r="C86" i="24"/>
  <c r="B86" i="24"/>
  <c r="C166" i="23"/>
  <c r="C86" i="22"/>
  <c r="B166" i="23"/>
  <c r="B86" i="22"/>
  <c r="G166" i="21"/>
  <c r="H166" i="21"/>
  <c r="C82" i="25"/>
  <c r="B82" i="25"/>
  <c r="C82" i="24"/>
  <c r="B82" i="24"/>
  <c r="C158" i="23"/>
  <c r="B158" i="23"/>
  <c r="C82" i="22"/>
  <c r="B82" i="22"/>
  <c r="G158" i="21"/>
  <c r="H158" i="21"/>
  <c r="C78" i="25"/>
  <c r="B78" i="25"/>
  <c r="C78" i="24"/>
  <c r="B78" i="24"/>
  <c r="C150" i="23"/>
  <c r="B150" i="23"/>
  <c r="B78" i="22"/>
  <c r="C78" i="22"/>
  <c r="G150" i="21"/>
  <c r="H150" i="21"/>
  <c r="C142" i="23"/>
  <c r="B142" i="23"/>
  <c r="G142" i="21"/>
  <c r="H142" i="21"/>
  <c r="C134" i="23"/>
  <c r="B134" i="23"/>
  <c r="G134" i="21"/>
  <c r="H134" i="21"/>
  <c r="C126" i="23"/>
  <c r="B126" i="23"/>
  <c r="G126" i="21"/>
  <c r="H126" i="21"/>
  <c r="C118" i="23"/>
  <c r="B118" i="23"/>
  <c r="G118" i="21"/>
  <c r="H118" i="21"/>
  <c r="C110" i="23"/>
  <c r="B110" i="23"/>
  <c r="G110" i="21"/>
  <c r="H110" i="21"/>
  <c r="B102" i="23"/>
  <c r="C102" i="23"/>
  <c r="G102" i="21"/>
  <c r="H102" i="21"/>
  <c r="C94" i="23"/>
  <c r="B94" i="23"/>
  <c r="G94" i="21"/>
  <c r="H94" i="21"/>
  <c r="C45" i="25"/>
  <c r="B45" i="25"/>
  <c r="C45" i="24"/>
  <c r="C86" i="23"/>
  <c r="B86" i="23"/>
  <c r="B45" i="24"/>
  <c r="C45" i="22"/>
  <c r="B45" i="22"/>
  <c r="G86" i="21"/>
  <c r="H86" i="21"/>
  <c r="B41" i="25"/>
  <c r="C41" i="25"/>
  <c r="C41" i="24"/>
  <c r="B41" i="24"/>
  <c r="B78" i="23"/>
  <c r="C78" i="23"/>
  <c r="C41" i="22"/>
  <c r="B41" i="22"/>
  <c r="G78" i="21"/>
  <c r="H78" i="21"/>
  <c r="C37" i="25"/>
  <c r="B37" i="25"/>
  <c r="C37" i="24"/>
  <c r="B37" i="24"/>
  <c r="C70" i="23"/>
  <c r="B70" i="23"/>
  <c r="C37" i="22"/>
  <c r="B37" i="22"/>
  <c r="G70" i="21"/>
  <c r="H70" i="21"/>
  <c r="C33" i="25"/>
  <c r="B33" i="25"/>
  <c r="C33" i="24"/>
  <c r="C62" i="23"/>
  <c r="B62" i="23"/>
  <c r="B33" i="24"/>
  <c r="B33" i="22"/>
  <c r="C33" i="22"/>
  <c r="G62" i="21"/>
  <c r="H62" i="21"/>
  <c r="C29" i="25"/>
  <c r="B29" i="25"/>
  <c r="C29" i="24"/>
  <c r="C54" i="23"/>
  <c r="B54" i="23"/>
  <c r="C29" i="22"/>
  <c r="B29" i="24"/>
  <c r="B29" i="22"/>
  <c r="C25" i="25"/>
  <c r="B25" i="25"/>
  <c r="C25" i="24"/>
  <c r="B25" i="24"/>
  <c r="C46" i="23"/>
  <c r="B46" i="23"/>
  <c r="B25" i="22"/>
  <c r="C25" i="22"/>
  <c r="C38" i="23"/>
  <c r="B38" i="23"/>
  <c r="C16" i="25"/>
  <c r="B16" i="25"/>
  <c r="C16" i="24"/>
  <c r="C30" i="23"/>
  <c r="B30" i="23"/>
  <c r="B16" i="24"/>
  <c r="B16" i="22"/>
  <c r="C16" i="22"/>
  <c r="C12" i="25"/>
  <c r="B12" i="25"/>
  <c r="C12" i="24"/>
  <c r="C22" i="23"/>
  <c r="B22" i="23"/>
  <c r="B12" i="24"/>
  <c r="C12" i="22"/>
  <c r="B12" i="22"/>
  <c r="C8" i="25"/>
  <c r="B8" i="25"/>
  <c r="C8" i="24"/>
  <c r="B8" i="24"/>
  <c r="C14" i="23"/>
  <c r="B14" i="23"/>
  <c r="B8" i="22"/>
  <c r="C8" i="22"/>
  <c r="C4" i="25"/>
  <c r="B4" i="25"/>
  <c r="C4" i="24"/>
  <c r="B4" i="24"/>
  <c r="C6" i="23"/>
  <c r="B6" i="23"/>
  <c r="C4" i="22"/>
  <c r="B4" i="22"/>
  <c r="B21" i="20"/>
  <c r="B25" i="20"/>
  <c r="B29" i="20"/>
  <c r="B33" i="20"/>
  <c r="B37" i="20"/>
  <c r="B41" i="20"/>
  <c r="B45" i="20"/>
  <c r="B77" i="20"/>
  <c r="B81" i="20"/>
  <c r="B85" i="20"/>
  <c r="B89" i="20"/>
  <c r="B93" i="20"/>
  <c r="B97" i="20"/>
  <c r="B101" i="20"/>
  <c r="B105" i="20"/>
  <c r="B109" i="20"/>
  <c r="B113" i="20"/>
  <c r="B117" i="20"/>
  <c r="B121" i="20"/>
  <c r="B125" i="20"/>
  <c r="B129" i="20"/>
  <c r="B133" i="20"/>
  <c r="B137" i="20"/>
  <c r="B181" i="20"/>
  <c r="B185" i="20"/>
  <c r="B189" i="20"/>
  <c r="C193" i="25"/>
  <c r="B193" i="25"/>
  <c r="C193" i="24"/>
  <c r="B193" i="24"/>
  <c r="C373" i="23"/>
  <c r="B373" i="23"/>
  <c r="B193" i="22"/>
  <c r="C193" i="22"/>
  <c r="H373" i="21"/>
  <c r="G373" i="21"/>
  <c r="C365" i="23"/>
  <c r="B365" i="23"/>
  <c r="H365" i="21"/>
  <c r="G365" i="21"/>
  <c r="C184" i="25"/>
  <c r="B184" i="25"/>
  <c r="C184" i="24"/>
  <c r="B184" i="24"/>
  <c r="C357" i="23"/>
  <c r="B357" i="23"/>
  <c r="C184" i="22"/>
  <c r="B184" i="22"/>
  <c r="H357" i="21"/>
  <c r="G357" i="21"/>
  <c r="C180" i="25"/>
  <c r="B180" i="25"/>
  <c r="C180" i="24"/>
  <c r="B180" i="24"/>
  <c r="C349" i="23"/>
  <c r="B349" i="23"/>
  <c r="C180" i="22"/>
  <c r="B180" i="22"/>
  <c r="H349" i="21"/>
  <c r="G349" i="21"/>
  <c r="C341" i="23"/>
  <c r="B341" i="23"/>
  <c r="H341" i="21"/>
  <c r="G341" i="21"/>
  <c r="C333" i="23"/>
  <c r="B333" i="23"/>
  <c r="H333" i="21"/>
  <c r="G333" i="21"/>
  <c r="C325" i="23"/>
  <c r="B325" i="23"/>
  <c r="H325" i="21"/>
  <c r="G325" i="21"/>
  <c r="B163" i="25"/>
  <c r="C163" i="25"/>
  <c r="C163" i="24"/>
  <c r="B163" i="24"/>
  <c r="C317" i="23"/>
  <c r="B317" i="23"/>
  <c r="C163" i="22"/>
  <c r="B163" i="22"/>
  <c r="H317" i="21"/>
  <c r="G317" i="21"/>
  <c r="C159" i="25"/>
  <c r="B159" i="25"/>
  <c r="C159" i="24"/>
  <c r="C309" i="23"/>
  <c r="B309" i="23"/>
  <c r="B159" i="24"/>
  <c r="B159" i="22"/>
  <c r="C159" i="22"/>
  <c r="H309" i="21"/>
  <c r="G309" i="21"/>
  <c r="C155" i="25"/>
  <c r="B155" i="25"/>
  <c r="C155" i="24"/>
  <c r="B155" i="24"/>
  <c r="C301" i="23"/>
  <c r="B301" i="23"/>
  <c r="C155" i="22"/>
  <c r="B155" i="22"/>
  <c r="H301" i="21"/>
  <c r="G301" i="21"/>
  <c r="C293" i="23"/>
  <c r="B293" i="23"/>
  <c r="H293" i="21"/>
  <c r="G293" i="21"/>
  <c r="C285" i="23"/>
  <c r="B285" i="23"/>
  <c r="H285" i="21"/>
  <c r="G285" i="21"/>
  <c r="C277" i="23"/>
  <c r="B277" i="23"/>
  <c r="H277" i="21"/>
  <c r="G277" i="21"/>
  <c r="C138" i="25"/>
  <c r="B138" i="25"/>
  <c r="C138" i="24"/>
  <c r="B138" i="24"/>
  <c r="C269" i="23"/>
  <c r="B269" i="23"/>
  <c r="C138" i="22"/>
  <c r="B138" i="22"/>
  <c r="H269" i="21"/>
  <c r="G269" i="21"/>
  <c r="C134" i="25"/>
  <c r="B134" i="25"/>
  <c r="C134" i="24"/>
  <c r="C261" i="23"/>
  <c r="B261" i="23"/>
  <c r="B134" i="24"/>
  <c r="C134" i="22"/>
  <c r="B134" i="22"/>
  <c r="H261" i="21"/>
  <c r="G261" i="21"/>
  <c r="B130" i="25"/>
  <c r="C130" i="25"/>
  <c r="C130" i="24"/>
  <c r="B130" i="24"/>
  <c r="C253" i="23"/>
  <c r="B253" i="23"/>
  <c r="B130" i="22"/>
  <c r="C130" i="22"/>
  <c r="H253" i="21"/>
  <c r="G253" i="21"/>
  <c r="C245" i="23"/>
  <c r="B245" i="23"/>
  <c r="H245" i="21"/>
  <c r="G245" i="21"/>
  <c r="C237" i="23"/>
  <c r="B237" i="23"/>
  <c r="H237" i="21"/>
  <c r="G237" i="21"/>
  <c r="C229" i="23"/>
  <c r="B229" i="23"/>
  <c r="H229" i="21"/>
  <c r="G229" i="21"/>
  <c r="C221" i="23"/>
  <c r="B221" i="23"/>
  <c r="H221" i="21"/>
  <c r="G221" i="21"/>
  <c r="C213" i="23"/>
  <c r="B213" i="23"/>
  <c r="H213" i="21"/>
  <c r="G213" i="21"/>
  <c r="C205" i="23"/>
  <c r="B205" i="23"/>
  <c r="C197" i="23"/>
  <c r="B197" i="23"/>
  <c r="C189" i="23"/>
  <c r="B189" i="23"/>
  <c r="C181" i="23"/>
  <c r="B181" i="23"/>
  <c r="C173" i="23"/>
  <c r="B173" i="23"/>
  <c r="C165" i="23"/>
  <c r="B165" i="23"/>
  <c r="C157" i="23"/>
  <c r="B157" i="23"/>
  <c r="C149" i="23"/>
  <c r="B149" i="23"/>
  <c r="C73" i="25"/>
  <c r="B73" i="25"/>
  <c r="C73" i="24"/>
  <c r="B73" i="24"/>
  <c r="C141" i="23"/>
  <c r="B141" i="23"/>
  <c r="C73" i="22"/>
  <c r="B73" i="22"/>
  <c r="B69" i="25"/>
  <c r="C69" i="25"/>
  <c r="C69" i="24"/>
  <c r="C133" i="23"/>
  <c r="B69" i="24"/>
  <c r="B133" i="23"/>
  <c r="C69" i="22"/>
  <c r="B69" i="22"/>
  <c r="C65" i="25"/>
  <c r="B65" i="25"/>
  <c r="C65" i="24"/>
  <c r="C125" i="23"/>
  <c r="B65" i="24"/>
  <c r="B125" i="23"/>
  <c r="C65" i="22"/>
  <c r="B65" i="22"/>
  <c r="C61" i="25"/>
  <c r="B61" i="25"/>
  <c r="C61" i="24"/>
  <c r="C117" i="23"/>
  <c r="B61" i="24"/>
  <c r="B117" i="23"/>
  <c r="C61" i="22"/>
  <c r="B61" i="22"/>
  <c r="C57" i="25"/>
  <c r="B57" i="25"/>
  <c r="C57" i="24"/>
  <c r="B57" i="24"/>
  <c r="C109" i="23"/>
  <c r="B109" i="23"/>
  <c r="B57" i="22"/>
  <c r="C57" i="22"/>
  <c r="B53" i="25"/>
  <c r="C53" i="24"/>
  <c r="C101" i="23"/>
  <c r="B53" i="24"/>
  <c r="C53" i="25"/>
  <c r="B101" i="23"/>
  <c r="B53" i="22"/>
  <c r="C53" i="22"/>
  <c r="C49" i="25"/>
  <c r="B49" i="25"/>
  <c r="B49" i="24"/>
  <c r="C49" i="24"/>
  <c r="C93" i="23"/>
  <c r="B93" i="23"/>
  <c r="C49" i="22"/>
  <c r="B49" i="22"/>
  <c r="C85" i="23"/>
  <c r="B85" i="23"/>
  <c r="C77" i="23"/>
  <c r="B77" i="23"/>
  <c r="B69" i="23"/>
  <c r="C69" i="23"/>
  <c r="C61" i="23"/>
  <c r="B61" i="23"/>
  <c r="B53" i="23"/>
  <c r="C53" i="23"/>
  <c r="B45" i="23"/>
  <c r="C45" i="23"/>
  <c r="C20" i="25"/>
  <c r="B20" i="25"/>
  <c r="B20" i="24"/>
  <c r="C20" i="24"/>
  <c r="C37" i="23"/>
  <c r="B37" i="23"/>
  <c r="C20" i="22"/>
  <c r="B20" i="22"/>
  <c r="C29" i="23"/>
  <c r="B29" i="23"/>
  <c r="B21" i="23"/>
  <c r="C21" i="23"/>
  <c r="C13" i="23"/>
  <c r="B13" i="23"/>
  <c r="C5" i="23"/>
  <c r="B5" i="23"/>
  <c r="C21" i="20"/>
  <c r="C25" i="20"/>
  <c r="C29" i="20"/>
  <c r="C33" i="20"/>
  <c r="C37" i="20"/>
  <c r="C41" i="20"/>
  <c r="C45" i="20"/>
  <c r="C49" i="20"/>
  <c r="C53" i="20"/>
  <c r="C57" i="20"/>
  <c r="C61" i="20"/>
  <c r="C65" i="20"/>
  <c r="C69" i="20"/>
  <c r="C73" i="20"/>
  <c r="C181" i="20"/>
  <c r="C185" i="20"/>
  <c r="C189" i="20"/>
  <c r="C193" i="20"/>
  <c r="G69" i="21"/>
  <c r="G77" i="21"/>
  <c r="G85" i="21"/>
  <c r="G93" i="21"/>
  <c r="G101" i="21"/>
  <c r="G109" i="21"/>
  <c r="G117" i="21"/>
  <c r="G125" i="21"/>
  <c r="G133" i="21"/>
  <c r="G141" i="21"/>
  <c r="G149" i="21"/>
  <c r="G157" i="21"/>
  <c r="G165" i="21"/>
  <c r="G173" i="21"/>
  <c r="G181" i="21"/>
  <c r="G189" i="21"/>
  <c r="G197" i="21"/>
  <c r="G205" i="21"/>
  <c r="G239" i="21"/>
  <c r="G271" i="21"/>
  <c r="G303" i="21"/>
  <c r="G335" i="21"/>
  <c r="G367" i="21"/>
  <c r="C380" i="23"/>
  <c r="B380" i="23"/>
  <c r="G380" i="21"/>
  <c r="H380" i="21"/>
  <c r="B192" i="25"/>
  <c r="C192" i="25"/>
  <c r="C192" i="24"/>
  <c r="B192" i="24"/>
  <c r="C372" i="23"/>
  <c r="B372" i="23"/>
  <c r="C192" i="22"/>
  <c r="B192" i="22"/>
  <c r="G372" i="21"/>
  <c r="H372" i="21"/>
  <c r="B188" i="25"/>
  <c r="C188" i="25"/>
  <c r="C188" i="24"/>
  <c r="B188" i="24"/>
  <c r="C364" i="23"/>
  <c r="B364" i="23"/>
  <c r="B188" i="22"/>
  <c r="C188" i="22"/>
  <c r="G364" i="21"/>
  <c r="H364" i="21"/>
  <c r="C356" i="23"/>
  <c r="B356" i="23"/>
  <c r="G356" i="21"/>
  <c r="H356" i="21"/>
  <c r="C348" i="23"/>
  <c r="B348" i="23"/>
  <c r="G348" i="21"/>
  <c r="H348" i="21"/>
  <c r="B175" i="25"/>
  <c r="C175" i="25"/>
  <c r="B175" i="24"/>
  <c r="C340" i="23"/>
  <c r="B340" i="23"/>
  <c r="C175" i="24"/>
  <c r="C175" i="22"/>
  <c r="B175" i="22"/>
  <c r="G340" i="21"/>
  <c r="H340" i="21"/>
  <c r="B171" i="25"/>
  <c r="C171" i="25"/>
  <c r="C171" i="24"/>
  <c r="B171" i="24"/>
  <c r="C332" i="23"/>
  <c r="B332" i="23"/>
  <c r="B171" i="22"/>
  <c r="C171" i="22"/>
  <c r="G332" i="21"/>
  <c r="H332" i="21"/>
  <c r="C167" i="25"/>
  <c r="B167" i="25"/>
  <c r="B167" i="24"/>
  <c r="C167" i="24"/>
  <c r="C324" i="23"/>
  <c r="B324" i="23"/>
  <c r="C167" i="22"/>
  <c r="B167" i="22"/>
  <c r="G324" i="21"/>
  <c r="H324" i="21"/>
  <c r="C316" i="23"/>
  <c r="B316" i="23"/>
  <c r="G316" i="21"/>
  <c r="H316" i="21"/>
  <c r="C308" i="23"/>
  <c r="B308" i="23"/>
  <c r="G308" i="21"/>
  <c r="H308" i="21"/>
  <c r="C154" i="25"/>
  <c r="B154" i="25"/>
  <c r="B154" i="24"/>
  <c r="C154" i="24"/>
  <c r="C300" i="23"/>
  <c r="B300" i="23"/>
  <c r="B154" i="22"/>
  <c r="C154" i="22"/>
  <c r="G300" i="21"/>
  <c r="H300" i="21"/>
  <c r="C150" i="25"/>
  <c r="B150" i="25"/>
  <c r="B150" i="24"/>
  <c r="C150" i="24"/>
  <c r="C292" i="23"/>
  <c r="B292" i="23"/>
  <c r="C150" i="22"/>
  <c r="B150" i="22"/>
  <c r="G292" i="21"/>
  <c r="H292" i="21"/>
  <c r="C146" i="25"/>
  <c r="B146" i="25"/>
  <c r="B146" i="24"/>
  <c r="C146" i="24"/>
  <c r="C284" i="23"/>
  <c r="B284" i="23"/>
  <c r="C146" i="22"/>
  <c r="B146" i="22"/>
  <c r="G284" i="21"/>
  <c r="H284" i="21"/>
  <c r="B142" i="25"/>
  <c r="C142" i="25"/>
  <c r="B142" i="24"/>
  <c r="C142" i="24"/>
  <c r="C276" i="23"/>
  <c r="B276" i="23"/>
  <c r="B142" i="22"/>
  <c r="C142" i="22"/>
  <c r="G276" i="21"/>
  <c r="H276" i="21"/>
  <c r="C268" i="23"/>
  <c r="B268" i="23"/>
  <c r="G268" i="21"/>
  <c r="H268" i="21"/>
  <c r="C260" i="23"/>
  <c r="B260" i="23"/>
  <c r="G260" i="21"/>
  <c r="H260" i="21"/>
  <c r="C252" i="23"/>
  <c r="B252" i="23"/>
  <c r="G252" i="21"/>
  <c r="H252" i="21"/>
  <c r="B125" i="25"/>
  <c r="C125" i="25"/>
  <c r="B125" i="24"/>
  <c r="C125" i="24"/>
  <c r="C244" i="23"/>
  <c r="B244" i="23"/>
  <c r="B125" i="22"/>
  <c r="C125" i="22"/>
  <c r="G244" i="21"/>
  <c r="H244" i="21"/>
  <c r="C121" i="25"/>
  <c r="B121" i="25"/>
  <c r="B121" i="24"/>
  <c r="C121" i="24"/>
  <c r="C236" i="23"/>
  <c r="B236" i="23"/>
  <c r="B121" i="22"/>
  <c r="C121" i="22"/>
  <c r="G236" i="21"/>
  <c r="H236" i="21"/>
  <c r="C117" i="25"/>
  <c r="B117" i="25"/>
  <c r="B117" i="24"/>
  <c r="C117" i="24"/>
  <c r="C228" i="23"/>
  <c r="B228" i="23"/>
  <c r="C117" i="22"/>
  <c r="B117" i="22"/>
  <c r="G228" i="21"/>
  <c r="H228" i="21"/>
  <c r="B113" i="25"/>
  <c r="B113" i="24"/>
  <c r="C113" i="24"/>
  <c r="C113" i="25"/>
  <c r="C220" i="23"/>
  <c r="B220" i="23"/>
  <c r="C113" i="22"/>
  <c r="B113" i="22"/>
  <c r="G220" i="21"/>
  <c r="H220" i="21"/>
  <c r="C109" i="25"/>
  <c r="B109" i="25"/>
  <c r="B109" i="24"/>
  <c r="C109" i="24"/>
  <c r="C212" i="23"/>
  <c r="B212" i="23"/>
  <c r="B109" i="22"/>
  <c r="C109" i="22"/>
  <c r="G212" i="21"/>
  <c r="H212" i="21"/>
  <c r="C105" i="25"/>
  <c r="B105" i="25"/>
  <c r="B105" i="24"/>
  <c r="C105" i="24"/>
  <c r="C204" i="23"/>
  <c r="B204" i="23"/>
  <c r="B105" i="22"/>
  <c r="C105" i="22"/>
  <c r="H204" i="21"/>
  <c r="G204" i="21"/>
  <c r="C101" i="25"/>
  <c r="B101" i="25"/>
  <c r="B101" i="24"/>
  <c r="C101" i="24"/>
  <c r="C196" i="23"/>
  <c r="B196" i="23"/>
  <c r="C101" i="22"/>
  <c r="B101" i="22"/>
  <c r="H196" i="21"/>
  <c r="G196" i="21"/>
  <c r="B97" i="25"/>
  <c r="B97" i="24"/>
  <c r="C97" i="25"/>
  <c r="C97" i="24"/>
  <c r="C188" i="23"/>
  <c r="B188" i="23"/>
  <c r="B97" i="22"/>
  <c r="C97" i="22"/>
  <c r="H188" i="21"/>
  <c r="G188" i="21"/>
  <c r="C93" i="25"/>
  <c r="B93" i="25"/>
  <c r="B93" i="24"/>
  <c r="C93" i="24"/>
  <c r="C180" i="23"/>
  <c r="B180" i="23"/>
  <c r="B93" i="22"/>
  <c r="C93" i="22"/>
  <c r="H180" i="21"/>
  <c r="G180" i="21"/>
  <c r="C89" i="25"/>
  <c r="B89" i="25"/>
  <c r="B89" i="24"/>
  <c r="C89" i="24"/>
  <c r="C172" i="23"/>
  <c r="B172" i="23"/>
  <c r="B89" i="22"/>
  <c r="C89" i="22"/>
  <c r="H172" i="21"/>
  <c r="G172" i="21"/>
  <c r="C85" i="25"/>
  <c r="B85" i="25"/>
  <c r="B85" i="24"/>
  <c r="C85" i="24"/>
  <c r="C164" i="23"/>
  <c r="B164" i="23"/>
  <c r="C85" i="22"/>
  <c r="B85" i="22"/>
  <c r="H164" i="21"/>
  <c r="G164" i="21"/>
  <c r="B81" i="25"/>
  <c r="B81" i="24"/>
  <c r="C81" i="24"/>
  <c r="C156" i="23"/>
  <c r="C81" i="25"/>
  <c r="B156" i="23"/>
  <c r="C81" i="22"/>
  <c r="B81" i="22"/>
  <c r="H156" i="21"/>
  <c r="G156" i="21"/>
  <c r="C77" i="25"/>
  <c r="B77" i="25"/>
  <c r="B77" i="24"/>
  <c r="C77" i="24"/>
  <c r="C148" i="23"/>
  <c r="B148" i="23"/>
  <c r="C77" i="22"/>
  <c r="B77" i="22"/>
  <c r="H148" i="21"/>
  <c r="G148" i="21"/>
  <c r="AM140" i="5"/>
  <c r="C140" i="23"/>
  <c r="B140" i="23"/>
  <c r="H140" i="21"/>
  <c r="G140" i="21"/>
  <c r="AK132" i="5"/>
  <c r="C132" i="23"/>
  <c r="B132" i="23"/>
  <c r="H132" i="21"/>
  <c r="G132" i="21"/>
  <c r="C124" i="23"/>
  <c r="B124" i="23"/>
  <c r="H124" i="21"/>
  <c r="G124" i="21"/>
  <c r="C116" i="23"/>
  <c r="B116" i="23"/>
  <c r="H116" i="21"/>
  <c r="G116" i="21"/>
  <c r="AK108" i="5"/>
  <c r="C108" i="23"/>
  <c r="B108" i="23"/>
  <c r="H108" i="21"/>
  <c r="G108" i="21"/>
  <c r="C100" i="23"/>
  <c r="B100" i="23"/>
  <c r="H100" i="21"/>
  <c r="G100" i="21"/>
  <c r="C92" i="23"/>
  <c r="B92" i="23"/>
  <c r="H92" i="21"/>
  <c r="G92" i="21"/>
  <c r="C44" i="25"/>
  <c r="B44" i="25"/>
  <c r="B44" i="24"/>
  <c r="C84" i="23"/>
  <c r="B84" i="23"/>
  <c r="C44" i="24"/>
  <c r="C44" i="22"/>
  <c r="B44" i="22"/>
  <c r="H84" i="21"/>
  <c r="G84" i="21"/>
  <c r="C40" i="25"/>
  <c r="B40" i="25"/>
  <c r="B40" i="24"/>
  <c r="C76" i="23"/>
  <c r="B76" i="23"/>
  <c r="C40" i="24"/>
  <c r="C40" i="22"/>
  <c r="B40" i="22"/>
  <c r="H76" i="21"/>
  <c r="G76" i="21"/>
  <c r="C36" i="25"/>
  <c r="B36" i="25"/>
  <c r="B36" i="24"/>
  <c r="C68" i="23"/>
  <c r="B68" i="23"/>
  <c r="C36" i="24"/>
  <c r="C36" i="22"/>
  <c r="B36" i="22"/>
  <c r="H68" i="21"/>
  <c r="G68" i="21"/>
  <c r="C32" i="25"/>
  <c r="B32" i="25"/>
  <c r="B32" i="24"/>
  <c r="B60" i="23"/>
  <c r="C32" i="24"/>
  <c r="C60" i="23"/>
  <c r="C32" i="22"/>
  <c r="B32" i="22"/>
  <c r="C28" i="25"/>
  <c r="B28" i="25"/>
  <c r="B28" i="24"/>
  <c r="B52" i="23"/>
  <c r="C52" i="23"/>
  <c r="C28" i="22"/>
  <c r="B28" i="22"/>
  <c r="C28" i="24"/>
  <c r="B24" i="25"/>
  <c r="C24" i="25"/>
  <c r="B24" i="24"/>
  <c r="B44" i="23"/>
  <c r="C24" i="24"/>
  <c r="C44" i="23"/>
  <c r="C24" i="22"/>
  <c r="B24" i="22"/>
  <c r="B19" i="25"/>
  <c r="B19" i="24"/>
  <c r="B36" i="23"/>
  <c r="C19" i="24"/>
  <c r="C19" i="25"/>
  <c r="C36" i="23"/>
  <c r="C19" i="22"/>
  <c r="B19" i="22"/>
  <c r="B15" i="25"/>
  <c r="C15" i="25"/>
  <c r="B15" i="24"/>
  <c r="B28" i="23"/>
  <c r="C15" i="24"/>
  <c r="C28" i="23"/>
  <c r="C15" i="22"/>
  <c r="B15" i="22"/>
  <c r="B11" i="25"/>
  <c r="C11" i="25"/>
  <c r="B11" i="24"/>
  <c r="B20" i="23"/>
  <c r="C20" i="23"/>
  <c r="C11" i="22"/>
  <c r="B11" i="22"/>
  <c r="C11" i="24"/>
  <c r="B7" i="25"/>
  <c r="B7" i="24"/>
  <c r="C7" i="25"/>
  <c r="B12" i="23"/>
  <c r="C7" i="24"/>
  <c r="C12" i="23"/>
  <c r="C7" i="22"/>
  <c r="B7" i="22"/>
  <c r="C3" i="25"/>
  <c r="B3" i="24"/>
  <c r="B4" i="23"/>
  <c r="C3" i="24"/>
  <c r="B3" i="25"/>
  <c r="C4" i="23"/>
  <c r="C3" i="22"/>
  <c r="B3" i="22"/>
  <c r="B6" i="20"/>
  <c r="B50" i="20"/>
  <c r="B54" i="20"/>
  <c r="B58" i="20"/>
  <c r="B62" i="20"/>
  <c r="B66" i="20"/>
  <c r="B70" i="20"/>
  <c r="B74" i="20"/>
  <c r="B78" i="20"/>
  <c r="B82" i="20"/>
  <c r="B86" i="20"/>
  <c r="B90" i="20"/>
  <c r="B94" i="20"/>
  <c r="B98" i="20"/>
  <c r="B102" i="20"/>
  <c r="B106" i="20"/>
  <c r="B110" i="20"/>
  <c r="B114" i="20"/>
  <c r="B118" i="20"/>
  <c r="B122" i="20"/>
  <c r="B126" i="20"/>
  <c r="B130" i="20"/>
  <c r="B134" i="20"/>
  <c r="B138" i="20"/>
  <c r="B142" i="20"/>
  <c r="B146" i="20"/>
  <c r="B150" i="20"/>
  <c r="B154" i="20"/>
  <c r="B194" i="20"/>
  <c r="H4" i="21"/>
  <c r="H12" i="21"/>
  <c r="H20" i="21"/>
  <c r="H28" i="21"/>
  <c r="H36" i="21"/>
  <c r="H44" i="21"/>
  <c r="H52" i="21"/>
  <c r="H60" i="21"/>
  <c r="H69" i="21"/>
  <c r="H77" i="21"/>
  <c r="H85" i="21"/>
  <c r="H93" i="21"/>
  <c r="H101" i="21"/>
  <c r="H109" i="21"/>
  <c r="H117" i="21"/>
  <c r="H125" i="21"/>
  <c r="H133" i="21"/>
  <c r="H141" i="21"/>
  <c r="H149" i="21"/>
  <c r="H157" i="21"/>
  <c r="H165" i="21"/>
  <c r="H173" i="21"/>
  <c r="H181" i="21"/>
  <c r="H189" i="21"/>
  <c r="H197" i="21"/>
  <c r="H205" i="21"/>
  <c r="C196" i="25"/>
  <c r="B196" i="25"/>
  <c r="C196" i="24"/>
  <c r="B196" i="24"/>
  <c r="B379" i="23"/>
  <c r="C196" i="22"/>
  <c r="C379" i="23"/>
  <c r="B196" i="22"/>
  <c r="H379" i="21"/>
  <c r="G379" i="21"/>
  <c r="B371" i="23"/>
  <c r="C371" i="23"/>
  <c r="H371" i="21"/>
  <c r="G371" i="21"/>
  <c r="B363" i="23"/>
  <c r="C363" i="23"/>
  <c r="H363" i="21"/>
  <c r="G363" i="21"/>
  <c r="C183" i="25"/>
  <c r="B183" i="25"/>
  <c r="B183" i="24"/>
  <c r="C183" i="24"/>
  <c r="B355" i="23"/>
  <c r="C355" i="23"/>
  <c r="B183" i="22"/>
  <c r="C183" i="22"/>
  <c r="H355" i="21"/>
  <c r="G355" i="21"/>
  <c r="C179" i="25"/>
  <c r="B179" i="25"/>
  <c r="C179" i="24"/>
  <c r="B179" i="24"/>
  <c r="B347" i="23"/>
  <c r="C179" i="22"/>
  <c r="B179" i="22"/>
  <c r="C347" i="23"/>
  <c r="H347" i="21"/>
  <c r="G347" i="21"/>
  <c r="B339" i="23"/>
  <c r="C339" i="23"/>
  <c r="H339" i="21"/>
  <c r="G339" i="21"/>
  <c r="B331" i="23"/>
  <c r="C331" i="23"/>
  <c r="H331" i="21"/>
  <c r="G331" i="21"/>
  <c r="C166" i="25"/>
  <c r="B166" i="25"/>
  <c r="C166" i="24"/>
  <c r="B166" i="24"/>
  <c r="B323" i="23"/>
  <c r="C323" i="23"/>
  <c r="B166" i="22"/>
  <c r="C166" i="22"/>
  <c r="H323" i="21"/>
  <c r="G323" i="21"/>
  <c r="C162" i="25"/>
  <c r="B162" i="25"/>
  <c r="C162" i="24"/>
  <c r="B162" i="24"/>
  <c r="B315" i="23"/>
  <c r="C162" i="22"/>
  <c r="B162" i="22"/>
  <c r="C315" i="23"/>
  <c r="H315" i="21"/>
  <c r="G315" i="21"/>
  <c r="C158" i="25"/>
  <c r="B158" i="25"/>
  <c r="C158" i="24"/>
  <c r="B158" i="24"/>
  <c r="B307" i="23"/>
  <c r="C158" i="22"/>
  <c r="B158" i="22"/>
  <c r="C307" i="23"/>
  <c r="H307" i="21"/>
  <c r="G307" i="21"/>
  <c r="B299" i="23"/>
  <c r="C299" i="23"/>
  <c r="H299" i="21"/>
  <c r="G299" i="21"/>
  <c r="B291" i="23"/>
  <c r="C291" i="23"/>
  <c r="H291" i="21"/>
  <c r="G291" i="21"/>
  <c r="B283" i="23"/>
  <c r="C283" i="23"/>
  <c r="H283" i="21"/>
  <c r="G283" i="21"/>
  <c r="B275" i="23"/>
  <c r="C275" i="23"/>
  <c r="H275" i="21"/>
  <c r="G275" i="21"/>
  <c r="B137" i="25"/>
  <c r="C137" i="25"/>
  <c r="C137" i="24"/>
  <c r="B137" i="24"/>
  <c r="B267" i="23"/>
  <c r="B137" i="22"/>
  <c r="C267" i="23"/>
  <c r="C137" i="22"/>
  <c r="H267" i="21"/>
  <c r="G267" i="21"/>
  <c r="C133" i="25"/>
  <c r="B133" i="25"/>
  <c r="C133" i="24"/>
  <c r="B133" i="24"/>
  <c r="B259" i="23"/>
  <c r="C259" i="23"/>
  <c r="B133" i="22"/>
  <c r="C133" i="22"/>
  <c r="H259" i="21"/>
  <c r="G259" i="21"/>
  <c r="C129" i="25"/>
  <c r="B129" i="25"/>
  <c r="C129" i="24"/>
  <c r="B129" i="24"/>
  <c r="B251" i="23"/>
  <c r="C129" i="22"/>
  <c r="C251" i="23"/>
  <c r="B129" i="22"/>
  <c r="H251" i="21"/>
  <c r="G251" i="21"/>
  <c r="B243" i="23"/>
  <c r="C243" i="23"/>
  <c r="H243" i="21"/>
  <c r="G243" i="21"/>
  <c r="B235" i="23"/>
  <c r="C235" i="23"/>
  <c r="H235" i="21"/>
  <c r="G235" i="21"/>
  <c r="B227" i="23"/>
  <c r="C227" i="23"/>
  <c r="H227" i="21"/>
  <c r="G227" i="21"/>
  <c r="B219" i="23"/>
  <c r="C219" i="23"/>
  <c r="H219" i="21"/>
  <c r="G219" i="21"/>
  <c r="B211" i="23"/>
  <c r="C211" i="23"/>
  <c r="H211" i="21"/>
  <c r="G211" i="21"/>
  <c r="B203" i="23"/>
  <c r="C203" i="23"/>
  <c r="H203" i="21"/>
  <c r="G203" i="21"/>
  <c r="B195" i="23"/>
  <c r="C195" i="23"/>
  <c r="H195" i="21"/>
  <c r="G195" i="21"/>
  <c r="B187" i="23"/>
  <c r="C187" i="23"/>
  <c r="H187" i="21"/>
  <c r="G187" i="21"/>
  <c r="B179" i="23"/>
  <c r="C179" i="23"/>
  <c r="H179" i="21"/>
  <c r="G179" i="21"/>
  <c r="B171" i="23"/>
  <c r="C171" i="23"/>
  <c r="H171" i="21"/>
  <c r="G171" i="21"/>
  <c r="B163" i="23"/>
  <c r="C163" i="23"/>
  <c r="H163" i="21"/>
  <c r="G163" i="21"/>
  <c r="B155" i="23"/>
  <c r="C155" i="23"/>
  <c r="H155" i="21"/>
  <c r="G155" i="21"/>
  <c r="B147" i="23"/>
  <c r="C147" i="23"/>
  <c r="H147" i="21"/>
  <c r="G147" i="21"/>
  <c r="C72" i="25"/>
  <c r="B72" i="25"/>
  <c r="C72" i="24"/>
  <c r="B72" i="24"/>
  <c r="B139" i="23"/>
  <c r="C139" i="23"/>
  <c r="C72" i="22"/>
  <c r="B72" i="22"/>
  <c r="H139" i="21"/>
  <c r="G139" i="21"/>
  <c r="C68" i="25"/>
  <c r="B68" i="25"/>
  <c r="C68" i="24"/>
  <c r="B68" i="24"/>
  <c r="B131" i="23"/>
  <c r="C131" i="23"/>
  <c r="C68" i="22"/>
  <c r="B68" i="22"/>
  <c r="H131" i="21"/>
  <c r="G131" i="21"/>
  <c r="C64" i="25"/>
  <c r="B64" i="25"/>
  <c r="C64" i="24"/>
  <c r="B64" i="24"/>
  <c r="B123" i="23"/>
  <c r="C123" i="23"/>
  <c r="B64" i="22"/>
  <c r="C64" i="22"/>
  <c r="H123" i="21"/>
  <c r="G123" i="21"/>
  <c r="B60" i="25"/>
  <c r="C60" i="24"/>
  <c r="C60" i="25"/>
  <c r="B60" i="24"/>
  <c r="C115" i="23"/>
  <c r="B115" i="23"/>
  <c r="B60" i="22"/>
  <c r="C60" i="22"/>
  <c r="H115" i="21"/>
  <c r="G115" i="21"/>
  <c r="C56" i="25"/>
  <c r="B56" i="25"/>
  <c r="C56" i="24"/>
  <c r="B56" i="24"/>
  <c r="B107" i="23"/>
  <c r="C107" i="23"/>
  <c r="C56" i="22"/>
  <c r="B56" i="22"/>
  <c r="H107" i="21"/>
  <c r="G107" i="21"/>
  <c r="C52" i="25"/>
  <c r="B52" i="25"/>
  <c r="C52" i="24"/>
  <c r="B52" i="24"/>
  <c r="C99" i="23"/>
  <c r="B99" i="23"/>
  <c r="C52" i="22"/>
  <c r="B52" i="22"/>
  <c r="H99" i="21"/>
  <c r="G99" i="21"/>
  <c r="C48" i="25"/>
  <c r="B48" i="25"/>
  <c r="C48" i="24"/>
  <c r="B48" i="24"/>
  <c r="B91" i="23"/>
  <c r="C91" i="23"/>
  <c r="C48" i="22"/>
  <c r="B48" i="22"/>
  <c r="H91" i="21"/>
  <c r="G91" i="21"/>
  <c r="C83" i="23"/>
  <c r="B83" i="23"/>
  <c r="H83" i="21"/>
  <c r="G83" i="21"/>
  <c r="C75" i="23"/>
  <c r="B75" i="23"/>
  <c r="H75" i="21"/>
  <c r="G75" i="21"/>
  <c r="C67" i="23"/>
  <c r="B67" i="23"/>
  <c r="H67" i="21"/>
  <c r="G67" i="21"/>
  <c r="C59" i="23"/>
  <c r="B59" i="23"/>
  <c r="C51" i="23"/>
  <c r="B51" i="23"/>
  <c r="C43" i="23"/>
  <c r="B43" i="23"/>
  <c r="C35" i="23"/>
  <c r="B35" i="23"/>
  <c r="C27" i="23"/>
  <c r="B27" i="23"/>
  <c r="C19" i="23"/>
  <c r="B19" i="23"/>
  <c r="C11" i="23"/>
  <c r="B11" i="23"/>
  <c r="C3" i="23"/>
  <c r="B3" i="23"/>
  <c r="C6" i="20"/>
  <c r="C50" i="20"/>
  <c r="C54" i="20"/>
  <c r="C58" i="20"/>
  <c r="C62" i="20"/>
  <c r="C66" i="20"/>
  <c r="C70" i="20"/>
  <c r="C74" i="20"/>
  <c r="C78" i="20"/>
  <c r="C82" i="20"/>
  <c r="C86" i="20"/>
  <c r="C90" i="20"/>
  <c r="C94" i="20"/>
  <c r="C98" i="20"/>
  <c r="C102" i="20"/>
  <c r="C106" i="20"/>
  <c r="C110" i="20"/>
  <c r="C114" i="20"/>
  <c r="C118" i="20"/>
  <c r="C122" i="20"/>
  <c r="C126" i="20"/>
  <c r="C130" i="20"/>
  <c r="C134" i="20"/>
  <c r="C138" i="20"/>
  <c r="C142" i="20"/>
  <c r="C146" i="20"/>
  <c r="C150" i="20"/>
  <c r="C154" i="20"/>
  <c r="C158" i="20"/>
  <c r="C162" i="20"/>
  <c r="C166" i="20"/>
  <c r="C194" i="20"/>
  <c r="G3" i="21"/>
  <c r="G7" i="21"/>
  <c r="G11" i="21"/>
  <c r="G15" i="21"/>
  <c r="G19" i="21"/>
  <c r="G23" i="21"/>
  <c r="G27" i="21"/>
  <c r="G31" i="21"/>
  <c r="G35" i="21"/>
  <c r="G39" i="21"/>
  <c r="G43" i="21"/>
  <c r="G47" i="21"/>
  <c r="G51" i="21"/>
  <c r="G55" i="21"/>
  <c r="G59" i="21"/>
  <c r="G215" i="21"/>
  <c r="G247" i="21"/>
  <c r="G279" i="21"/>
  <c r="G311" i="21"/>
  <c r="G343" i="21"/>
  <c r="G375" i="21"/>
  <c r="C2" i="20"/>
  <c r="B2" i="20"/>
  <c r="G2" i="21"/>
  <c r="B2" i="23"/>
  <c r="C2" i="22"/>
  <c r="C2" i="24"/>
  <c r="B2" i="22"/>
  <c r="B2" i="24"/>
  <c r="C2" i="25"/>
  <c r="B2" i="25"/>
  <c r="C2" i="23"/>
  <c r="BF148" i="5"/>
  <c r="BF44" i="5"/>
  <c r="BF203" i="5"/>
  <c r="BF163" i="5"/>
  <c r="BF123" i="5"/>
  <c r="BF124" i="5"/>
  <c r="BF380" i="5"/>
  <c r="BF147" i="5"/>
  <c r="BF43" i="5"/>
  <c r="BF379" i="5"/>
  <c r="BF339" i="5"/>
  <c r="BF299" i="5"/>
  <c r="BF260" i="5"/>
  <c r="BF236" i="5"/>
  <c r="BF219" i="5"/>
  <c r="BF180" i="5"/>
  <c r="BF99" i="5"/>
  <c r="BF83" i="5"/>
  <c r="BF3" i="5"/>
  <c r="BG373" i="5"/>
  <c r="BH287" i="5"/>
  <c r="BF316" i="5"/>
  <c r="BF156" i="5"/>
  <c r="BF60" i="5"/>
  <c r="BF36" i="5"/>
  <c r="BF20" i="5"/>
  <c r="BD358" i="5"/>
  <c r="BD350" i="5"/>
  <c r="BD342" i="5"/>
  <c r="BD334" i="5"/>
  <c r="BD294" i="5"/>
  <c r="BD278" i="5"/>
  <c r="BD270" i="5"/>
  <c r="BD230" i="5"/>
  <c r="BD222" i="5"/>
  <c r="BD214" i="5"/>
  <c r="BD206" i="5"/>
  <c r="BD190" i="5"/>
  <c r="BD174" i="5"/>
  <c r="BD166" i="5"/>
  <c r="BD158" i="5"/>
  <c r="BD150" i="5"/>
  <c r="BD142" i="5"/>
  <c r="BD134" i="5"/>
  <c r="BD126" i="5"/>
  <c r="BD118" i="5"/>
  <c r="BD110" i="5"/>
  <c r="BD102" i="5"/>
  <c r="BD94" i="5"/>
  <c r="BD86" i="5"/>
  <c r="BD70" i="5"/>
  <c r="BD54" i="5"/>
  <c r="BD46" i="5"/>
  <c r="BF356" i="5"/>
  <c r="BF275" i="5"/>
  <c r="BF259" i="5"/>
  <c r="BF235" i="5"/>
  <c r="BF179" i="5"/>
  <c r="BF139" i="5"/>
  <c r="BF371" i="5"/>
  <c r="BF355" i="5"/>
  <c r="BF315" i="5"/>
  <c r="BF292" i="5"/>
  <c r="BF155" i="5"/>
  <c r="BF115" i="5"/>
  <c r="BF75" i="5"/>
  <c r="BF59" i="5"/>
  <c r="BF35" i="5"/>
  <c r="BF19" i="5"/>
  <c r="BD213" i="5"/>
  <c r="BF291" i="5"/>
  <c r="BF251" i="5"/>
  <c r="BF212" i="5"/>
  <c r="BF195" i="5"/>
  <c r="BF132" i="5"/>
  <c r="BF92" i="5"/>
  <c r="BH351" i="5"/>
  <c r="BF347" i="5"/>
  <c r="BF331" i="5"/>
  <c r="BF268" i="5"/>
  <c r="BF227" i="5"/>
  <c r="BF211" i="5"/>
  <c r="BF172" i="5"/>
  <c r="BF131" i="5"/>
  <c r="BF91" i="5"/>
  <c r="BF51" i="5"/>
  <c r="BF12" i="5"/>
  <c r="BD307" i="5"/>
  <c r="BD243" i="5"/>
  <c r="BD187" i="5"/>
  <c r="BD179" i="5"/>
  <c r="BD171" i="5"/>
  <c r="BD163" i="5"/>
  <c r="BD155" i="5"/>
  <c r="BD139" i="5"/>
  <c r="BD123" i="5"/>
  <c r="BD83" i="5"/>
  <c r="BD67" i="5"/>
  <c r="BF208" i="5"/>
  <c r="BF120" i="5"/>
  <c r="BF8" i="5"/>
  <c r="BF272" i="5"/>
  <c r="BF248" i="5"/>
  <c r="BF32" i="5"/>
  <c r="BF304" i="5"/>
  <c r="BF344" i="5"/>
  <c r="BD310" i="5"/>
  <c r="BF168" i="5"/>
  <c r="BD291" i="5"/>
  <c r="BD262" i="5"/>
  <c r="BD246" i="5"/>
  <c r="BD203" i="5"/>
  <c r="BF349" i="5"/>
  <c r="BF340" i="5"/>
  <c r="BF328" i="5"/>
  <c r="BF301" i="5"/>
  <c r="BF277" i="5"/>
  <c r="BF253" i="5"/>
  <c r="BF228" i="5"/>
  <c r="BF216" i="5"/>
  <c r="BF204" i="5"/>
  <c r="BF192" i="5"/>
  <c r="BF165" i="5"/>
  <c r="BF141" i="5"/>
  <c r="BF116" i="5"/>
  <c r="BF104" i="5"/>
  <c r="BF80" i="5"/>
  <c r="BF53" i="5"/>
  <c r="BF28" i="5"/>
  <c r="BF4" i="5"/>
  <c r="BG351" i="5"/>
  <c r="BG327" i="5"/>
  <c r="BG303" i="5"/>
  <c r="BG279" i="5"/>
  <c r="BH380" i="5"/>
  <c r="BH316" i="5"/>
  <c r="BH252" i="5"/>
  <c r="BD326" i="5"/>
  <c r="BF280" i="5"/>
  <c r="BF352" i="5"/>
  <c r="BC310" i="5"/>
  <c r="BD379" i="5"/>
  <c r="BD366" i="5"/>
  <c r="BD275" i="5"/>
  <c r="BD259" i="5"/>
  <c r="BF373" i="5"/>
  <c r="BF348" i="5"/>
  <c r="BF325" i="5"/>
  <c r="BF300" i="5"/>
  <c r="BF288" i="5"/>
  <c r="BF276" i="5"/>
  <c r="BF252" i="5"/>
  <c r="BF240" i="5"/>
  <c r="BF189" i="5"/>
  <c r="BF164" i="5"/>
  <c r="BF152" i="5"/>
  <c r="BF140" i="5"/>
  <c r="BF128" i="5"/>
  <c r="BF101" i="5"/>
  <c r="BF77" i="5"/>
  <c r="BF52" i="5"/>
  <c r="BF40" i="5"/>
  <c r="BF16" i="5"/>
  <c r="BG375" i="5"/>
  <c r="BD374" i="5"/>
  <c r="BD254" i="5"/>
  <c r="BF256" i="5"/>
  <c r="BF144" i="5"/>
  <c r="BF56" i="5"/>
  <c r="AM233" i="5"/>
  <c r="BD363" i="5"/>
  <c r="BD347" i="5"/>
  <c r="BD318" i="5"/>
  <c r="BD227" i="5"/>
  <c r="BF372" i="5"/>
  <c r="BF324" i="5"/>
  <c r="BF312" i="5"/>
  <c r="BF285" i="5"/>
  <c r="BF264" i="5"/>
  <c r="BF237" i="5"/>
  <c r="BF213" i="5"/>
  <c r="BF188" i="5"/>
  <c r="BF176" i="5"/>
  <c r="BF125" i="5"/>
  <c r="BF100" i="5"/>
  <c r="BF88" i="5"/>
  <c r="BF76" i="5"/>
  <c r="BF64" i="5"/>
  <c r="BF37" i="5"/>
  <c r="BF13" i="5"/>
  <c r="BG287" i="5"/>
  <c r="BG263" i="5"/>
  <c r="BG239" i="5"/>
  <c r="BG215" i="5"/>
  <c r="BH364" i="5"/>
  <c r="BH300" i="5"/>
  <c r="BH236" i="5"/>
  <c r="BF160" i="5"/>
  <c r="BF136" i="5"/>
  <c r="BF48" i="5"/>
  <c r="AM308" i="5"/>
  <c r="BD267" i="5"/>
  <c r="BD251" i="5"/>
  <c r="BD238" i="5"/>
  <c r="BF368" i="5"/>
  <c r="BF343" i="5"/>
  <c r="BF332" i="5"/>
  <c r="BF320" i="5"/>
  <c r="BF293" i="5"/>
  <c r="BF271" i="5"/>
  <c r="BF245" i="5"/>
  <c r="BF220" i="5"/>
  <c r="BF196" i="5"/>
  <c r="BF184" i="5"/>
  <c r="BF157" i="5"/>
  <c r="BF133" i="5"/>
  <c r="BF108" i="5"/>
  <c r="BF96" i="5"/>
  <c r="BF84" i="5"/>
  <c r="BF72" i="5"/>
  <c r="BF45" i="5"/>
  <c r="BG319" i="5"/>
  <c r="BG295" i="5"/>
  <c r="BG247" i="5"/>
  <c r="BH372" i="5"/>
  <c r="BH308" i="5"/>
  <c r="BH244" i="5"/>
  <c r="BK376" i="5"/>
  <c r="BK368" i="5"/>
  <c r="BK360" i="5"/>
  <c r="BK352" i="5"/>
  <c r="BK344" i="5"/>
  <c r="BK336" i="5"/>
  <c r="BK328" i="5"/>
  <c r="BK320" i="5"/>
  <c r="BK312" i="5"/>
  <c r="BK304" i="5"/>
  <c r="BK296" i="5"/>
  <c r="BK288" i="5"/>
  <c r="BK280" i="5"/>
  <c r="BK272" i="5"/>
  <c r="BK264" i="5"/>
  <c r="BK256" i="5"/>
  <c r="BK248" i="5"/>
  <c r="BK240" i="5"/>
  <c r="BK232" i="5"/>
  <c r="BK224" i="5"/>
  <c r="BK216" i="5"/>
  <c r="BK208" i="5"/>
  <c r="BK200" i="5"/>
  <c r="BK192" i="5"/>
  <c r="BK184" i="5"/>
  <c r="BK176" i="5"/>
  <c r="BK168" i="5"/>
  <c r="BK160" i="5"/>
  <c r="BK152" i="5"/>
  <c r="BK144" i="5"/>
  <c r="BK136" i="5"/>
  <c r="BK128" i="5"/>
  <c r="BK120" i="5"/>
  <c r="BK112" i="5"/>
  <c r="BK104" i="5"/>
  <c r="BK96" i="5"/>
  <c r="BK88" i="5"/>
  <c r="BK80" i="5"/>
  <c r="BK72" i="5"/>
  <c r="BK64" i="5"/>
  <c r="BK56" i="5"/>
  <c r="BK48" i="5"/>
  <c r="BH2" i="5"/>
  <c r="BI378" i="5"/>
  <c r="BI370" i="5"/>
  <c r="BI362" i="5"/>
  <c r="BI354" i="5"/>
  <c r="BI346" i="5"/>
  <c r="BI338" i="5"/>
  <c r="BI330" i="5"/>
  <c r="BI322" i="5"/>
  <c r="BI314" i="5"/>
  <c r="BI306" i="5"/>
  <c r="BI298" i="5"/>
  <c r="BI290" i="5"/>
  <c r="BI282" i="5"/>
  <c r="BI274" i="5"/>
  <c r="BI266" i="5"/>
  <c r="BI258" i="5"/>
  <c r="BI250" i="5"/>
  <c r="BI242" i="5"/>
  <c r="BI234" i="5"/>
  <c r="BI226" i="5"/>
  <c r="BI218" i="5"/>
  <c r="BI210" i="5"/>
  <c r="BI202" i="5"/>
  <c r="BI194" i="5"/>
  <c r="BI186" i="5"/>
  <c r="BI178" i="5"/>
  <c r="BI170" i="5"/>
  <c r="BI162" i="5"/>
  <c r="BI154" i="5"/>
  <c r="BI146" i="5"/>
  <c r="BI138" i="5"/>
  <c r="BI130" i="5"/>
  <c r="BI122" i="5"/>
  <c r="BI114" i="5"/>
  <c r="BI106" i="5"/>
  <c r="BI98" i="5"/>
  <c r="BI90" i="5"/>
  <c r="BI82" i="5"/>
  <c r="BI74" i="5"/>
  <c r="BI66" i="5"/>
  <c r="BI58" i="5"/>
  <c r="BI50" i="5"/>
  <c r="BI42" i="5"/>
  <c r="BI34" i="5"/>
  <c r="BI26" i="5"/>
  <c r="BI18" i="5"/>
  <c r="BI10" i="5"/>
  <c r="AK312" i="5"/>
  <c r="AK136" i="5"/>
  <c r="BJ378" i="5"/>
  <c r="BJ370" i="5"/>
  <c r="BJ362" i="5"/>
  <c r="BJ354" i="5"/>
  <c r="BJ346" i="5"/>
  <c r="BJ338" i="5"/>
  <c r="BJ330" i="5"/>
  <c r="BJ322" i="5"/>
  <c r="BJ314" i="5"/>
  <c r="BJ306" i="5"/>
  <c r="BJ298" i="5"/>
  <c r="BJ290" i="5"/>
  <c r="BJ282" i="5"/>
  <c r="BJ274" i="5"/>
  <c r="BJ266" i="5"/>
  <c r="BJ258" i="5"/>
  <c r="BJ250" i="5"/>
  <c r="BJ242" i="5"/>
  <c r="BJ234" i="5"/>
  <c r="BJ226" i="5"/>
  <c r="BJ218" i="5"/>
  <c r="BJ210" i="5"/>
  <c r="BJ202" i="5"/>
  <c r="BJ194" i="5"/>
  <c r="BJ186" i="5"/>
  <c r="BJ178" i="5"/>
  <c r="BJ170" i="5"/>
  <c r="BJ162" i="5"/>
  <c r="BJ154" i="5"/>
  <c r="BJ146" i="5"/>
  <c r="BJ138" i="5"/>
  <c r="BJ130" i="5"/>
  <c r="BJ122" i="5"/>
  <c r="BJ114" i="5"/>
  <c r="BJ106" i="5"/>
  <c r="BJ98" i="5"/>
  <c r="BJ90" i="5"/>
  <c r="BJ82" i="5"/>
  <c r="BJ74" i="5"/>
  <c r="BJ66" i="5"/>
  <c r="BJ58" i="5"/>
  <c r="BJ50" i="5"/>
  <c r="BJ42" i="5"/>
  <c r="BJ34" i="5"/>
  <c r="BJ26" i="5"/>
  <c r="BJ18" i="5"/>
  <c r="BJ10" i="5"/>
  <c r="BL380" i="5"/>
  <c r="BL372" i="5"/>
  <c r="BL364" i="5"/>
  <c r="BL356" i="5"/>
  <c r="BL348" i="5"/>
  <c r="BL340" i="5"/>
  <c r="BL332" i="5"/>
  <c r="BL324" i="5"/>
  <c r="BL316" i="5"/>
  <c r="BL308" i="5"/>
  <c r="BL300" i="5"/>
  <c r="BL292" i="5"/>
  <c r="BL284" i="5"/>
  <c r="BL276" i="5"/>
  <c r="BL268" i="5"/>
  <c r="BL260" i="5"/>
  <c r="BL252" i="5"/>
  <c r="BL244" i="5"/>
  <c r="BL236" i="5"/>
  <c r="BL228" i="5"/>
  <c r="BL220" i="5"/>
  <c r="BL212" i="5"/>
  <c r="BL204" i="5"/>
  <c r="BL196" i="5"/>
  <c r="BL188" i="5"/>
  <c r="BL180" i="5"/>
  <c r="BL172" i="5"/>
  <c r="BL164" i="5"/>
  <c r="BL156" i="5"/>
  <c r="BL148" i="5"/>
  <c r="BL140" i="5"/>
  <c r="BL132" i="5"/>
  <c r="BL124" i="5"/>
  <c r="BL116" i="5"/>
  <c r="BL108" i="5"/>
  <c r="BL100" i="5"/>
  <c r="BL92" i="5"/>
  <c r="BL84" i="5"/>
  <c r="BL76" i="5"/>
  <c r="BL68" i="5"/>
  <c r="BL60" i="5"/>
  <c r="BL52" i="5"/>
  <c r="BL44" i="5"/>
  <c r="BL36" i="5"/>
  <c r="BL28" i="5"/>
  <c r="BL20" i="5"/>
  <c r="BL12" i="5"/>
  <c r="BL4" i="5"/>
  <c r="BM374" i="5"/>
  <c r="BM366" i="5"/>
  <c r="BM358" i="5"/>
  <c r="BM350" i="5"/>
  <c r="BM342" i="5"/>
  <c r="BM334" i="5"/>
  <c r="BM326" i="5"/>
  <c r="BM318" i="5"/>
  <c r="BM310" i="5"/>
  <c r="BM302" i="5"/>
  <c r="BM294" i="5"/>
  <c r="BM286" i="5"/>
  <c r="BM278" i="5"/>
  <c r="BM270" i="5"/>
  <c r="BM262" i="5"/>
  <c r="BM254" i="5"/>
  <c r="BM246" i="5"/>
  <c r="BM238" i="5"/>
  <c r="BM230" i="5"/>
  <c r="BM222" i="5"/>
  <c r="BM214" i="5"/>
  <c r="BM206" i="5"/>
  <c r="BM198" i="5"/>
  <c r="BM190" i="5"/>
  <c r="BM182" i="5"/>
  <c r="BM174" i="5"/>
  <c r="BM166" i="5"/>
  <c r="BM158" i="5"/>
  <c r="BM150" i="5"/>
  <c r="BM142" i="5"/>
  <c r="BM134" i="5"/>
  <c r="BM126" i="5"/>
  <c r="BM118" i="5"/>
  <c r="BM110" i="5"/>
  <c r="BM102" i="5"/>
  <c r="BM94" i="5"/>
  <c r="BM86" i="5"/>
  <c r="BM78" i="5"/>
  <c r="BM70" i="5"/>
  <c r="BM62" i="5"/>
  <c r="BM54" i="5"/>
  <c r="BM46" i="5"/>
  <c r="BM38" i="5"/>
  <c r="BM30" i="5"/>
  <c r="BM22" i="5"/>
  <c r="BM14" i="5"/>
  <c r="BM6" i="5"/>
  <c r="BN376" i="5"/>
  <c r="BN368" i="5"/>
  <c r="BN360" i="5"/>
  <c r="BN352" i="5"/>
  <c r="BN344" i="5"/>
  <c r="BN336" i="5"/>
  <c r="BN328" i="5"/>
  <c r="BN320" i="5"/>
  <c r="BN312" i="5"/>
  <c r="BN304" i="5"/>
  <c r="BN296" i="5"/>
  <c r="BN288" i="5"/>
  <c r="BN280" i="5"/>
  <c r="BN272" i="5"/>
  <c r="BN264" i="5"/>
  <c r="BN256" i="5"/>
  <c r="BN248" i="5"/>
  <c r="BN240" i="5"/>
  <c r="BN232" i="5"/>
  <c r="BN224" i="5"/>
  <c r="BN216" i="5"/>
  <c r="BN208" i="5"/>
  <c r="BN200" i="5"/>
  <c r="BN192" i="5"/>
  <c r="BN184" i="5"/>
  <c r="BN176" i="5"/>
  <c r="BN168" i="5"/>
  <c r="BN160" i="5"/>
  <c r="BN152" i="5"/>
  <c r="BN144" i="5"/>
  <c r="BN136" i="5"/>
  <c r="BN128" i="5"/>
  <c r="BN120" i="5"/>
  <c r="BN112" i="5"/>
  <c r="BN104" i="5"/>
  <c r="BN96" i="5"/>
  <c r="BN88" i="5"/>
  <c r="BN80" i="5"/>
  <c r="BN72" i="5"/>
  <c r="BN64" i="5"/>
  <c r="BN56" i="5"/>
  <c r="BN48" i="5"/>
  <c r="BN40" i="5"/>
  <c r="BN32" i="5"/>
  <c r="BN24" i="5"/>
  <c r="BN16" i="5"/>
  <c r="BN8" i="5"/>
  <c r="BJ2" i="5"/>
  <c r="BK375" i="5"/>
  <c r="BK367" i="5"/>
  <c r="BK359" i="5"/>
  <c r="BK351" i="5"/>
  <c r="BK343" i="5"/>
  <c r="BK335" i="5"/>
  <c r="BK327" i="5"/>
  <c r="BK319" i="5"/>
  <c r="BK311" i="5"/>
  <c r="BK303" i="5"/>
  <c r="BK295" i="5"/>
  <c r="BK287" i="5"/>
  <c r="BK279" i="5"/>
  <c r="BK271" i="5"/>
  <c r="BK263" i="5"/>
  <c r="BK255" i="5"/>
  <c r="BK247" i="5"/>
  <c r="BK239" i="5"/>
  <c r="BK231" i="5"/>
  <c r="BK223" i="5"/>
  <c r="BK215" i="5"/>
  <c r="BK207" i="5"/>
  <c r="BK199" i="5"/>
  <c r="BK191" i="5"/>
  <c r="BK183" i="5"/>
  <c r="BK175" i="5"/>
  <c r="BK167" i="5"/>
  <c r="BK159" i="5"/>
  <c r="BK151" i="5"/>
  <c r="BK143" i="5"/>
  <c r="BK135" i="5"/>
  <c r="BK127" i="5"/>
  <c r="BK119" i="5"/>
  <c r="BK111" i="5"/>
  <c r="BK103" i="5"/>
  <c r="BK95" i="5"/>
  <c r="BK87" i="5"/>
  <c r="BK79" i="5"/>
  <c r="BK71" i="5"/>
  <c r="BK63" i="5"/>
  <c r="BK55" i="5"/>
  <c r="BK47" i="5"/>
  <c r="BI377" i="5"/>
  <c r="BI369" i="5"/>
  <c r="BI361" i="5"/>
  <c r="BI353" i="5"/>
  <c r="BI345" i="5"/>
  <c r="BI337" i="5"/>
  <c r="BI329" i="5"/>
  <c r="BI321" i="5"/>
  <c r="BI313" i="5"/>
  <c r="BI305" i="5"/>
  <c r="BI297" i="5"/>
  <c r="BI289" i="5"/>
  <c r="BI281" i="5"/>
  <c r="BI273" i="5"/>
  <c r="BI265" i="5"/>
  <c r="BI257" i="5"/>
  <c r="BI249" i="5"/>
  <c r="BI241" i="5"/>
  <c r="BI233" i="5"/>
  <c r="BI225" i="5"/>
  <c r="BI217" i="5"/>
  <c r="BI209" i="5"/>
  <c r="BI201" i="5"/>
  <c r="BI193" i="5"/>
  <c r="BI185" i="5"/>
  <c r="BI177" i="5"/>
  <c r="BI169" i="5"/>
  <c r="BI161" i="5"/>
  <c r="BI153" i="5"/>
  <c r="BI145" i="5"/>
  <c r="BI137" i="5"/>
  <c r="BI129" i="5"/>
  <c r="BI121" i="5"/>
  <c r="BI113" i="5"/>
  <c r="BI105" i="5"/>
  <c r="BI97" i="5"/>
  <c r="BI89" i="5"/>
  <c r="BI81" i="5"/>
  <c r="BI73" i="5"/>
  <c r="BI65" i="5"/>
  <c r="BI57" i="5"/>
  <c r="BI49" i="5"/>
  <c r="BI41" i="5"/>
  <c r="BI33" i="5"/>
  <c r="BI25" i="5"/>
  <c r="BI17" i="5"/>
  <c r="BI9" i="5"/>
  <c r="AK327" i="5"/>
  <c r="AK239" i="5"/>
  <c r="AK231" i="5"/>
  <c r="AM159" i="5"/>
  <c r="AO151" i="5"/>
  <c r="BJ377" i="5"/>
  <c r="BJ369" i="5"/>
  <c r="BJ361" i="5"/>
  <c r="BJ353" i="5"/>
  <c r="BJ345" i="5"/>
  <c r="BJ337" i="5"/>
  <c r="BJ329" i="5"/>
  <c r="BJ321" i="5"/>
  <c r="BJ313" i="5"/>
  <c r="BJ305" i="5"/>
  <c r="BJ297" i="5"/>
  <c r="BJ289" i="5"/>
  <c r="BJ281" i="5"/>
  <c r="BJ273" i="5"/>
  <c r="BJ265" i="5"/>
  <c r="BJ257" i="5"/>
  <c r="BJ249" i="5"/>
  <c r="BJ241" i="5"/>
  <c r="BJ233" i="5"/>
  <c r="BJ225" i="5"/>
  <c r="BJ217" i="5"/>
  <c r="BJ209" i="5"/>
  <c r="BJ201" i="5"/>
  <c r="BJ193" i="5"/>
  <c r="BJ185" i="5"/>
  <c r="BJ177" i="5"/>
  <c r="BJ169" i="5"/>
  <c r="BJ161" i="5"/>
  <c r="BJ153" i="5"/>
  <c r="BJ145" i="5"/>
  <c r="BJ137" i="5"/>
  <c r="BJ129" i="5"/>
  <c r="BJ121" i="5"/>
  <c r="BJ113" i="5"/>
  <c r="BJ105" i="5"/>
  <c r="BJ97" i="5"/>
  <c r="BJ89" i="5"/>
  <c r="BJ81" i="5"/>
  <c r="BJ73" i="5"/>
  <c r="BJ65" i="5"/>
  <c r="BJ57" i="5"/>
  <c r="BJ49" i="5"/>
  <c r="BJ41" i="5"/>
  <c r="BJ33" i="5"/>
  <c r="BJ25" i="5"/>
  <c r="BJ17" i="5"/>
  <c r="BJ9" i="5"/>
  <c r="BL379" i="5"/>
  <c r="BL371" i="5"/>
  <c r="BL363" i="5"/>
  <c r="BL355" i="5"/>
  <c r="BL347" i="5"/>
  <c r="BL339" i="5"/>
  <c r="BL331" i="5"/>
  <c r="BL323" i="5"/>
  <c r="BL315" i="5"/>
  <c r="BL307" i="5"/>
  <c r="BL299" i="5"/>
  <c r="BL291" i="5"/>
  <c r="BL283" i="5"/>
  <c r="BL275" i="5"/>
  <c r="BL267" i="5"/>
  <c r="BL259" i="5"/>
  <c r="BL251" i="5"/>
  <c r="BL243" i="5"/>
  <c r="BL235" i="5"/>
  <c r="BL227" i="5"/>
  <c r="BL219" i="5"/>
  <c r="BL211" i="5"/>
  <c r="BL203" i="5"/>
  <c r="BL195" i="5"/>
  <c r="BL187" i="5"/>
  <c r="BL179" i="5"/>
  <c r="BL171" i="5"/>
  <c r="BL163" i="5"/>
  <c r="BL155" i="5"/>
  <c r="BL147" i="5"/>
  <c r="BL139" i="5"/>
  <c r="BL131" i="5"/>
  <c r="BL123" i="5"/>
  <c r="BL115" i="5"/>
  <c r="BL107" i="5"/>
  <c r="BL99" i="5"/>
  <c r="BL91" i="5"/>
  <c r="BL83" i="5"/>
  <c r="BL75" i="5"/>
  <c r="BL67" i="5"/>
  <c r="BL59" i="5"/>
  <c r="BL51" i="5"/>
  <c r="BL43" i="5"/>
  <c r="BL35" i="5"/>
  <c r="BL27" i="5"/>
  <c r="BL19" i="5"/>
  <c r="BL11" i="5"/>
  <c r="BL3" i="5"/>
  <c r="BM373" i="5"/>
  <c r="BM365" i="5"/>
  <c r="BM357" i="5"/>
  <c r="BM349" i="5"/>
  <c r="BM341" i="5"/>
  <c r="BM333" i="5"/>
  <c r="BM325" i="5"/>
  <c r="BM317" i="5"/>
  <c r="BM309" i="5"/>
  <c r="BM301" i="5"/>
  <c r="BM293" i="5"/>
  <c r="BM285" i="5"/>
  <c r="BM277" i="5"/>
  <c r="BM269" i="5"/>
  <c r="BM261" i="5"/>
  <c r="BM253" i="5"/>
  <c r="BM245" i="5"/>
  <c r="BM237" i="5"/>
  <c r="BM229" i="5"/>
  <c r="BM221" i="5"/>
  <c r="BM213" i="5"/>
  <c r="BM205" i="5"/>
  <c r="BM197" i="5"/>
  <c r="BM189" i="5"/>
  <c r="BM181" i="5"/>
  <c r="BM173" i="5"/>
  <c r="BM165" i="5"/>
  <c r="BM157" i="5"/>
  <c r="BM149" i="5"/>
  <c r="BM141" i="5"/>
  <c r="BM133" i="5"/>
  <c r="BM125" i="5"/>
  <c r="BM117" i="5"/>
  <c r="BM109" i="5"/>
  <c r="BM101" i="5"/>
  <c r="BM93" i="5"/>
  <c r="BM85" i="5"/>
  <c r="BM77" i="5"/>
  <c r="BM69" i="5"/>
  <c r="BM61" i="5"/>
  <c r="BM53" i="5"/>
  <c r="BM45" i="5"/>
  <c r="BM37" i="5"/>
  <c r="BM29" i="5"/>
  <c r="BM21" i="5"/>
  <c r="BM13" i="5"/>
  <c r="BM5" i="5"/>
  <c r="BN375" i="5"/>
  <c r="BN367" i="5"/>
  <c r="BN359" i="5"/>
  <c r="BN351" i="5"/>
  <c r="BN343" i="5"/>
  <c r="BN335" i="5"/>
  <c r="BN327" i="5"/>
  <c r="BN319" i="5"/>
  <c r="BN311" i="5"/>
  <c r="BN303" i="5"/>
  <c r="BN295" i="5"/>
  <c r="BN287" i="5"/>
  <c r="BN279" i="5"/>
  <c r="BN271" i="5"/>
  <c r="BN263" i="5"/>
  <c r="BN255" i="5"/>
  <c r="BN247" i="5"/>
  <c r="BN239" i="5"/>
  <c r="BN231" i="5"/>
  <c r="BN223" i="5"/>
  <c r="BN215" i="5"/>
  <c r="BN207" i="5"/>
  <c r="BN199" i="5"/>
  <c r="BN191" i="5"/>
  <c r="BN183" i="5"/>
  <c r="BN175" i="5"/>
  <c r="BN167" i="5"/>
  <c r="BN159" i="5"/>
  <c r="BN151" i="5"/>
  <c r="BN143" i="5"/>
  <c r="BN135" i="5"/>
  <c r="BN127" i="5"/>
  <c r="BN119" i="5"/>
  <c r="BN111" i="5"/>
  <c r="BN103" i="5"/>
  <c r="BN95" i="5"/>
  <c r="BN87" i="5"/>
  <c r="BN79" i="5"/>
  <c r="BN71" i="5"/>
  <c r="BN63" i="5"/>
  <c r="BN55" i="5"/>
  <c r="BN47" i="5"/>
  <c r="BN39" i="5"/>
  <c r="BN31" i="5"/>
  <c r="BN23" i="5"/>
  <c r="BN15" i="5"/>
  <c r="BN7" i="5"/>
  <c r="BK374" i="5"/>
  <c r="BK366" i="5"/>
  <c r="BK358" i="5"/>
  <c r="BK350" i="5"/>
  <c r="BK342" i="5"/>
  <c r="BK334" i="5"/>
  <c r="BK326" i="5"/>
  <c r="BK318" i="5"/>
  <c r="BK310" i="5"/>
  <c r="BK302" i="5"/>
  <c r="BK294" i="5"/>
  <c r="BK286" i="5"/>
  <c r="BK278" i="5"/>
  <c r="BK270" i="5"/>
  <c r="BK262" i="5"/>
  <c r="BK254" i="5"/>
  <c r="BK246" i="5"/>
  <c r="BK238" i="5"/>
  <c r="BK230" i="5"/>
  <c r="BK222" i="5"/>
  <c r="BK214" i="5"/>
  <c r="BK206" i="5"/>
  <c r="BK198" i="5"/>
  <c r="BK190" i="5"/>
  <c r="BK182" i="5"/>
  <c r="BK174" i="5"/>
  <c r="BK166" i="5"/>
  <c r="BK158" i="5"/>
  <c r="BK150" i="5"/>
  <c r="BK142" i="5"/>
  <c r="BK134" i="5"/>
  <c r="BK126" i="5"/>
  <c r="BK118" i="5"/>
  <c r="BK110" i="5"/>
  <c r="BK102" i="5"/>
  <c r="BK94" i="5"/>
  <c r="BK86" i="5"/>
  <c r="BK78" i="5"/>
  <c r="BK70" i="5"/>
  <c r="BK62" i="5"/>
  <c r="BK54" i="5"/>
  <c r="BK46" i="5"/>
  <c r="BI376" i="5"/>
  <c r="BI368" i="5"/>
  <c r="BI360" i="5"/>
  <c r="BI352" i="5"/>
  <c r="BI344" i="5"/>
  <c r="BI336" i="5"/>
  <c r="BI328" i="5"/>
  <c r="BI320" i="5"/>
  <c r="BI312" i="5"/>
  <c r="BI304" i="5"/>
  <c r="BI296" i="5"/>
  <c r="BI288" i="5"/>
  <c r="BI280" i="5"/>
  <c r="BI272" i="5"/>
  <c r="BI264" i="5"/>
  <c r="BI256" i="5"/>
  <c r="BI248" i="5"/>
  <c r="BI240" i="5"/>
  <c r="BI232" i="5"/>
  <c r="BI224" i="5"/>
  <c r="BI216" i="5"/>
  <c r="BI208" i="5"/>
  <c r="BI200" i="5"/>
  <c r="BI192" i="5"/>
  <c r="BI184" i="5"/>
  <c r="BI176" i="5"/>
  <c r="BI168" i="5"/>
  <c r="BI160" i="5"/>
  <c r="BI152" i="5"/>
  <c r="BI144" i="5"/>
  <c r="BI136" i="5"/>
  <c r="BI128" i="5"/>
  <c r="BI120" i="5"/>
  <c r="BI112" i="5"/>
  <c r="BI104" i="5"/>
  <c r="BI96" i="5"/>
  <c r="BI88" i="5"/>
  <c r="BI80" i="5"/>
  <c r="BI72" i="5"/>
  <c r="BI64" i="5"/>
  <c r="BI56" i="5"/>
  <c r="BI48" i="5"/>
  <c r="BI40" i="5"/>
  <c r="BI32" i="5"/>
  <c r="BI24" i="5"/>
  <c r="BI16" i="5"/>
  <c r="BI8" i="5"/>
  <c r="BJ376" i="5"/>
  <c r="BJ368" i="5"/>
  <c r="BJ360" i="5"/>
  <c r="BJ352" i="5"/>
  <c r="BJ344" i="5"/>
  <c r="BJ336" i="5"/>
  <c r="BJ328" i="5"/>
  <c r="BJ320" i="5"/>
  <c r="BJ312" i="5"/>
  <c r="BJ304" i="5"/>
  <c r="BJ296" i="5"/>
  <c r="BJ288" i="5"/>
  <c r="BJ280" i="5"/>
  <c r="BJ272" i="5"/>
  <c r="BJ264" i="5"/>
  <c r="BJ256" i="5"/>
  <c r="BJ248" i="5"/>
  <c r="BJ240" i="5"/>
  <c r="BJ232" i="5"/>
  <c r="BJ224" i="5"/>
  <c r="BJ216" i="5"/>
  <c r="BJ208" i="5"/>
  <c r="BJ200" i="5"/>
  <c r="BJ192" i="5"/>
  <c r="BJ184" i="5"/>
  <c r="BJ176" i="5"/>
  <c r="BJ168" i="5"/>
  <c r="BJ160" i="5"/>
  <c r="BJ152" i="5"/>
  <c r="BJ144" i="5"/>
  <c r="BJ136" i="5"/>
  <c r="BJ128" i="5"/>
  <c r="BJ120" i="5"/>
  <c r="BJ112" i="5"/>
  <c r="BJ104" i="5"/>
  <c r="BJ96" i="5"/>
  <c r="BJ88" i="5"/>
  <c r="BJ80" i="5"/>
  <c r="BJ72" i="5"/>
  <c r="BJ64" i="5"/>
  <c r="BJ56" i="5"/>
  <c r="BJ48" i="5"/>
  <c r="BJ40" i="5"/>
  <c r="BJ32" i="5"/>
  <c r="BJ24" i="5"/>
  <c r="BJ16" i="5"/>
  <c r="BJ8" i="5"/>
  <c r="BL378" i="5"/>
  <c r="BL370" i="5"/>
  <c r="BL362" i="5"/>
  <c r="BL354" i="5"/>
  <c r="BL346" i="5"/>
  <c r="BL338" i="5"/>
  <c r="BL330" i="5"/>
  <c r="BL322" i="5"/>
  <c r="BL314" i="5"/>
  <c r="BL306" i="5"/>
  <c r="BL298" i="5"/>
  <c r="BL290" i="5"/>
  <c r="BL282" i="5"/>
  <c r="BL274" i="5"/>
  <c r="BL266" i="5"/>
  <c r="BL258" i="5"/>
  <c r="BL250" i="5"/>
  <c r="BL242" i="5"/>
  <c r="BL234" i="5"/>
  <c r="BL226" i="5"/>
  <c r="BL218" i="5"/>
  <c r="BL210" i="5"/>
  <c r="BL202" i="5"/>
  <c r="BL194" i="5"/>
  <c r="BL186" i="5"/>
  <c r="BL178" i="5"/>
  <c r="BL170" i="5"/>
  <c r="BL162" i="5"/>
  <c r="BL154" i="5"/>
  <c r="BL146" i="5"/>
  <c r="BL138" i="5"/>
  <c r="BL130" i="5"/>
  <c r="BL122" i="5"/>
  <c r="BL114" i="5"/>
  <c r="BL106" i="5"/>
  <c r="BL98" i="5"/>
  <c r="BL90" i="5"/>
  <c r="BL82" i="5"/>
  <c r="BL74" i="5"/>
  <c r="BL66" i="5"/>
  <c r="BL58" i="5"/>
  <c r="BL50" i="5"/>
  <c r="BL42" i="5"/>
  <c r="BM380" i="5"/>
  <c r="BM372" i="5"/>
  <c r="BM364" i="5"/>
  <c r="BM356" i="5"/>
  <c r="BM348" i="5"/>
  <c r="BM340" i="5"/>
  <c r="BM332" i="5"/>
  <c r="BM324" i="5"/>
  <c r="BM316" i="5"/>
  <c r="BM308" i="5"/>
  <c r="BM300" i="5"/>
  <c r="BM292" i="5"/>
  <c r="BM284" i="5"/>
  <c r="BM276" i="5"/>
  <c r="BM268" i="5"/>
  <c r="BM260" i="5"/>
  <c r="BM252" i="5"/>
  <c r="BM244" i="5"/>
  <c r="BM236" i="5"/>
  <c r="BM228" i="5"/>
  <c r="BM220" i="5"/>
  <c r="BM212" i="5"/>
  <c r="BM204" i="5"/>
  <c r="BM196" i="5"/>
  <c r="BM188" i="5"/>
  <c r="BM180" i="5"/>
  <c r="BM172" i="5"/>
  <c r="BM164" i="5"/>
  <c r="BM156" i="5"/>
  <c r="BM148" i="5"/>
  <c r="BM140" i="5"/>
  <c r="BM132" i="5"/>
  <c r="BM124" i="5"/>
  <c r="BM116" i="5"/>
  <c r="BM108" i="5"/>
  <c r="BM100" i="5"/>
  <c r="BM92" i="5"/>
  <c r="BM84" i="5"/>
  <c r="BM76" i="5"/>
  <c r="BM68" i="5"/>
  <c r="BM60" i="5"/>
  <c r="BM52" i="5"/>
  <c r="BM44" i="5"/>
  <c r="BM36" i="5"/>
  <c r="BM28" i="5"/>
  <c r="BM20" i="5"/>
  <c r="BM12" i="5"/>
  <c r="BM4" i="5"/>
  <c r="BN374" i="5"/>
  <c r="BN366" i="5"/>
  <c r="BN358" i="5"/>
  <c r="BN350" i="5"/>
  <c r="BN342" i="5"/>
  <c r="BN334" i="5"/>
  <c r="BN326" i="5"/>
  <c r="BN318" i="5"/>
  <c r="BN310" i="5"/>
  <c r="BN302" i="5"/>
  <c r="BN294" i="5"/>
  <c r="BN286" i="5"/>
  <c r="BN278" i="5"/>
  <c r="BN270" i="5"/>
  <c r="BN262" i="5"/>
  <c r="BN254" i="5"/>
  <c r="BN246" i="5"/>
  <c r="BN238" i="5"/>
  <c r="BN230" i="5"/>
  <c r="BN222" i="5"/>
  <c r="BN214" i="5"/>
  <c r="BN206" i="5"/>
  <c r="BN198" i="5"/>
  <c r="BN190" i="5"/>
  <c r="BN182" i="5"/>
  <c r="BN174" i="5"/>
  <c r="BN166" i="5"/>
  <c r="BN158" i="5"/>
  <c r="BN150" i="5"/>
  <c r="BN142" i="5"/>
  <c r="BN134" i="5"/>
  <c r="BN126" i="5"/>
  <c r="BN118" i="5"/>
  <c r="BN110" i="5"/>
  <c r="BN102" i="5"/>
  <c r="BN94" i="5"/>
  <c r="BN86" i="5"/>
  <c r="BN78" i="5"/>
  <c r="BN70" i="5"/>
  <c r="BN62" i="5"/>
  <c r="BN54" i="5"/>
  <c r="BN46" i="5"/>
  <c r="BN38" i="5"/>
  <c r="BN30" i="5"/>
  <c r="BN22" i="5"/>
  <c r="BN14" i="5"/>
  <c r="BN6" i="5"/>
  <c r="BE2" i="5"/>
  <c r="BE373" i="5"/>
  <c r="BE365" i="5"/>
  <c r="BE357" i="5"/>
  <c r="BE349" i="5"/>
  <c r="BE341" i="5"/>
  <c r="BE333" i="5"/>
  <c r="BE325" i="5"/>
  <c r="BE317" i="5"/>
  <c r="BE309" i="5"/>
  <c r="BE301" i="5"/>
  <c r="BE293" i="5"/>
  <c r="BE285" i="5"/>
  <c r="BE277" i="5"/>
  <c r="BE269" i="5"/>
  <c r="BE261" i="5"/>
  <c r="BE253" i="5"/>
  <c r="BE245" i="5"/>
  <c r="BE237" i="5"/>
  <c r="BE229" i="5"/>
  <c r="BE221" i="5"/>
  <c r="BE213" i="5"/>
  <c r="BI375" i="5"/>
  <c r="BI367" i="5"/>
  <c r="BI359" i="5"/>
  <c r="BI351" i="5"/>
  <c r="BI343" i="5"/>
  <c r="BI335" i="5"/>
  <c r="BI327" i="5"/>
  <c r="BI319" i="5"/>
  <c r="BI311" i="5"/>
  <c r="BI303" i="5"/>
  <c r="BI295" i="5"/>
  <c r="BI287" i="5"/>
  <c r="BI279" i="5"/>
  <c r="BI271" i="5"/>
  <c r="BI263" i="5"/>
  <c r="BI255" i="5"/>
  <c r="BI247" i="5"/>
  <c r="BI239" i="5"/>
  <c r="BI231" i="5"/>
  <c r="BI223" i="5"/>
  <c r="BI215" i="5"/>
  <c r="BI207" i="5"/>
  <c r="BI199" i="5"/>
  <c r="BI191" i="5"/>
  <c r="BI183" i="5"/>
  <c r="BI175" i="5"/>
  <c r="BI167" i="5"/>
  <c r="BI159" i="5"/>
  <c r="BI151" i="5"/>
  <c r="BI143" i="5"/>
  <c r="BI135" i="5"/>
  <c r="BI127" i="5"/>
  <c r="BI119" i="5"/>
  <c r="BI111" i="5"/>
  <c r="BI103" i="5"/>
  <c r="BI95" i="5"/>
  <c r="BI87" i="5"/>
  <c r="BI79" i="5"/>
  <c r="BI71" i="5"/>
  <c r="BI63" i="5"/>
  <c r="BI55" i="5"/>
  <c r="BI47" i="5"/>
  <c r="BI39" i="5"/>
  <c r="BI31" i="5"/>
  <c r="BI23" i="5"/>
  <c r="BI15" i="5"/>
  <c r="BI7" i="5"/>
  <c r="BJ375" i="5"/>
  <c r="BJ367" i="5"/>
  <c r="BJ359" i="5"/>
  <c r="BJ351" i="5"/>
  <c r="BJ343" i="5"/>
  <c r="BJ335" i="5"/>
  <c r="BJ327" i="5"/>
  <c r="BJ319" i="5"/>
  <c r="BJ311" i="5"/>
  <c r="BJ303" i="5"/>
  <c r="BJ295" i="5"/>
  <c r="BJ287" i="5"/>
  <c r="BJ279" i="5"/>
  <c r="BJ271" i="5"/>
  <c r="BJ263" i="5"/>
  <c r="BJ255" i="5"/>
  <c r="BJ247" i="5"/>
  <c r="BJ239" i="5"/>
  <c r="BJ231" i="5"/>
  <c r="BJ223" i="5"/>
  <c r="BJ215" i="5"/>
  <c r="BJ207" i="5"/>
  <c r="BJ199" i="5"/>
  <c r="BJ191" i="5"/>
  <c r="BJ183" i="5"/>
  <c r="BJ175" i="5"/>
  <c r="BJ167" i="5"/>
  <c r="BJ159" i="5"/>
  <c r="BJ151" i="5"/>
  <c r="BJ143" i="5"/>
  <c r="BJ135" i="5"/>
  <c r="BJ127" i="5"/>
  <c r="BJ119" i="5"/>
  <c r="BJ111" i="5"/>
  <c r="BJ103" i="5"/>
  <c r="BJ95" i="5"/>
  <c r="BJ87" i="5"/>
  <c r="BJ79" i="5"/>
  <c r="BJ71" i="5"/>
  <c r="BJ63" i="5"/>
  <c r="BJ55" i="5"/>
  <c r="BJ47" i="5"/>
  <c r="BJ39" i="5"/>
  <c r="BJ31" i="5"/>
  <c r="BJ23" i="5"/>
  <c r="BJ15" i="5"/>
  <c r="BJ7" i="5"/>
  <c r="BL377" i="5"/>
  <c r="BL369" i="5"/>
  <c r="BL361" i="5"/>
  <c r="BL353" i="5"/>
  <c r="BL345" i="5"/>
  <c r="BL337" i="5"/>
  <c r="BL329" i="5"/>
  <c r="BL321" i="5"/>
  <c r="BL313" i="5"/>
  <c r="BL305" i="5"/>
  <c r="BL297" i="5"/>
  <c r="BL289" i="5"/>
  <c r="BL281" i="5"/>
  <c r="BL273" i="5"/>
  <c r="BL265" i="5"/>
  <c r="BL257" i="5"/>
  <c r="BL249" i="5"/>
  <c r="BL241" i="5"/>
  <c r="BL233" i="5"/>
  <c r="BL225" i="5"/>
  <c r="BL217" i="5"/>
  <c r="BL209" i="5"/>
  <c r="BL201" i="5"/>
  <c r="BL193" i="5"/>
  <c r="BL185" i="5"/>
  <c r="BL177" i="5"/>
  <c r="BL169" i="5"/>
  <c r="BL161" i="5"/>
  <c r="BL153" i="5"/>
  <c r="BL145" i="5"/>
  <c r="BL137" i="5"/>
  <c r="BL129" i="5"/>
  <c r="BL121" i="5"/>
  <c r="BL113" i="5"/>
  <c r="BL105" i="5"/>
  <c r="BL97" i="5"/>
  <c r="BL89" i="5"/>
  <c r="BL81" i="5"/>
  <c r="BL73" i="5"/>
  <c r="BL65" i="5"/>
  <c r="BL57" i="5"/>
  <c r="BL49" i="5"/>
  <c r="BL41" i="5"/>
  <c r="BL33" i="5"/>
  <c r="BL25" i="5"/>
  <c r="BL17" i="5"/>
  <c r="BL9" i="5"/>
  <c r="BM379" i="5"/>
  <c r="BM371" i="5"/>
  <c r="BM363" i="5"/>
  <c r="BM355" i="5"/>
  <c r="BM347" i="5"/>
  <c r="BM339" i="5"/>
  <c r="BM331" i="5"/>
  <c r="BM323" i="5"/>
  <c r="BM315" i="5"/>
  <c r="BM307" i="5"/>
  <c r="BM299" i="5"/>
  <c r="BM291" i="5"/>
  <c r="BM283" i="5"/>
  <c r="BM275" i="5"/>
  <c r="BM267" i="5"/>
  <c r="BM259" i="5"/>
  <c r="BM251" i="5"/>
  <c r="BM243" i="5"/>
  <c r="BM235" i="5"/>
  <c r="BM227" i="5"/>
  <c r="BM219" i="5"/>
  <c r="BM211" i="5"/>
  <c r="BM203" i="5"/>
  <c r="BM195" i="5"/>
  <c r="BM187" i="5"/>
  <c r="BM179" i="5"/>
  <c r="BM171" i="5"/>
  <c r="BM163" i="5"/>
  <c r="BM155" i="5"/>
  <c r="BM147" i="5"/>
  <c r="BM139" i="5"/>
  <c r="BM131" i="5"/>
  <c r="BM123" i="5"/>
  <c r="BM115" i="5"/>
  <c r="BM107" i="5"/>
  <c r="BM99" i="5"/>
  <c r="BM91" i="5"/>
  <c r="BM83" i="5"/>
  <c r="BM75" i="5"/>
  <c r="BM67" i="5"/>
  <c r="BM59" i="5"/>
  <c r="BM51" i="5"/>
  <c r="BM43" i="5"/>
  <c r="BM35" i="5"/>
  <c r="BM27" i="5"/>
  <c r="BM19" i="5"/>
  <c r="BM11" i="5"/>
  <c r="BM3" i="5"/>
  <c r="BN373" i="5"/>
  <c r="BN365" i="5"/>
  <c r="BN357" i="5"/>
  <c r="BN349" i="5"/>
  <c r="BN341" i="5"/>
  <c r="BN333" i="5"/>
  <c r="BN325" i="5"/>
  <c r="BN317" i="5"/>
  <c r="BN309" i="5"/>
  <c r="BN301" i="5"/>
  <c r="BN293" i="5"/>
  <c r="BN285" i="5"/>
  <c r="BN277" i="5"/>
  <c r="BN269" i="5"/>
  <c r="BN261" i="5"/>
  <c r="BN253" i="5"/>
  <c r="BN245" i="5"/>
  <c r="BN237" i="5"/>
  <c r="BN229" i="5"/>
  <c r="BN221" i="5"/>
  <c r="BN213" i="5"/>
  <c r="BN205" i="5"/>
  <c r="BN197" i="5"/>
  <c r="BN189" i="5"/>
  <c r="BN181" i="5"/>
  <c r="BN173" i="5"/>
  <c r="BN165" i="5"/>
  <c r="BN157" i="5"/>
  <c r="BN149" i="5"/>
  <c r="BN141" i="5"/>
  <c r="BN133" i="5"/>
  <c r="BN125" i="5"/>
  <c r="BN117" i="5"/>
  <c r="BN109" i="5"/>
  <c r="BN101" i="5"/>
  <c r="BN93" i="5"/>
  <c r="BN85" i="5"/>
  <c r="BN77" i="5"/>
  <c r="BN69" i="5"/>
  <c r="BN61" i="5"/>
  <c r="BN53" i="5"/>
  <c r="BN45" i="5"/>
  <c r="BN37" i="5"/>
  <c r="BN29" i="5"/>
  <c r="BN21" i="5"/>
  <c r="BN13" i="5"/>
  <c r="BN5" i="5"/>
  <c r="BF2" i="5"/>
  <c r="BK380" i="5"/>
  <c r="BK372" i="5"/>
  <c r="BK364" i="5"/>
  <c r="BK356" i="5"/>
  <c r="BK348" i="5"/>
  <c r="BK340" i="5"/>
  <c r="BK332" i="5"/>
  <c r="BK324" i="5"/>
  <c r="BK316" i="5"/>
  <c r="BK308" i="5"/>
  <c r="BK300" i="5"/>
  <c r="BK292" i="5"/>
  <c r="BK284" i="5"/>
  <c r="BK276" i="5"/>
  <c r="BK268" i="5"/>
  <c r="BK260" i="5"/>
  <c r="BK252" i="5"/>
  <c r="BK244" i="5"/>
  <c r="BK236" i="5"/>
  <c r="BK228" i="5"/>
  <c r="BK220" i="5"/>
  <c r="BK212" i="5"/>
  <c r="BK204" i="5"/>
  <c r="BK196" i="5"/>
  <c r="BK188" i="5"/>
  <c r="BK180" i="5"/>
  <c r="BK172" i="5"/>
  <c r="BK164" i="5"/>
  <c r="BK156" i="5"/>
  <c r="BK148" i="5"/>
  <c r="BK140" i="5"/>
  <c r="BK132" i="5"/>
  <c r="BK124" i="5"/>
  <c r="BK116" i="5"/>
  <c r="BK108" i="5"/>
  <c r="BK100" i="5"/>
  <c r="BK92" i="5"/>
  <c r="BK84" i="5"/>
  <c r="BK76" i="5"/>
  <c r="BK68" i="5"/>
  <c r="BK60" i="5"/>
  <c r="BK52" i="5"/>
  <c r="BK44" i="5"/>
  <c r="BI374" i="5"/>
  <c r="BI366" i="5"/>
  <c r="BI358" i="5"/>
  <c r="BI350" i="5"/>
  <c r="BI342" i="5"/>
  <c r="BI334" i="5"/>
  <c r="BI326" i="5"/>
  <c r="BI318" i="5"/>
  <c r="BI310" i="5"/>
  <c r="BI302" i="5"/>
  <c r="BI294" i="5"/>
  <c r="BI286" i="5"/>
  <c r="BI278" i="5"/>
  <c r="BI270" i="5"/>
  <c r="BI262" i="5"/>
  <c r="BI254" i="5"/>
  <c r="BI246" i="5"/>
  <c r="BI238" i="5"/>
  <c r="BI230" i="5"/>
  <c r="BI222" i="5"/>
  <c r="BI214" i="5"/>
  <c r="BI206" i="5"/>
  <c r="BI198" i="5"/>
  <c r="BI190" i="5"/>
  <c r="BI182" i="5"/>
  <c r="BI174" i="5"/>
  <c r="BI166" i="5"/>
  <c r="BI158" i="5"/>
  <c r="BI150" i="5"/>
  <c r="BI142" i="5"/>
  <c r="BI134" i="5"/>
  <c r="BI126" i="5"/>
  <c r="BI118" i="5"/>
  <c r="BI110" i="5"/>
  <c r="BI102" i="5"/>
  <c r="BI94" i="5"/>
  <c r="BI86" i="5"/>
  <c r="BI78" i="5"/>
  <c r="BI70" i="5"/>
  <c r="BI62" i="5"/>
  <c r="BI54" i="5"/>
  <c r="BI46" i="5"/>
  <c r="BI38" i="5"/>
  <c r="BI30" i="5"/>
  <c r="BI22" i="5"/>
  <c r="BI14" i="5"/>
  <c r="BI6" i="5"/>
  <c r="BJ374" i="5"/>
  <c r="BJ366" i="5"/>
  <c r="BJ358" i="5"/>
  <c r="BJ350" i="5"/>
  <c r="BJ342" i="5"/>
  <c r="BJ334" i="5"/>
  <c r="BJ326" i="5"/>
  <c r="BJ318" i="5"/>
  <c r="BJ310" i="5"/>
  <c r="BJ302" i="5"/>
  <c r="BJ294" i="5"/>
  <c r="BJ286" i="5"/>
  <c r="BJ278" i="5"/>
  <c r="BJ270" i="5"/>
  <c r="BJ262" i="5"/>
  <c r="BJ254" i="5"/>
  <c r="BJ246" i="5"/>
  <c r="BJ238" i="5"/>
  <c r="BJ230" i="5"/>
  <c r="BJ222" i="5"/>
  <c r="BJ214" i="5"/>
  <c r="BJ206" i="5"/>
  <c r="BJ198" i="5"/>
  <c r="BJ190" i="5"/>
  <c r="BJ182" i="5"/>
  <c r="BJ174" i="5"/>
  <c r="BJ166" i="5"/>
  <c r="BJ158" i="5"/>
  <c r="BJ150" i="5"/>
  <c r="BJ142" i="5"/>
  <c r="BJ134" i="5"/>
  <c r="BJ126" i="5"/>
  <c r="BJ118" i="5"/>
  <c r="BJ110" i="5"/>
  <c r="BJ102" i="5"/>
  <c r="BJ94" i="5"/>
  <c r="BJ86" i="5"/>
  <c r="BJ78" i="5"/>
  <c r="BJ70" i="5"/>
  <c r="BJ62" i="5"/>
  <c r="BJ54" i="5"/>
  <c r="BJ46" i="5"/>
  <c r="BJ38" i="5"/>
  <c r="BJ30" i="5"/>
  <c r="BJ22" i="5"/>
  <c r="BJ14" i="5"/>
  <c r="BJ6" i="5"/>
  <c r="BL376" i="5"/>
  <c r="BL368" i="5"/>
  <c r="BL360" i="5"/>
  <c r="BL352" i="5"/>
  <c r="BL344" i="5"/>
  <c r="BL336" i="5"/>
  <c r="BL328" i="5"/>
  <c r="BL320" i="5"/>
  <c r="BL312" i="5"/>
  <c r="BL304" i="5"/>
  <c r="BL296" i="5"/>
  <c r="BL288" i="5"/>
  <c r="BL280" i="5"/>
  <c r="BL272" i="5"/>
  <c r="BL264" i="5"/>
  <c r="BL256" i="5"/>
  <c r="BL248" i="5"/>
  <c r="BL240" i="5"/>
  <c r="BL232" i="5"/>
  <c r="BL224" i="5"/>
  <c r="BL216" i="5"/>
  <c r="BL208" i="5"/>
  <c r="BL200" i="5"/>
  <c r="BL192" i="5"/>
  <c r="BL184" i="5"/>
  <c r="BL176" i="5"/>
  <c r="BL168" i="5"/>
  <c r="BL160" i="5"/>
  <c r="BL152" i="5"/>
  <c r="BL144" i="5"/>
  <c r="BL136" i="5"/>
  <c r="BL128" i="5"/>
  <c r="BL120" i="5"/>
  <c r="BL112" i="5"/>
  <c r="BL104" i="5"/>
  <c r="BL96" i="5"/>
  <c r="BL88" i="5"/>
  <c r="BL80" i="5"/>
  <c r="BL72" i="5"/>
  <c r="BL64" i="5"/>
  <c r="BL56" i="5"/>
  <c r="BL48" i="5"/>
  <c r="BL40" i="5"/>
  <c r="BL32" i="5"/>
  <c r="BL24" i="5"/>
  <c r="BL16" i="5"/>
  <c r="BL8" i="5"/>
  <c r="BM378" i="5"/>
  <c r="BM370" i="5"/>
  <c r="BM362" i="5"/>
  <c r="BM354" i="5"/>
  <c r="BM346" i="5"/>
  <c r="BM338" i="5"/>
  <c r="BM330" i="5"/>
  <c r="BM322" i="5"/>
  <c r="BM314" i="5"/>
  <c r="BM306" i="5"/>
  <c r="BM298" i="5"/>
  <c r="BM290" i="5"/>
  <c r="BM282" i="5"/>
  <c r="BM274" i="5"/>
  <c r="BM266" i="5"/>
  <c r="BM258" i="5"/>
  <c r="BM250" i="5"/>
  <c r="BM242" i="5"/>
  <c r="BM234" i="5"/>
  <c r="BM226" i="5"/>
  <c r="BM218" i="5"/>
  <c r="BM210" i="5"/>
  <c r="BM202" i="5"/>
  <c r="BM194" i="5"/>
  <c r="BM186" i="5"/>
  <c r="BM178" i="5"/>
  <c r="BM170" i="5"/>
  <c r="BM162" i="5"/>
  <c r="BM154" i="5"/>
  <c r="BM146" i="5"/>
  <c r="BM138" i="5"/>
  <c r="BM130" i="5"/>
  <c r="BM122" i="5"/>
  <c r="BM114" i="5"/>
  <c r="BM106" i="5"/>
  <c r="BM98" i="5"/>
  <c r="BM90" i="5"/>
  <c r="BM82" i="5"/>
  <c r="BM74" i="5"/>
  <c r="BM66" i="5"/>
  <c r="BM58" i="5"/>
  <c r="BM50" i="5"/>
  <c r="BM42" i="5"/>
  <c r="BN380" i="5"/>
  <c r="BN372" i="5"/>
  <c r="BN364" i="5"/>
  <c r="BN356" i="5"/>
  <c r="BN348" i="5"/>
  <c r="BN340" i="5"/>
  <c r="BN332" i="5"/>
  <c r="BN324" i="5"/>
  <c r="BN316" i="5"/>
  <c r="BN308" i="5"/>
  <c r="BN300" i="5"/>
  <c r="BN292" i="5"/>
  <c r="BN284" i="5"/>
  <c r="BN276" i="5"/>
  <c r="BN268" i="5"/>
  <c r="BN260" i="5"/>
  <c r="BN252" i="5"/>
  <c r="BN244" i="5"/>
  <c r="BN236" i="5"/>
  <c r="BN228" i="5"/>
  <c r="BN220" i="5"/>
  <c r="BN212" i="5"/>
  <c r="BN204" i="5"/>
  <c r="BN196" i="5"/>
  <c r="BN188" i="5"/>
  <c r="BN180" i="5"/>
  <c r="BN172" i="5"/>
  <c r="BN164" i="5"/>
  <c r="BN156" i="5"/>
  <c r="BN148" i="5"/>
  <c r="BN140" i="5"/>
  <c r="BN132" i="5"/>
  <c r="BN124" i="5"/>
  <c r="BN116" i="5"/>
  <c r="BN108" i="5"/>
  <c r="BN100" i="5"/>
  <c r="BN92" i="5"/>
  <c r="BN84" i="5"/>
  <c r="BN76" i="5"/>
  <c r="BN68" i="5"/>
  <c r="BN60" i="5"/>
  <c r="BN52" i="5"/>
  <c r="BN44" i="5"/>
  <c r="BN36" i="5"/>
  <c r="BN28" i="5"/>
  <c r="BN20" i="5"/>
  <c r="BN12" i="5"/>
  <c r="BN4" i="5"/>
  <c r="BK379" i="5"/>
  <c r="BK371" i="5"/>
  <c r="BK363" i="5"/>
  <c r="BK355" i="5"/>
  <c r="BK347" i="5"/>
  <c r="BK339" i="5"/>
  <c r="BK331" i="5"/>
  <c r="BK323" i="5"/>
  <c r="BK315" i="5"/>
  <c r="BK307" i="5"/>
  <c r="BK299" i="5"/>
  <c r="BK291" i="5"/>
  <c r="BK283" i="5"/>
  <c r="BK275" i="5"/>
  <c r="BK267" i="5"/>
  <c r="BK259" i="5"/>
  <c r="BK251" i="5"/>
  <c r="BK243" i="5"/>
  <c r="BK235" i="5"/>
  <c r="BK227" i="5"/>
  <c r="BK219" i="5"/>
  <c r="BK211" i="5"/>
  <c r="BK203" i="5"/>
  <c r="BK195" i="5"/>
  <c r="BK187" i="5"/>
  <c r="BK179" i="5"/>
  <c r="BK171" i="5"/>
  <c r="BK163" i="5"/>
  <c r="BK155" i="5"/>
  <c r="BK147" i="5"/>
  <c r="BK139" i="5"/>
  <c r="BK131" i="5"/>
  <c r="BK123" i="5"/>
  <c r="BK115" i="5"/>
  <c r="BK107" i="5"/>
  <c r="BK99" i="5"/>
  <c r="BK91" i="5"/>
  <c r="BK83" i="5"/>
  <c r="BK75" i="5"/>
  <c r="BK67" i="5"/>
  <c r="BK59" i="5"/>
  <c r="BK51" i="5"/>
  <c r="BK43" i="5"/>
  <c r="BI2" i="5"/>
  <c r="BI373" i="5"/>
  <c r="BI365" i="5"/>
  <c r="BI357" i="5"/>
  <c r="BI349" i="5"/>
  <c r="BI341" i="5"/>
  <c r="BI333" i="5"/>
  <c r="BI325" i="5"/>
  <c r="BI317" i="5"/>
  <c r="BI309" i="5"/>
  <c r="BI301" i="5"/>
  <c r="BI293" i="5"/>
  <c r="BI285" i="5"/>
  <c r="BI277" i="5"/>
  <c r="BI269" i="5"/>
  <c r="BI261" i="5"/>
  <c r="BI253" i="5"/>
  <c r="BI245" i="5"/>
  <c r="BI237" i="5"/>
  <c r="BI229" i="5"/>
  <c r="BI221" i="5"/>
  <c r="BI213" i="5"/>
  <c r="BI205" i="5"/>
  <c r="BI197" i="5"/>
  <c r="BI189" i="5"/>
  <c r="BI181" i="5"/>
  <c r="BI173" i="5"/>
  <c r="BI165" i="5"/>
  <c r="BI157" i="5"/>
  <c r="BI149" i="5"/>
  <c r="BI141" i="5"/>
  <c r="BI133" i="5"/>
  <c r="BI125" i="5"/>
  <c r="BI117" i="5"/>
  <c r="BI109" i="5"/>
  <c r="BI101" i="5"/>
  <c r="BI93" i="5"/>
  <c r="BI85" i="5"/>
  <c r="BI77" i="5"/>
  <c r="BI69" i="5"/>
  <c r="BI61" i="5"/>
  <c r="BI53" i="5"/>
  <c r="BI45" i="5"/>
  <c r="BI37" i="5"/>
  <c r="BI29" i="5"/>
  <c r="BI21" i="5"/>
  <c r="BI13" i="5"/>
  <c r="BI5" i="5"/>
  <c r="AK371" i="5"/>
  <c r="AM331" i="5"/>
  <c r="AO291" i="5"/>
  <c r="AK283" i="5"/>
  <c r="AK275" i="5"/>
  <c r="AK203" i="5"/>
  <c r="AK195" i="5"/>
  <c r="AK187" i="5"/>
  <c r="AO179" i="5"/>
  <c r="AK83" i="5"/>
  <c r="AE67" i="5"/>
  <c r="AK59" i="5"/>
  <c r="AK51" i="5"/>
  <c r="AK35" i="5"/>
  <c r="AK11" i="5"/>
  <c r="AK3" i="5"/>
  <c r="BJ373" i="5"/>
  <c r="BJ365" i="5"/>
  <c r="BJ357" i="5"/>
  <c r="BJ349" i="5"/>
  <c r="BJ341" i="5"/>
  <c r="BJ333" i="5"/>
  <c r="BJ325" i="5"/>
  <c r="BJ317" i="5"/>
  <c r="BJ309" i="5"/>
  <c r="BJ301" i="5"/>
  <c r="BJ293" i="5"/>
  <c r="BJ285" i="5"/>
  <c r="BJ277" i="5"/>
  <c r="BJ269" i="5"/>
  <c r="BJ261" i="5"/>
  <c r="BJ253" i="5"/>
  <c r="BJ245" i="5"/>
  <c r="BJ237" i="5"/>
  <c r="BJ229" i="5"/>
  <c r="BJ221" i="5"/>
  <c r="BJ213" i="5"/>
  <c r="BJ205" i="5"/>
  <c r="BJ197" i="5"/>
  <c r="BJ189" i="5"/>
  <c r="BJ181" i="5"/>
  <c r="BJ173" i="5"/>
  <c r="BJ165" i="5"/>
  <c r="BJ157" i="5"/>
  <c r="BJ149" i="5"/>
  <c r="BJ141" i="5"/>
  <c r="BJ133" i="5"/>
  <c r="BJ125" i="5"/>
  <c r="BJ117" i="5"/>
  <c r="BJ109" i="5"/>
  <c r="BJ101" i="5"/>
  <c r="BJ93" i="5"/>
  <c r="BJ85" i="5"/>
  <c r="BJ77" i="5"/>
  <c r="BJ69" i="5"/>
  <c r="BJ61" i="5"/>
  <c r="BJ53" i="5"/>
  <c r="BJ45" i="5"/>
  <c r="BJ37" i="5"/>
  <c r="BJ29" i="5"/>
  <c r="BJ21" i="5"/>
  <c r="BJ13" i="5"/>
  <c r="BJ5" i="5"/>
  <c r="BL375" i="5"/>
  <c r="BL367" i="5"/>
  <c r="BL359" i="5"/>
  <c r="BL351" i="5"/>
  <c r="BL343" i="5"/>
  <c r="BL335" i="5"/>
  <c r="BL327" i="5"/>
  <c r="BL319" i="5"/>
  <c r="BL311" i="5"/>
  <c r="BL303" i="5"/>
  <c r="BL295" i="5"/>
  <c r="BL287" i="5"/>
  <c r="BL279" i="5"/>
  <c r="BL271" i="5"/>
  <c r="BL263" i="5"/>
  <c r="BL255" i="5"/>
  <c r="BL247" i="5"/>
  <c r="BL239" i="5"/>
  <c r="BL231" i="5"/>
  <c r="BL223" i="5"/>
  <c r="BL215" i="5"/>
  <c r="BL207" i="5"/>
  <c r="BL199" i="5"/>
  <c r="BL191" i="5"/>
  <c r="BL183" i="5"/>
  <c r="BL175" i="5"/>
  <c r="BL167" i="5"/>
  <c r="BL159" i="5"/>
  <c r="BL151" i="5"/>
  <c r="BL143" i="5"/>
  <c r="BL135" i="5"/>
  <c r="BL127" i="5"/>
  <c r="BL119" i="5"/>
  <c r="BL111" i="5"/>
  <c r="BL103" i="5"/>
  <c r="BL95" i="5"/>
  <c r="BL87" i="5"/>
  <c r="BL79" i="5"/>
  <c r="BL71" i="5"/>
  <c r="BL63" i="5"/>
  <c r="BL55" i="5"/>
  <c r="BL47" i="5"/>
  <c r="BL39" i="5"/>
  <c r="BL23" i="5"/>
  <c r="BL15" i="5"/>
  <c r="BL7" i="5"/>
  <c r="BM377" i="5"/>
  <c r="BM369" i="5"/>
  <c r="BM361" i="5"/>
  <c r="BM353" i="5"/>
  <c r="BM345" i="5"/>
  <c r="BM337" i="5"/>
  <c r="BM329" i="5"/>
  <c r="BM321" i="5"/>
  <c r="BM313" i="5"/>
  <c r="BM305" i="5"/>
  <c r="BM297" i="5"/>
  <c r="BM289" i="5"/>
  <c r="BM281" i="5"/>
  <c r="BM273" i="5"/>
  <c r="BM265" i="5"/>
  <c r="BM257" i="5"/>
  <c r="BM249" i="5"/>
  <c r="BM241" i="5"/>
  <c r="BM233" i="5"/>
  <c r="BM225" i="5"/>
  <c r="BM217" i="5"/>
  <c r="BM209" i="5"/>
  <c r="BM201" i="5"/>
  <c r="BM193" i="5"/>
  <c r="BM185" i="5"/>
  <c r="BM177" i="5"/>
  <c r="BM169" i="5"/>
  <c r="BM161" i="5"/>
  <c r="BM153" i="5"/>
  <c r="BM145" i="5"/>
  <c r="BM137" i="5"/>
  <c r="BM129" i="5"/>
  <c r="BM121" i="5"/>
  <c r="BM113" i="5"/>
  <c r="BM105" i="5"/>
  <c r="BM97" i="5"/>
  <c r="BM89" i="5"/>
  <c r="BM81" i="5"/>
  <c r="BM73" i="5"/>
  <c r="BM65" i="5"/>
  <c r="BM57" i="5"/>
  <c r="BM49" i="5"/>
  <c r="BM41" i="5"/>
  <c r="BM33" i="5"/>
  <c r="BM25" i="5"/>
  <c r="BM17" i="5"/>
  <c r="BM9" i="5"/>
  <c r="BN379" i="5"/>
  <c r="BN371" i="5"/>
  <c r="BN363" i="5"/>
  <c r="BN355" i="5"/>
  <c r="BN347" i="5"/>
  <c r="BN339" i="5"/>
  <c r="BN331" i="5"/>
  <c r="BN323" i="5"/>
  <c r="BN315" i="5"/>
  <c r="BN307" i="5"/>
  <c r="BN299" i="5"/>
  <c r="BN291" i="5"/>
  <c r="BN283" i="5"/>
  <c r="BN275" i="5"/>
  <c r="BN267" i="5"/>
  <c r="BN259" i="5"/>
  <c r="BN251" i="5"/>
  <c r="BN243" i="5"/>
  <c r="BN235" i="5"/>
  <c r="BN227" i="5"/>
  <c r="BN219" i="5"/>
  <c r="BN211" i="5"/>
  <c r="BN203" i="5"/>
  <c r="BN195" i="5"/>
  <c r="BN187" i="5"/>
  <c r="BN179" i="5"/>
  <c r="BN171" i="5"/>
  <c r="BN163" i="5"/>
  <c r="BN155" i="5"/>
  <c r="BN147" i="5"/>
  <c r="BN139" i="5"/>
  <c r="BN131" i="5"/>
  <c r="BN123" i="5"/>
  <c r="BN115" i="5"/>
  <c r="BN107" i="5"/>
  <c r="BN99" i="5"/>
  <c r="BN91" i="5"/>
  <c r="BN83" i="5"/>
  <c r="BN75" i="5"/>
  <c r="BN67" i="5"/>
  <c r="BN59" i="5"/>
  <c r="BN51" i="5"/>
  <c r="BN43" i="5"/>
  <c r="BN35" i="5"/>
  <c r="BN27" i="5"/>
  <c r="BN19" i="5"/>
  <c r="BN11" i="5"/>
  <c r="BN3" i="5"/>
  <c r="BK378" i="5"/>
  <c r="BK370" i="5"/>
  <c r="BK362" i="5"/>
  <c r="BK354" i="5"/>
  <c r="BK346" i="5"/>
  <c r="BK338" i="5"/>
  <c r="BK330" i="5"/>
  <c r="BK322" i="5"/>
  <c r="BK314" i="5"/>
  <c r="BK306" i="5"/>
  <c r="BK298" i="5"/>
  <c r="BK290" i="5"/>
  <c r="BK282" i="5"/>
  <c r="BK274" i="5"/>
  <c r="BK266" i="5"/>
  <c r="BK258" i="5"/>
  <c r="BK250" i="5"/>
  <c r="BK242" i="5"/>
  <c r="BK234" i="5"/>
  <c r="BK226" i="5"/>
  <c r="BK218" i="5"/>
  <c r="BK210" i="5"/>
  <c r="BK202" i="5"/>
  <c r="BK194" i="5"/>
  <c r="BK186" i="5"/>
  <c r="BK178" i="5"/>
  <c r="BK170" i="5"/>
  <c r="BK162" i="5"/>
  <c r="BK154" i="5"/>
  <c r="BK146" i="5"/>
  <c r="BK138" i="5"/>
  <c r="BK130" i="5"/>
  <c r="BK122" i="5"/>
  <c r="BK114" i="5"/>
  <c r="BK106" i="5"/>
  <c r="BK98" i="5"/>
  <c r="BK90" i="5"/>
  <c r="BK82" i="5"/>
  <c r="BK74" i="5"/>
  <c r="BK66" i="5"/>
  <c r="BK58" i="5"/>
  <c r="BK50" i="5"/>
  <c r="BK42" i="5"/>
  <c r="BG2" i="5"/>
  <c r="BI380" i="5"/>
  <c r="BI372" i="5"/>
  <c r="BI364" i="5"/>
  <c r="BI356" i="5"/>
  <c r="BI348" i="5"/>
  <c r="BI340" i="5"/>
  <c r="BI332" i="5"/>
  <c r="BI324" i="5"/>
  <c r="BI316" i="5"/>
  <c r="BI308" i="5"/>
  <c r="BI300" i="5"/>
  <c r="BI292" i="5"/>
  <c r="BI284" i="5"/>
  <c r="BI276" i="5"/>
  <c r="BI268" i="5"/>
  <c r="BI260" i="5"/>
  <c r="BI252" i="5"/>
  <c r="BI244" i="5"/>
  <c r="BI236" i="5"/>
  <c r="BI228" i="5"/>
  <c r="BI220" i="5"/>
  <c r="BI212" i="5"/>
  <c r="BI204" i="5"/>
  <c r="BI196" i="5"/>
  <c r="BI188" i="5"/>
  <c r="BI180" i="5"/>
  <c r="BI172" i="5"/>
  <c r="BI164" i="5"/>
  <c r="BI156" i="5"/>
  <c r="BI148" i="5"/>
  <c r="BI140" i="5"/>
  <c r="BI132" i="5"/>
  <c r="BI124" i="5"/>
  <c r="BI116" i="5"/>
  <c r="BI108" i="5"/>
  <c r="BI100" i="5"/>
  <c r="BI92" i="5"/>
  <c r="BI84" i="5"/>
  <c r="BI76" i="5"/>
  <c r="BI68" i="5"/>
  <c r="BI60" i="5"/>
  <c r="BI52" i="5"/>
  <c r="BI44" i="5"/>
  <c r="BI36" i="5"/>
  <c r="BI28" i="5"/>
  <c r="BI20" i="5"/>
  <c r="BI12" i="5"/>
  <c r="BI4" i="5"/>
  <c r="AK306" i="5"/>
  <c r="AK130" i="5"/>
  <c r="AK122" i="5"/>
  <c r="AK114" i="5"/>
  <c r="BJ380" i="5"/>
  <c r="BJ372" i="5"/>
  <c r="BD364" i="5"/>
  <c r="BD356" i="5"/>
  <c r="BJ348" i="5"/>
  <c r="BJ340" i="5"/>
  <c r="BD332" i="5"/>
  <c r="BD324" i="5"/>
  <c r="BJ316" i="5"/>
  <c r="BJ308" i="5"/>
  <c r="BD300" i="5"/>
  <c r="BD292" i="5"/>
  <c r="BJ284" i="5"/>
  <c r="BJ276" i="5"/>
  <c r="BD268" i="5"/>
  <c r="BJ252" i="5"/>
  <c r="BJ244" i="5"/>
  <c r="BJ220" i="5"/>
  <c r="BJ212" i="5"/>
  <c r="BJ188" i="5"/>
  <c r="BJ180" i="5"/>
  <c r="BJ156" i="5"/>
  <c r="BJ148" i="5"/>
  <c r="BJ124" i="5"/>
  <c r="BJ116" i="5"/>
  <c r="BJ92" i="5"/>
  <c r="BJ84" i="5"/>
  <c r="BJ60" i="5"/>
  <c r="BJ52" i="5"/>
  <c r="BJ28" i="5"/>
  <c r="BJ20" i="5"/>
  <c r="BL374" i="5"/>
  <c r="BL366" i="5"/>
  <c r="BL358" i="5"/>
  <c r="BL350" i="5"/>
  <c r="BL342" i="5"/>
  <c r="BL334" i="5"/>
  <c r="BL326" i="5"/>
  <c r="BL318" i="5"/>
  <c r="BL310" i="5"/>
  <c r="BL302" i="5"/>
  <c r="BL294" i="5"/>
  <c r="BL286" i="5"/>
  <c r="BL278" i="5"/>
  <c r="BL270" i="5"/>
  <c r="BL262" i="5"/>
  <c r="BL254" i="5"/>
  <c r="BL246" i="5"/>
  <c r="BL238" i="5"/>
  <c r="BL230" i="5"/>
  <c r="BL222" i="5"/>
  <c r="BL214" i="5"/>
  <c r="BL206" i="5"/>
  <c r="BL198" i="5"/>
  <c r="BL190" i="5"/>
  <c r="BL182" i="5"/>
  <c r="BL174" i="5"/>
  <c r="BL166" i="5"/>
  <c r="BL158" i="5"/>
  <c r="BL150" i="5"/>
  <c r="BL142" i="5"/>
  <c r="BL134" i="5"/>
  <c r="BL126" i="5"/>
  <c r="BL118" i="5"/>
  <c r="BL110" i="5"/>
  <c r="BL102" i="5"/>
  <c r="BL94" i="5"/>
  <c r="BL86" i="5"/>
  <c r="BL78" i="5"/>
  <c r="BL70" i="5"/>
  <c r="BL62" i="5"/>
  <c r="BL54" i="5"/>
  <c r="BL46" i="5"/>
  <c r="BL38" i="5"/>
  <c r="BL30" i="5"/>
  <c r="BL22" i="5"/>
  <c r="BL6" i="5"/>
  <c r="BM376" i="5"/>
  <c r="BM368" i="5"/>
  <c r="BM360" i="5"/>
  <c r="BM352" i="5"/>
  <c r="BM344" i="5"/>
  <c r="BM336" i="5"/>
  <c r="BM328" i="5"/>
  <c r="BM320" i="5"/>
  <c r="BM312" i="5"/>
  <c r="BM304" i="5"/>
  <c r="BM296" i="5"/>
  <c r="BM288" i="5"/>
  <c r="BM280" i="5"/>
  <c r="BM272" i="5"/>
  <c r="BM264" i="5"/>
  <c r="BM256" i="5"/>
  <c r="BM248" i="5"/>
  <c r="BM240" i="5"/>
  <c r="BM232" i="5"/>
  <c r="BM224" i="5"/>
  <c r="BM216" i="5"/>
  <c r="BM208" i="5"/>
  <c r="BM200" i="5"/>
  <c r="BM192" i="5"/>
  <c r="BM184" i="5"/>
  <c r="BM176" i="5"/>
  <c r="BM168" i="5"/>
  <c r="BM160" i="5"/>
  <c r="BM152" i="5"/>
  <c r="BM144" i="5"/>
  <c r="BM136" i="5"/>
  <c r="BM128" i="5"/>
  <c r="BM120" i="5"/>
  <c r="BM112" i="5"/>
  <c r="BM104" i="5"/>
  <c r="BM96" i="5"/>
  <c r="BM88" i="5"/>
  <c r="BM80" i="5"/>
  <c r="BM72" i="5"/>
  <c r="BM64" i="5"/>
  <c r="BM56" i="5"/>
  <c r="BM48" i="5"/>
  <c r="BM24" i="5"/>
  <c r="BN378" i="5"/>
  <c r="BN370" i="5"/>
  <c r="BN362" i="5"/>
  <c r="BN354" i="5"/>
  <c r="BN346" i="5"/>
  <c r="BN338" i="5"/>
  <c r="BN330" i="5"/>
  <c r="BN322" i="5"/>
  <c r="BN314" i="5"/>
  <c r="BN306" i="5"/>
  <c r="BN298" i="5"/>
  <c r="BN290" i="5"/>
  <c r="BN282" i="5"/>
  <c r="BN274" i="5"/>
  <c r="BN266" i="5"/>
  <c r="BN258" i="5"/>
  <c r="BN250" i="5"/>
  <c r="BN242" i="5"/>
  <c r="BN234" i="5"/>
  <c r="BN226" i="5"/>
  <c r="BN218" i="5"/>
  <c r="BN210" i="5"/>
  <c r="BN202" i="5"/>
  <c r="BN194" i="5"/>
  <c r="BN186" i="5"/>
  <c r="BN178" i="5"/>
  <c r="BN170" i="5"/>
  <c r="BN162" i="5"/>
  <c r="BN154" i="5"/>
  <c r="BN146" i="5"/>
  <c r="BN138" i="5"/>
  <c r="BN130" i="5"/>
  <c r="BN122" i="5"/>
  <c r="BN114" i="5"/>
  <c r="BN106" i="5"/>
  <c r="BN98" i="5"/>
  <c r="BN90" i="5"/>
  <c r="BN82" i="5"/>
  <c r="BN74" i="5"/>
  <c r="BN66" i="5"/>
  <c r="BN58" i="5"/>
  <c r="BN50" i="5"/>
  <c r="BN42" i="5"/>
  <c r="BE377" i="5"/>
  <c r="BE369" i="5"/>
  <c r="BE361" i="5"/>
  <c r="BE353" i="5"/>
  <c r="BE345" i="5"/>
  <c r="BE337" i="5"/>
  <c r="BE329" i="5"/>
  <c r="BE321" i="5"/>
  <c r="BE313" i="5"/>
  <c r="BE305" i="5"/>
  <c r="BE297" i="5"/>
  <c r="BE289" i="5"/>
  <c r="BE281" i="5"/>
  <c r="BE273" i="5"/>
  <c r="BE265" i="5"/>
  <c r="BE257" i="5"/>
  <c r="BE249" i="5"/>
  <c r="BE241" i="5"/>
  <c r="BE233" i="5"/>
  <c r="BE225" i="5"/>
  <c r="BE217" i="5"/>
  <c r="BI379" i="5"/>
  <c r="BI371" i="5"/>
  <c r="BI363" i="5"/>
  <c r="BI355" i="5"/>
  <c r="BI347" i="5"/>
  <c r="BI339" i="5"/>
  <c r="BI331" i="5"/>
  <c r="BI323" i="5"/>
  <c r="BI315" i="5"/>
  <c r="BI307" i="5"/>
  <c r="BI299" i="5"/>
  <c r="BI291" i="5"/>
  <c r="BI283" i="5"/>
  <c r="BI275" i="5"/>
  <c r="BI267" i="5"/>
  <c r="BI259" i="5"/>
  <c r="BI251" i="5"/>
  <c r="BI243" i="5"/>
  <c r="BI235" i="5"/>
  <c r="BI227" i="5"/>
  <c r="BI219" i="5"/>
  <c r="BI211" i="5"/>
  <c r="BI203" i="5"/>
  <c r="BI195" i="5"/>
  <c r="BI187" i="5"/>
  <c r="BI179" i="5"/>
  <c r="BI171" i="5"/>
  <c r="BI163" i="5"/>
  <c r="BI155" i="5"/>
  <c r="BI147" i="5"/>
  <c r="BI139" i="5"/>
  <c r="BI131" i="5"/>
  <c r="BI123" i="5"/>
  <c r="BI115" i="5"/>
  <c r="BI107" i="5"/>
  <c r="BI99" i="5"/>
  <c r="BI91" i="5"/>
  <c r="BI83" i="5"/>
  <c r="BI75" i="5"/>
  <c r="BI67" i="5"/>
  <c r="BI59" i="5"/>
  <c r="BI51" i="5"/>
  <c r="BI43" i="5"/>
  <c r="BI35" i="5"/>
  <c r="BI27" i="5"/>
  <c r="BI19" i="5"/>
  <c r="BI11" i="5"/>
  <c r="BI3" i="5"/>
  <c r="AK225" i="5"/>
  <c r="AK217" i="5"/>
  <c r="AK209" i="5"/>
  <c r="AO201" i="5"/>
  <c r="BJ379" i="5"/>
  <c r="BJ371" i="5"/>
  <c r="BJ363" i="5"/>
  <c r="BJ355" i="5"/>
  <c r="BJ347" i="5"/>
  <c r="BJ339" i="5"/>
  <c r="BJ331" i="5"/>
  <c r="BJ323" i="5"/>
  <c r="BJ315" i="5"/>
  <c r="BJ307" i="5"/>
  <c r="BJ299" i="5"/>
  <c r="BJ291" i="5"/>
  <c r="BJ283" i="5"/>
  <c r="BJ275" i="5"/>
  <c r="BJ267" i="5"/>
  <c r="BJ259" i="5"/>
  <c r="BJ251" i="5"/>
  <c r="BJ243" i="5"/>
  <c r="BJ235" i="5"/>
  <c r="BJ227" i="5"/>
  <c r="BJ219" i="5"/>
  <c r="BJ211" i="5"/>
  <c r="BJ203" i="5"/>
  <c r="BJ195" i="5"/>
  <c r="BJ187" i="5"/>
  <c r="BJ179" i="5"/>
  <c r="BJ171" i="5"/>
  <c r="BJ163" i="5"/>
  <c r="BJ155" i="5"/>
  <c r="BJ147" i="5"/>
  <c r="BJ139" i="5"/>
  <c r="BJ131" i="5"/>
  <c r="BJ123" i="5"/>
  <c r="BJ115" i="5"/>
  <c r="BJ107" i="5"/>
  <c r="BJ99" i="5"/>
  <c r="BJ91" i="5"/>
  <c r="BJ83" i="5"/>
  <c r="BJ75" i="5"/>
  <c r="BJ67" i="5"/>
  <c r="BJ59" i="5"/>
  <c r="BJ51" i="5"/>
  <c r="BJ43" i="5"/>
  <c r="BJ35" i="5"/>
  <c r="BJ27" i="5"/>
  <c r="BJ19" i="5"/>
  <c r="BJ11" i="5"/>
  <c r="BJ3" i="5"/>
  <c r="BL373" i="5"/>
  <c r="BL365" i="5"/>
  <c r="BL357" i="5"/>
  <c r="BL349" i="5"/>
  <c r="BL341" i="5"/>
  <c r="BL333" i="5"/>
  <c r="BL325" i="5"/>
  <c r="BL317" i="5"/>
  <c r="BL309" i="5"/>
  <c r="BL301" i="5"/>
  <c r="BL293" i="5"/>
  <c r="BL285" i="5"/>
  <c r="BL277" i="5"/>
  <c r="BL269" i="5"/>
  <c r="BL261" i="5"/>
  <c r="BL253" i="5"/>
  <c r="BL245" i="5"/>
  <c r="BL237" i="5"/>
  <c r="BL229" i="5"/>
  <c r="BL221" i="5"/>
  <c r="BL213" i="5"/>
  <c r="BL205" i="5"/>
  <c r="BL197" i="5"/>
  <c r="BL189" i="5"/>
  <c r="BL181" i="5"/>
  <c r="BL173" i="5"/>
  <c r="BL165" i="5"/>
  <c r="BL157" i="5"/>
  <c r="BL149" i="5"/>
  <c r="BL141" i="5"/>
  <c r="BL133" i="5"/>
  <c r="BL125" i="5"/>
  <c r="BL117" i="5"/>
  <c r="BL109" i="5"/>
  <c r="BL101" i="5"/>
  <c r="BL93" i="5"/>
  <c r="BL85" i="5"/>
  <c r="BL77" i="5"/>
  <c r="BL69" i="5"/>
  <c r="BL61" i="5"/>
  <c r="BL53" i="5"/>
  <c r="BL45" i="5"/>
  <c r="BL37" i="5"/>
  <c r="BL29" i="5"/>
  <c r="BL21" i="5"/>
  <c r="BL13" i="5"/>
  <c r="BL5" i="5"/>
  <c r="BM375" i="5"/>
  <c r="BM367" i="5"/>
  <c r="BM359" i="5"/>
  <c r="BM351" i="5"/>
  <c r="BM343" i="5"/>
  <c r="BM335" i="5"/>
  <c r="BM327" i="5"/>
  <c r="BM319" i="5"/>
  <c r="BM311" i="5"/>
  <c r="BM303" i="5"/>
  <c r="BM295" i="5"/>
  <c r="BM287" i="5"/>
  <c r="BM279" i="5"/>
  <c r="BM271" i="5"/>
  <c r="BM263" i="5"/>
  <c r="BM255" i="5"/>
  <c r="BM247" i="5"/>
  <c r="BM239" i="5"/>
  <c r="BM231" i="5"/>
  <c r="BM223" i="5"/>
  <c r="BM215" i="5"/>
  <c r="BM207" i="5"/>
  <c r="BM199" i="5"/>
  <c r="BM191" i="5"/>
  <c r="BM183" i="5"/>
  <c r="BM175" i="5"/>
  <c r="BM167" i="5"/>
  <c r="BM159" i="5"/>
  <c r="BM151" i="5"/>
  <c r="BM143" i="5"/>
  <c r="BM135" i="5"/>
  <c r="BM127" i="5"/>
  <c r="BM119" i="5"/>
  <c r="BM111" i="5"/>
  <c r="BM103" i="5"/>
  <c r="BM95" i="5"/>
  <c r="BM87" i="5"/>
  <c r="BM79" i="5"/>
  <c r="BM71" i="5"/>
  <c r="BM63" i="5"/>
  <c r="BM55" i="5"/>
  <c r="BM47" i="5"/>
  <c r="BM39" i="5"/>
  <c r="BM31" i="5"/>
  <c r="BM23" i="5"/>
  <c r="BM15" i="5"/>
  <c r="BM7" i="5"/>
  <c r="BH377" i="5"/>
  <c r="BH369" i="5"/>
  <c r="BH361" i="5"/>
  <c r="BH353" i="5"/>
  <c r="BH345" i="5"/>
  <c r="BH337" i="5"/>
  <c r="BH329" i="5"/>
  <c r="BH321" i="5"/>
  <c r="BH313" i="5"/>
  <c r="BH305" i="5"/>
  <c r="BH297" i="5"/>
  <c r="BH289" i="5"/>
  <c r="BH281" i="5"/>
  <c r="BH273" i="5"/>
  <c r="BE40" i="5"/>
  <c r="BK40" i="5"/>
  <c r="BE32" i="5"/>
  <c r="BK32" i="5"/>
  <c r="BE24" i="5"/>
  <c r="BK24" i="5"/>
  <c r="BE16" i="5"/>
  <c r="BK16" i="5"/>
  <c r="BE8" i="5"/>
  <c r="BK8" i="5"/>
  <c r="BL2" i="5"/>
  <c r="BK377" i="5"/>
  <c r="BK373" i="5"/>
  <c r="BK369" i="5"/>
  <c r="BK365" i="5"/>
  <c r="BK361" i="5"/>
  <c r="BK357" i="5"/>
  <c r="BK353" i="5"/>
  <c r="BK349" i="5"/>
  <c r="BK345" i="5"/>
  <c r="BK341" i="5"/>
  <c r="BK337" i="5"/>
  <c r="BK333" i="5"/>
  <c r="BK329" i="5"/>
  <c r="BK325" i="5"/>
  <c r="BK321" i="5"/>
  <c r="BK317" i="5"/>
  <c r="BK313" i="5"/>
  <c r="BK309" i="5"/>
  <c r="BK305" i="5"/>
  <c r="BK301" i="5"/>
  <c r="BK297" i="5"/>
  <c r="BK293" i="5"/>
  <c r="BK289" i="5"/>
  <c r="BK285" i="5"/>
  <c r="BK281" i="5"/>
  <c r="BK261" i="5"/>
  <c r="BE39" i="5"/>
  <c r="BK39" i="5"/>
  <c r="BE31" i="5"/>
  <c r="BK31" i="5"/>
  <c r="BE23" i="5"/>
  <c r="BK23" i="5"/>
  <c r="BE15" i="5"/>
  <c r="BK15" i="5"/>
  <c r="BE7" i="5"/>
  <c r="BK7" i="5"/>
  <c r="BM2" i="5"/>
  <c r="BK257" i="5"/>
  <c r="BK249" i="5"/>
  <c r="BK233" i="5"/>
  <c r="BK217" i="5"/>
  <c r="BE38" i="5"/>
  <c r="BK38" i="5"/>
  <c r="BE30" i="5"/>
  <c r="BK30" i="5"/>
  <c r="BE22" i="5"/>
  <c r="BK22" i="5"/>
  <c r="BE14" i="5"/>
  <c r="BK14" i="5"/>
  <c r="BE6" i="5"/>
  <c r="BK6" i="5"/>
  <c r="BF34" i="5"/>
  <c r="BL34" i="5"/>
  <c r="BF26" i="5"/>
  <c r="BL26" i="5"/>
  <c r="BF18" i="5"/>
  <c r="BL18" i="5"/>
  <c r="BF10" i="5"/>
  <c r="BL10" i="5"/>
  <c r="BN2" i="5"/>
  <c r="BK253" i="5"/>
  <c r="BE205" i="5"/>
  <c r="BK205" i="5"/>
  <c r="BE197" i="5"/>
  <c r="BK197" i="5"/>
  <c r="BE189" i="5"/>
  <c r="BK189" i="5"/>
  <c r="BE181" i="5"/>
  <c r="BK181" i="5"/>
  <c r="BE173" i="5"/>
  <c r="BK173" i="5"/>
  <c r="BE165" i="5"/>
  <c r="BK165" i="5"/>
  <c r="BE157" i="5"/>
  <c r="BK157" i="5"/>
  <c r="BE149" i="5"/>
  <c r="BK149" i="5"/>
  <c r="BE141" i="5"/>
  <c r="BK141" i="5"/>
  <c r="BE133" i="5"/>
  <c r="BK133" i="5"/>
  <c r="BE125" i="5"/>
  <c r="BK125" i="5"/>
  <c r="BE117" i="5"/>
  <c r="BK117" i="5"/>
  <c r="BE109" i="5"/>
  <c r="BK109" i="5"/>
  <c r="BE101" i="5"/>
  <c r="BK101" i="5"/>
  <c r="BE93" i="5"/>
  <c r="BK93" i="5"/>
  <c r="BE85" i="5"/>
  <c r="BK85" i="5"/>
  <c r="BE77" i="5"/>
  <c r="BK77" i="5"/>
  <c r="BE69" i="5"/>
  <c r="BK69" i="5"/>
  <c r="BE61" i="5"/>
  <c r="BK61" i="5"/>
  <c r="BE53" i="5"/>
  <c r="BK53" i="5"/>
  <c r="BE45" i="5"/>
  <c r="BK45" i="5"/>
  <c r="BE37" i="5"/>
  <c r="BK37" i="5"/>
  <c r="BE29" i="5"/>
  <c r="BK29" i="5"/>
  <c r="BE21" i="5"/>
  <c r="BK21" i="5"/>
  <c r="BE13" i="5"/>
  <c r="BK13" i="5"/>
  <c r="BE5" i="5"/>
  <c r="BK5" i="5"/>
  <c r="BK269" i="5"/>
  <c r="BK237" i="5"/>
  <c r="BK221" i="5"/>
  <c r="BE36" i="5"/>
  <c r="BK36" i="5"/>
  <c r="BE28" i="5"/>
  <c r="BK28" i="5"/>
  <c r="BE20" i="5"/>
  <c r="BK20" i="5"/>
  <c r="BE12" i="5"/>
  <c r="BK12" i="5"/>
  <c r="BE4" i="5"/>
  <c r="BK4" i="5"/>
  <c r="BG34" i="5"/>
  <c r="BM34" i="5"/>
  <c r="BG26" i="5"/>
  <c r="BM26" i="5"/>
  <c r="BG18" i="5"/>
  <c r="BM18" i="5"/>
  <c r="BG10" i="5"/>
  <c r="BM10" i="5"/>
  <c r="BN273" i="5"/>
  <c r="BE35" i="5"/>
  <c r="BK35" i="5"/>
  <c r="BE27" i="5"/>
  <c r="BK27" i="5"/>
  <c r="BE19" i="5"/>
  <c r="BK19" i="5"/>
  <c r="BE11" i="5"/>
  <c r="BK11" i="5"/>
  <c r="BE3" i="5"/>
  <c r="BK3" i="5"/>
  <c r="BF31" i="5"/>
  <c r="BL31" i="5"/>
  <c r="BN377" i="5"/>
  <c r="BN369" i="5"/>
  <c r="BN361" i="5"/>
  <c r="BN353" i="5"/>
  <c r="BN345" i="5"/>
  <c r="BN337" i="5"/>
  <c r="BN329" i="5"/>
  <c r="BN321" i="5"/>
  <c r="BN313" i="5"/>
  <c r="BN305" i="5"/>
  <c r="BN297" i="5"/>
  <c r="BN289" i="5"/>
  <c r="BN281" i="5"/>
  <c r="BK277" i="5"/>
  <c r="BK241" i="5"/>
  <c r="BK225" i="5"/>
  <c r="BE34" i="5"/>
  <c r="BK34" i="5"/>
  <c r="BE26" i="5"/>
  <c r="BK26" i="5"/>
  <c r="BE18" i="5"/>
  <c r="BK18" i="5"/>
  <c r="BE10" i="5"/>
  <c r="BK10" i="5"/>
  <c r="BD260" i="5"/>
  <c r="BJ260" i="5"/>
  <c r="BD236" i="5"/>
  <c r="BJ236" i="5"/>
  <c r="BD228" i="5"/>
  <c r="BJ228" i="5"/>
  <c r="BD204" i="5"/>
  <c r="BJ204" i="5"/>
  <c r="BD196" i="5"/>
  <c r="BJ196" i="5"/>
  <c r="BD172" i="5"/>
  <c r="BJ172" i="5"/>
  <c r="BD164" i="5"/>
  <c r="BJ164" i="5"/>
  <c r="BD140" i="5"/>
  <c r="BJ140" i="5"/>
  <c r="BD132" i="5"/>
  <c r="BJ132" i="5"/>
  <c r="BD108" i="5"/>
  <c r="BJ108" i="5"/>
  <c r="BD100" i="5"/>
  <c r="BJ100" i="5"/>
  <c r="BD76" i="5"/>
  <c r="BJ76" i="5"/>
  <c r="BD68" i="5"/>
  <c r="BJ68" i="5"/>
  <c r="BD44" i="5"/>
  <c r="BJ44" i="5"/>
  <c r="BD36" i="5"/>
  <c r="BJ36" i="5"/>
  <c r="BD12" i="5"/>
  <c r="BJ12" i="5"/>
  <c r="BD4" i="5"/>
  <c r="BJ4" i="5"/>
  <c r="BF14" i="5"/>
  <c r="BL14" i="5"/>
  <c r="BG40" i="5"/>
  <c r="BM40" i="5"/>
  <c r="BG32" i="5"/>
  <c r="BM32" i="5"/>
  <c r="BG16" i="5"/>
  <c r="BM16" i="5"/>
  <c r="BG8" i="5"/>
  <c r="BM8" i="5"/>
  <c r="BH34" i="5"/>
  <c r="BN34" i="5"/>
  <c r="BH26" i="5"/>
  <c r="BN26" i="5"/>
  <c r="BH18" i="5"/>
  <c r="BN18" i="5"/>
  <c r="BH10" i="5"/>
  <c r="BN10" i="5"/>
  <c r="BK273" i="5"/>
  <c r="BJ268" i="5"/>
  <c r="BE209" i="5"/>
  <c r="BK209" i="5"/>
  <c r="BE201" i="5"/>
  <c r="BK201" i="5"/>
  <c r="BE193" i="5"/>
  <c r="BK193" i="5"/>
  <c r="BE185" i="5"/>
  <c r="BK185" i="5"/>
  <c r="BE177" i="5"/>
  <c r="BK177" i="5"/>
  <c r="BE169" i="5"/>
  <c r="BK169" i="5"/>
  <c r="BE161" i="5"/>
  <c r="BK161" i="5"/>
  <c r="BE153" i="5"/>
  <c r="BK153" i="5"/>
  <c r="BE145" i="5"/>
  <c r="BK145" i="5"/>
  <c r="BE137" i="5"/>
  <c r="BK137" i="5"/>
  <c r="BE129" i="5"/>
  <c r="BK129" i="5"/>
  <c r="BE121" i="5"/>
  <c r="BK121" i="5"/>
  <c r="BE113" i="5"/>
  <c r="BK113" i="5"/>
  <c r="BE105" i="5"/>
  <c r="BK105" i="5"/>
  <c r="BE97" i="5"/>
  <c r="BK97" i="5"/>
  <c r="BE89" i="5"/>
  <c r="BK89" i="5"/>
  <c r="BE81" i="5"/>
  <c r="BK81" i="5"/>
  <c r="BE73" i="5"/>
  <c r="BK73" i="5"/>
  <c r="BE65" i="5"/>
  <c r="BK65" i="5"/>
  <c r="BE57" i="5"/>
  <c r="BK57" i="5"/>
  <c r="BE49" i="5"/>
  <c r="BK49" i="5"/>
  <c r="BE41" i="5"/>
  <c r="BK41" i="5"/>
  <c r="BE33" i="5"/>
  <c r="BK33" i="5"/>
  <c r="BE25" i="5"/>
  <c r="BK25" i="5"/>
  <c r="BE17" i="5"/>
  <c r="BK17" i="5"/>
  <c r="BE9" i="5"/>
  <c r="BK9" i="5"/>
  <c r="BH265" i="5"/>
  <c r="BN265" i="5"/>
  <c r="BH257" i="5"/>
  <c r="BN257" i="5"/>
  <c r="BH249" i="5"/>
  <c r="BN249" i="5"/>
  <c r="BH241" i="5"/>
  <c r="BN241" i="5"/>
  <c r="BH233" i="5"/>
  <c r="BN233" i="5"/>
  <c r="BH225" i="5"/>
  <c r="BN225" i="5"/>
  <c r="BH217" i="5"/>
  <c r="BN217" i="5"/>
  <c r="BH209" i="5"/>
  <c r="BN209" i="5"/>
  <c r="BH201" i="5"/>
  <c r="BN201" i="5"/>
  <c r="BH193" i="5"/>
  <c r="BN193" i="5"/>
  <c r="BH185" i="5"/>
  <c r="BN185" i="5"/>
  <c r="BH177" i="5"/>
  <c r="BN177" i="5"/>
  <c r="BH169" i="5"/>
  <c r="BN169" i="5"/>
  <c r="BH161" i="5"/>
  <c r="BN161" i="5"/>
  <c r="BH153" i="5"/>
  <c r="BN153" i="5"/>
  <c r="BH145" i="5"/>
  <c r="BN145" i="5"/>
  <c r="BH137" i="5"/>
  <c r="BN137" i="5"/>
  <c r="BH129" i="5"/>
  <c r="BN129" i="5"/>
  <c r="BH121" i="5"/>
  <c r="BN121" i="5"/>
  <c r="BH113" i="5"/>
  <c r="BN113" i="5"/>
  <c r="BH105" i="5"/>
  <c r="BN105" i="5"/>
  <c r="BH97" i="5"/>
  <c r="BN97" i="5"/>
  <c r="BH89" i="5"/>
  <c r="BN89" i="5"/>
  <c r="BH81" i="5"/>
  <c r="BN81" i="5"/>
  <c r="BH73" i="5"/>
  <c r="BN73" i="5"/>
  <c r="BH65" i="5"/>
  <c r="BN65" i="5"/>
  <c r="BH57" i="5"/>
  <c r="BN57" i="5"/>
  <c r="BH49" i="5"/>
  <c r="BN49" i="5"/>
  <c r="BH41" i="5"/>
  <c r="BN41" i="5"/>
  <c r="BH33" i="5"/>
  <c r="BN33" i="5"/>
  <c r="BH25" i="5"/>
  <c r="BN25" i="5"/>
  <c r="BH17" i="5"/>
  <c r="BN17" i="5"/>
  <c r="BH9" i="5"/>
  <c r="BN9" i="5"/>
  <c r="BK2" i="5"/>
  <c r="BJ364" i="5"/>
  <c r="BJ356" i="5"/>
  <c r="BJ332" i="5"/>
  <c r="BJ324" i="5"/>
  <c r="BJ300" i="5"/>
  <c r="BJ292" i="5"/>
  <c r="BK265" i="5"/>
  <c r="BK245" i="5"/>
  <c r="BK229" i="5"/>
  <c r="BK213" i="5"/>
  <c r="BD373" i="5"/>
  <c r="BD365" i="5"/>
  <c r="BD357" i="5"/>
  <c r="BD349" i="5"/>
  <c r="BD341" i="5"/>
  <c r="BD333" i="5"/>
  <c r="BD325" i="5"/>
  <c r="BD317" i="5"/>
  <c r="BD309" i="5"/>
  <c r="BD301" i="5"/>
  <c r="BD293" i="5"/>
  <c r="BD285" i="5"/>
  <c r="BD277" i="5"/>
  <c r="BD269" i="5"/>
  <c r="BD261" i="5"/>
  <c r="BD253" i="5"/>
  <c r="BD245" i="5"/>
  <c r="BD237" i="5"/>
  <c r="BD229" i="5"/>
  <c r="BD221" i="5"/>
  <c r="BD205" i="5"/>
  <c r="BD197" i="5"/>
  <c r="BD181" i="5"/>
  <c r="BD173" i="5"/>
  <c r="BD157" i="5"/>
  <c r="BD149" i="5"/>
  <c r="BD133" i="5"/>
  <c r="BD125" i="5"/>
  <c r="BD117" i="5"/>
  <c r="BD109" i="5"/>
  <c r="BD101" i="5"/>
  <c r="BD93" i="5"/>
  <c r="BD85" i="5"/>
  <c r="BD77" i="5"/>
  <c r="BD69" i="5"/>
  <c r="BD61" i="5"/>
  <c r="BD53" i="5"/>
  <c r="BD45" i="5"/>
  <c r="BD37" i="5"/>
  <c r="BD29" i="5"/>
  <c r="BD21" i="5"/>
  <c r="BD13" i="5"/>
  <c r="BD5" i="5"/>
  <c r="BF367" i="5"/>
  <c r="BF359" i="5"/>
  <c r="BF351" i="5"/>
  <c r="BF335" i="5"/>
  <c r="BF327" i="5"/>
  <c r="BF319" i="5"/>
  <c r="BF311" i="5"/>
  <c r="BF303" i="5"/>
  <c r="BF295" i="5"/>
  <c r="BF287" i="5"/>
  <c r="BF279" i="5"/>
  <c r="BF263" i="5"/>
  <c r="BF255" i="5"/>
  <c r="BF247" i="5"/>
  <c r="BF231" i="5"/>
  <c r="BF223" i="5"/>
  <c r="BF215" i="5"/>
  <c r="BF207" i="5"/>
  <c r="BF199" i="5"/>
  <c r="BF191" i="5"/>
  <c r="BF183" i="5"/>
  <c r="BF175" i="5"/>
  <c r="BF167" i="5"/>
  <c r="BF159" i="5"/>
  <c r="BF151" i="5"/>
  <c r="BF143" i="5"/>
  <c r="BF127" i="5"/>
  <c r="BF119" i="5"/>
  <c r="BF111" i="5"/>
  <c r="BF95" i="5"/>
  <c r="BF87" i="5"/>
  <c r="BF79" i="5"/>
  <c r="BF71" i="5"/>
  <c r="BF63" i="5"/>
  <c r="BF55" i="5"/>
  <c r="BF47" i="5"/>
  <c r="BF39" i="5"/>
  <c r="BF23" i="5"/>
  <c r="BF15" i="5"/>
  <c r="BF7" i="5"/>
  <c r="BG377" i="5"/>
  <c r="BG369" i="5"/>
  <c r="BG361" i="5"/>
  <c r="BG353" i="5"/>
  <c r="BG345" i="5"/>
  <c r="BG337" i="5"/>
  <c r="BG329" i="5"/>
  <c r="BG321" i="5"/>
  <c r="BG313" i="5"/>
  <c r="BG305" i="5"/>
  <c r="BG297" i="5"/>
  <c r="BG289" i="5"/>
  <c r="BG281" i="5"/>
  <c r="BG273" i="5"/>
  <c r="BG265" i="5"/>
  <c r="BG257" i="5"/>
  <c r="BG249" i="5"/>
  <c r="BG241" i="5"/>
  <c r="BG233" i="5"/>
  <c r="BG225" i="5"/>
  <c r="BG217" i="5"/>
  <c r="BG209" i="5"/>
  <c r="BG201" i="5"/>
  <c r="BG193" i="5"/>
  <c r="BG185" i="5"/>
  <c r="BG177" i="5"/>
  <c r="BG169" i="5"/>
  <c r="BG161" i="5"/>
  <c r="BG153" i="5"/>
  <c r="BG145" i="5"/>
  <c r="BG137" i="5"/>
  <c r="BG129" i="5"/>
  <c r="BG121" i="5"/>
  <c r="BG113" i="5"/>
  <c r="BG105" i="5"/>
  <c r="BG97" i="5"/>
  <c r="BG89" i="5"/>
  <c r="BG81" i="5"/>
  <c r="BG73" i="5"/>
  <c r="BG65" i="5"/>
  <c r="BG57" i="5"/>
  <c r="BG49" i="5"/>
  <c r="BG41" i="5"/>
  <c r="BG33" i="5"/>
  <c r="BG25" i="5"/>
  <c r="BG17" i="5"/>
  <c r="BG9" i="5"/>
  <c r="BH379" i="5"/>
  <c r="BH371" i="5"/>
  <c r="BH363" i="5"/>
  <c r="BH355" i="5"/>
  <c r="BH347" i="5"/>
  <c r="BH339" i="5"/>
  <c r="BH331" i="5"/>
  <c r="BH323" i="5"/>
  <c r="BH315" i="5"/>
  <c r="BH307" i="5"/>
  <c r="BH299" i="5"/>
  <c r="BH291" i="5"/>
  <c r="BH283" i="5"/>
  <c r="BH275" i="5"/>
  <c r="BH267" i="5"/>
  <c r="BH259" i="5"/>
  <c r="BH251" i="5"/>
  <c r="BH243" i="5"/>
  <c r="BH235" i="5"/>
  <c r="BH227" i="5"/>
  <c r="BH219" i="5"/>
  <c r="BH211" i="5"/>
  <c r="BH203" i="5"/>
  <c r="BH195" i="5"/>
  <c r="BH187" i="5"/>
  <c r="BH179" i="5"/>
  <c r="BH171" i="5"/>
  <c r="BH163" i="5"/>
  <c r="BH155" i="5"/>
  <c r="BH147" i="5"/>
  <c r="BH139" i="5"/>
  <c r="BH131" i="5"/>
  <c r="BH123" i="5"/>
  <c r="BH115" i="5"/>
  <c r="BH107" i="5"/>
  <c r="BH99" i="5"/>
  <c r="BH91" i="5"/>
  <c r="BH83" i="5"/>
  <c r="BH75" i="5"/>
  <c r="BH67" i="5"/>
  <c r="BH59" i="5"/>
  <c r="BH51" i="5"/>
  <c r="BH43" i="5"/>
  <c r="BH35" i="5"/>
  <c r="BH27" i="5"/>
  <c r="BH19" i="5"/>
  <c r="BH11" i="5"/>
  <c r="BH3" i="5"/>
  <c r="BD141" i="5"/>
  <c r="BF239" i="5"/>
  <c r="BD165" i="5"/>
  <c r="BF103" i="5"/>
  <c r="BC365" i="5"/>
  <c r="BD189" i="5"/>
  <c r="BF135" i="5"/>
  <c r="BG368" i="5"/>
  <c r="BG360" i="5"/>
  <c r="BG352" i="5"/>
  <c r="BG336" i="5"/>
  <c r="BG328" i="5"/>
  <c r="BG320" i="5"/>
  <c r="BG304" i="5"/>
  <c r="BG296" i="5"/>
  <c r="BG288" i="5"/>
  <c r="BG272" i="5"/>
  <c r="BG264" i="5"/>
  <c r="BG256" i="5"/>
  <c r="BG240" i="5"/>
  <c r="BG232" i="5"/>
  <c r="BG224" i="5"/>
  <c r="BG208" i="5"/>
  <c r="BG200" i="5"/>
  <c r="BG192" i="5"/>
  <c r="BG176" i="5"/>
  <c r="BG168" i="5"/>
  <c r="BG160" i="5"/>
  <c r="BG144" i="5"/>
  <c r="BG136" i="5"/>
  <c r="BG128" i="5"/>
  <c r="BG112" i="5"/>
  <c r="BG104" i="5"/>
  <c r="BG96" i="5"/>
  <c r="BG80" i="5"/>
  <c r="BG72" i="5"/>
  <c r="BG64" i="5"/>
  <c r="BG48" i="5"/>
  <c r="BH378" i="5"/>
  <c r="BH370" i="5"/>
  <c r="BH362" i="5"/>
  <c r="BH354" i="5"/>
  <c r="BH346" i="5"/>
  <c r="BH338" i="5"/>
  <c r="BH330" i="5"/>
  <c r="BH322" i="5"/>
  <c r="BH314" i="5"/>
  <c r="BH306" i="5"/>
  <c r="BH298" i="5"/>
  <c r="BH290" i="5"/>
  <c r="BH282" i="5"/>
  <c r="BH274" i="5"/>
  <c r="BH266" i="5"/>
  <c r="BH258" i="5"/>
  <c r="BH250" i="5"/>
  <c r="BH242" i="5"/>
  <c r="BH234" i="5"/>
  <c r="BH226" i="5"/>
  <c r="BH218" i="5"/>
  <c r="BH210" i="5"/>
  <c r="BH202" i="5"/>
  <c r="BH194" i="5"/>
  <c r="BH186" i="5"/>
  <c r="BH178" i="5"/>
  <c r="BH170" i="5"/>
  <c r="BH162" i="5"/>
  <c r="BH154" i="5"/>
  <c r="BH146" i="5"/>
  <c r="BH138" i="5"/>
  <c r="BH130" i="5"/>
  <c r="BH122" i="5"/>
  <c r="BH114" i="5"/>
  <c r="BH106" i="5"/>
  <c r="BH98" i="5"/>
  <c r="BH90" i="5"/>
  <c r="BH82" i="5"/>
  <c r="BH74" i="5"/>
  <c r="BH66" i="5"/>
  <c r="BH58" i="5"/>
  <c r="BH50" i="5"/>
  <c r="BH42" i="5"/>
  <c r="BG378" i="5"/>
  <c r="BG370" i="5"/>
  <c r="BG362" i="5"/>
  <c r="BG354" i="5"/>
  <c r="BG346" i="5"/>
  <c r="BG338" i="5"/>
  <c r="BG330" i="5"/>
  <c r="BG322" i="5"/>
  <c r="BG314" i="5"/>
  <c r="BG306" i="5"/>
  <c r="BG298" i="5"/>
  <c r="BG290" i="5"/>
  <c r="BG282" i="5"/>
  <c r="BG274" i="5"/>
  <c r="BG266" i="5"/>
  <c r="BG258" i="5"/>
  <c r="BG250" i="5"/>
  <c r="BG242" i="5"/>
  <c r="BG234" i="5"/>
  <c r="BG226" i="5"/>
  <c r="BG218" i="5"/>
  <c r="BG210" i="5"/>
  <c r="BG202" i="5"/>
  <c r="BG194" i="5"/>
  <c r="BG186" i="5"/>
  <c r="BG178" i="5"/>
  <c r="BG170" i="5"/>
  <c r="BG162" i="5"/>
  <c r="BG154" i="5"/>
  <c r="BG146" i="5"/>
  <c r="BG138" i="5"/>
  <c r="BG130" i="5"/>
  <c r="BG122" i="5"/>
  <c r="BG114" i="5"/>
  <c r="BG106" i="5"/>
  <c r="BG98" i="5"/>
  <c r="BG90" i="5"/>
  <c r="BG82" i="5"/>
  <c r="BG74" i="5"/>
  <c r="BG66" i="5"/>
  <c r="BG58" i="5"/>
  <c r="BG50" i="5"/>
  <c r="BG42" i="5"/>
  <c r="BE327" i="5"/>
  <c r="BE271" i="5"/>
  <c r="BE215" i="5"/>
  <c r="BE151" i="5"/>
  <c r="BE79" i="5"/>
  <c r="BE55" i="5"/>
  <c r="BC316" i="5"/>
  <c r="BF350" i="5"/>
  <c r="BF286" i="5"/>
  <c r="BF222" i="5"/>
  <c r="BF158" i="5"/>
  <c r="BF94" i="5"/>
  <c r="BF30" i="5"/>
  <c r="BE374" i="5"/>
  <c r="BE366" i="5"/>
  <c r="BE358" i="5"/>
  <c r="BE350" i="5"/>
  <c r="BE342" i="5"/>
  <c r="BE334" i="5"/>
  <c r="BE326" i="5"/>
  <c r="BE318" i="5"/>
  <c r="BE310" i="5"/>
  <c r="BE302" i="5"/>
  <c r="BE294" i="5"/>
  <c r="BE286" i="5"/>
  <c r="BE278" i="5"/>
  <c r="BE270" i="5"/>
  <c r="BE262" i="5"/>
  <c r="BE254" i="5"/>
  <c r="BE246" i="5"/>
  <c r="BE238" i="5"/>
  <c r="BE230" i="5"/>
  <c r="BE222" i="5"/>
  <c r="BE214" i="5"/>
  <c r="BE206" i="5"/>
  <c r="BE198" i="5"/>
  <c r="BE190" i="5"/>
  <c r="BE182" i="5"/>
  <c r="BE174" i="5"/>
  <c r="BE166" i="5"/>
  <c r="BE158" i="5"/>
  <c r="BE150" i="5"/>
  <c r="BE142" i="5"/>
  <c r="BE134" i="5"/>
  <c r="BE126" i="5"/>
  <c r="BE118" i="5"/>
  <c r="BE110" i="5"/>
  <c r="BE102" i="5"/>
  <c r="BE94" i="5"/>
  <c r="BE86" i="5"/>
  <c r="BE78" i="5"/>
  <c r="BE70" i="5"/>
  <c r="BE62" i="5"/>
  <c r="BE54" i="5"/>
  <c r="BE46" i="5"/>
  <c r="BE367" i="5"/>
  <c r="BE311" i="5"/>
  <c r="BE247" i="5"/>
  <c r="BE191" i="5"/>
  <c r="BE135" i="5"/>
  <c r="BE95" i="5"/>
  <c r="BD380" i="5"/>
  <c r="BD348" i="5"/>
  <c r="BD316" i="5"/>
  <c r="BD284" i="5"/>
  <c r="BD252" i="5"/>
  <c r="BD220" i="5"/>
  <c r="BD188" i="5"/>
  <c r="BD156" i="5"/>
  <c r="BD124" i="5"/>
  <c r="BD92" i="5"/>
  <c r="BD60" i="5"/>
  <c r="BD28" i="5"/>
  <c r="BF358" i="5"/>
  <c r="BF294" i="5"/>
  <c r="BF230" i="5"/>
  <c r="BF166" i="5"/>
  <c r="BF102" i="5"/>
  <c r="BF38" i="5"/>
  <c r="BE359" i="5"/>
  <c r="BE295" i="5"/>
  <c r="BE223" i="5"/>
  <c r="BE183" i="5"/>
  <c r="BE119" i="5"/>
  <c r="BE63" i="5"/>
  <c r="BF366" i="5"/>
  <c r="BF302" i="5"/>
  <c r="BF238" i="5"/>
  <c r="BF174" i="5"/>
  <c r="BF110" i="5"/>
  <c r="BF46" i="5"/>
  <c r="BE380" i="5"/>
  <c r="BE372" i="5"/>
  <c r="BE364" i="5"/>
  <c r="BE356" i="5"/>
  <c r="BE348" i="5"/>
  <c r="BE340" i="5"/>
  <c r="BE332" i="5"/>
  <c r="BE324" i="5"/>
  <c r="BE316" i="5"/>
  <c r="BE308" i="5"/>
  <c r="BE300" i="5"/>
  <c r="BE292" i="5"/>
  <c r="BE284" i="5"/>
  <c r="BE276" i="5"/>
  <c r="BE268" i="5"/>
  <c r="BE260" i="5"/>
  <c r="BE252" i="5"/>
  <c r="BE244" i="5"/>
  <c r="BE236" i="5"/>
  <c r="BE228" i="5"/>
  <c r="BE220" i="5"/>
  <c r="BE212" i="5"/>
  <c r="BE204" i="5"/>
  <c r="BE196" i="5"/>
  <c r="BE188" i="5"/>
  <c r="BE180" i="5"/>
  <c r="BE172" i="5"/>
  <c r="BE164" i="5"/>
  <c r="BE156" i="5"/>
  <c r="BE148" i="5"/>
  <c r="BE140" i="5"/>
  <c r="BE132" i="5"/>
  <c r="BE124" i="5"/>
  <c r="BE116" i="5"/>
  <c r="BE108" i="5"/>
  <c r="BE100" i="5"/>
  <c r="BE92" i="5"/>
  <c r="BE84" i="5"/>
  <c r="BE76" i="5"/>
  <c r="BE68" i="5"/>
  <c r="BE60" i="5"/>
  <c r="BE52" i="5"/>
  <c r="BE44" i="5"/>
  <c r="BE351" i="5"/>
  <c r="BE287" i="5"/>
  <c r="BE239" i="5"/>
  <c r="BE167" i="5"/>
  <c r="BE103" i="5"/>
  <c r="BF374" i="5"/>
  <c r="BF310" i="5"/>
  <c r="BF246" i="5"/>
  <c r="BF182" i="5"/>
  <c r="BF118" i="5"/>
  <c r="BF54" i="5"/>
  <c r="BE379" i="5"/>
  <c r="BE371" i="5"/>
  <c r="BE363" i="5"/>
  <c r="BE355" i="5"/>
  <c r="BE347" i="5"/>
  <c r="BE339" i="5"/>
  <c r="BE331" i="5"/>
  <c r="BE323" i="5"/>
  <c r="BE315" i="5"/>
  <c r="BE307" i="5"/>
  <c r="BE299" i="5"/>
  <c r="BE291" i="5"/>
  <c r="BE283" i="5"/>
  <c r="BE275" i="5"/>
  <c r="BE267" i="5"/>
  <c r="BE259" i="5"/>
  <c r="BE251" i="5"/>
  <c r="BE243" i="5"/>
  <c r="BE235" i="5"/>
  <c r="BE227" i="5"/>
  <c r="BE219" i="5"/>
  <c r="BE211" i="5"/>
  <c r="BE203" i="5"/>
  <c r="BE195" i="5"/>
  <c r="BE187" i="5"/>
  <c r="BE179" i="5"/>
  <c r="BE171" i="5"/>
  <c r="BE163" i="5"/>
  <c r="BE155" i="5"/>
  <c r="BE147" i="5"/>
  <c r="BE139" i="5"/>
  <c r="BE131" i="5"/>
  <c r="BE123" i="5"/>
  <c r="BE115" i="5"/>
  <c r="BE107" i="5"/>
  <c r="BE99" i="5"/>
  <c r="BE91" i="5"/>
  <c r="BE83" i="5"/>
  <c r="BE75" i="5"/>
  <c r="BE67" i="5"/>
  <c r="BE59" i="5"/>
  <c r="BE51" i="5"/>
  <c r="BE43" i="5"/>
  <c r="BF378" i="5"/>
  <c r="BF370" i="5"/>
  <c r="BF362" i="5"/>
  <c r="BF354" i="5"/>
  <c r="BF346" i="5"/>
  <c r="BF338" i="5"/>
  <c r="BF330" i="5"/>
  <c r="BF322" i="5"/>
  <c r="BF314" i="5"/>
  <c r="BF306" i="5"/>
  <c r="BF298" i="5"/>
  <c r="BF290" i="5"/>
  <c r="BF282" i="5"/>
  <c r="BF274" i="5"/>
  <c r="BF266" i="5"/>
  <c r="BF258" i="5"/>
  <c r="BF250" i="5"/>
  <c r="BF242" i="5"/>
  <c r="BF234" i="5"/>
  <c r="BF226" i="5"/>
  <c r="BF218" i="5"/>
  <c r="BF210" i="5"/>
  <c r="BF202" i="5"/>
  <c r="BF194" i="5"/>
  <c r="BF186" i="5"/>
  <c r="BF178" i="5"/>
  <c r="BF170" i="5"/>
  <c r="BF162" i="5"/>
  <c r="BF154" i="5"/>
  <c r="BF146" i="5"/>
  <c r="BF138" i="5"/>
  <c r="BF130" i="5"/>
  <c r="BF122" i="5"/>
  <c r="BF114" i="5"/>
  <c r="BF106" i="5"/>
  <c r="BF98" i="5"/>
  <c r="BF90" i="5"/>
  <c r="BF82" i="5"/>
  <c r="BF74" i="5"/>
  <c r="BF66" i="5"/>
  <c r="BF58" i="5"/>
  <c r="BF50" i="5"/>
  <c r="BF42" i="5"/>
  <c r="BE343" i="5"/>
  <c r="BE303" i="5"/>
  <c r="BE255" i="5"/>
  <c r="BE199" i="5"/>
  <c r="BE143" i="5"/>
  <c r="BE87" i="5"/>
  <c r="BE47" i="5"/>
  <c r="BF318" i="5"/>
  <c r="BF254" i="5"/>
  <c r="BF190" i="5"/>
  <c r="BF126" i="5"/>
  <c r="BF62" i="5"/>
  <c r="BE378" i="5"/>
  <c r="BE370" i="5"/>
  <c r="BE362" i="5"/>
  <c r="BE354" i="5"/>
  <c r="BE346" i="5"/>
  <c r="BE338" i="5"/>
  <c r="BE330" i="5"/>
  <c r="BE322" i="5"/>
  <c r="BE314" i="5"/>
  <c r="BE306" i="5"/>
  <c r="BE298" i="5"/>
  <c r="BE290" i="5"/>
  <c r="BE282" i="5"/>
  <c r="BE274" i="5"/>
  <c r="BE266" i="5"/>
  <c r="BE258" i="5"/>
  <c r="BE250" i="5"/>
  <c r="BE242" i="5"/>
  <c r="BE234" i="5"/>
  <c r="BE226" i="5"/>
  <c r="BE218" i="5"/>
  <c r="BE210" i="5"/>
  <c r="BE202" i="5"/>
  <c r="BE194" i="5"/>
  <c r="BE186" i="5"/>
  <c r="BE178" i="5"/>
  <c r="BE170" i="5"/>
  <c r="BE162" i="5"/>
  <c r="BE154" i="5"/>
  <c r="BE146" i="5"/>
  <c r="BE138" i="5"/>
  <c r="BE130" i="5"/>
  <c r="BE122" i="5"/>
  <c r="BE114" i="5"/>
  <c r="BE106" i="5"/>
  <c r="BE98" i="5"/>
  <c r="BE90" i="5"/>
  <c r="BE82" i="5"/>
  <c r="BE74" i="5"/>
  <c r="BE66" i="5"/>
  <c r="BE58" i="5"/>
  <c r="BE50" i="5"/>
  <c r="BE42" i="5"/>
  <c r="BE375" i="5"/>
  <c r="BE319" i="5"/>
  <c r="BE263" i="5"/>
  <c r="BE207" i="5"/>
  <c r="BE159" i="5"/>
  <c r="BE111" i="5"/>
  <c r="BF326" i="5"/>
  <c r="BF262" i="5"/>
  <c r="BF198" i="5"/>
  <c r="BF134" i="5"/>
  <c r="BF70" i="5"/>
  <c r="BF6" i="5"/>
  <c r="BE335" i="5"/>
  <c r="BE279" i="5"/>
  <c r="BE231" i="5"/>
  <c r="BE175" i="5"/>
  <c r="BE127" i="5"/>
  <c r="BE71" i="5"/>
  <c r="BC332" i="5"/>
  <c r="BF334" i="5"/>
  <c r="BF270" i="5"/>
  <c r="BF206" i="5"/>
  <c r="BF142" i="5"/>
  <c r="BF78" i="5"/>
  <c r="BE376" i="5"/>
  <c r="BE368" i="5"/>
  <c r="BE360" i="5"/>
  <c r="BE352" i="5"/>
  <c r="BE344" i="5"/>
  <c r="BE336" i="5"/>
  <c r="BE328" i="5"/>
  <c r="BE320" i="5"/>
  <c r="BE312" i="5"/>
  <c r="BE304" i="5"/>
  <c r="BE296" i="5"/>
  <c r="BE288" i="5"/>
  <c r="BE280" i="5"/>
  <c r="BE272" i="5"/>
  <c r="BE264" i="5"/>
  <c r="BE256" i="5"/>
  <c r="BE248" i="5"/>
  <c r="BE240" i="5"/>
  <c r="BE232" i="5"/>
  <c r="BE224" i="5"/>
  <c r="BE216" i="5"/>
  <c r="BE208" i="5"/>
  <c r="BE200" i="5"/>
  <c r="BE192" i="5"/>
  <c r="BE184" i="5"/>
  <c r="BE176" i="5"/>
  <c r="BE168" i="5"/>
  <c r="BE160" i="5"/>
  <c r="BE152" i="5"/>
  <c r="BE144" i="5"/>
  <c r="BE136" i="5"/>
  <c r="BE128" i="5"/>
  <c r="BE120" i="5"/>
  <c r="BE112" i="5"/>
  <c r="BE104" i="5"/>
  <c r="BE96" i="5"/>
  <c r="BE88" i="5"/>
  <c r="BE80" i="5"/>
  <c r="BE72" i="5"/>
  <c r="BE64" i="5"/>
  <c r="BE56" i="5"/>
  <c r="BE48" i="5"/>
  <c r="BC321" i="5"/>
  <c r="BC370" i="5"/>
  <c r="BC346" i="5"/>
  <c r="BD377" i="5"/>
  <c r="BD369" i="5"/>
  <c r="BD361" i="5"/>
  <c r="BD353" i="5"/>
  <c r="BD345" i="5"/>
  <c r="BD337" i="5"/>
  <c r="BD329" i="5"/>
  <c r="BD321" i="5"/>
  <c r="BD313" i="5"/>
  <c r="BD305" i="5"/>
  <c r="BD297" i="5"/>
  <c r="BD289" i="5"/>
  <c r="BD281" i="5"/>
  <c r="BD273" i="5"/>
  <c r="BD265" i="5"/>
  <c r="BD257" i="5"/>
  <c r="BD249" i="5"/>
  <c r="BD241" i="5"/>
  <c r="BD233" i="5"/>
  <c r="BD225" i="5"/>
  <c r="BD217" i="5"/>
  <c r="BD209" i="5"/>
  <c r="BD201" i="5"/>
  <c r="BD193" i="5"/>
  <c r="BD185" i="5"/>
  <c r="BD177" i="5"/>
  <c r="BD169" i="5"/>
  <c r="BD161" i="5"/>
  <c r="BD153" i="5"/>
  <c r="BD145" i="5"/>
  <c r="BD137" i="5"/>
  <c r="BD129" i="5"/>
  <c r="BD121" i="5"/>
  <c r="BD113" i="5"/>
  <c r="BD105" i="5"/>
  <c r="BD97" i="5"/>
  <c r="BD89" i="5"/>
  <c r="BD81" i="5"/>
  <c r="BD73" i="5"/>
  <c r="BD65" i="5"/>
  <c r="BD57" i="5"/>
  <c r="BD49" i="5"/>
  <c r="BD41" i="5"/>
  <c r="BD33" i="5"/>
  <c r="BD25" i="5"/>
  <c r="BD17" i="5"/>
  <c r="BD9" i="5"/>
  <c r="BC373" i="5"/>
  <c r="BD2" i="5"/>
  <c r="BD378" i="5"/>
  <c r="BD370" i="5"/>
  <c r="BD362" i="5"/>
  <c r="BD354" i="5"/>
  <c r="BD346" i="5"/>
  <c r="BD338" i="5"/>
  <c r="BD330" i="5"/>
  <c r="BD322" i="5"/>
  <c r="BD314" i="5"/>
  <c r="BD306" i="5"/>
  <c r="BD298" i="5"/>
  <c r="BD290" i="5"/>
  <c r="BD282" i="5"/>
  <c r="BD274" i="5"/>
  <c r="BD266" i="5"/>
  <c r="BD258" i="5"/>
  <c r="BD250" i="5"/>
  <c r="BD242" i="5"/>
  <c r="BD234" i="5"/>
  <c r="BD226" i="5"/>
  <c r="BD218" i="5"/>
  <c r="BD210" i="5"/>
  <c r="BD202" i="5"/>
  <c r="BD194" i="5"/>
  <c r="BD186" i="5"/>
  <c r="BD178" i="5"/>
  <c r="BD170" i="5"/>
  <c r="BD162" i="5"/>
  <c r="BD154" i="5"/>
  <c r="BD146" i="5"/>
  <c r="BD138" i="5"/>
  <c r="BD130" i="5"/>
  <c r="BD122" i="5"/>
  <c r="BD114" i="5"/>
  <c r="BD106" i="5"/>
  <c r="BD98" i="5"/>
  <c r="BD90" i="5"/>
  <c r="BD82" i="5"/>
  <c r="BD74" i="5"/>
  <c r="BD66" i="5"/>
  <c r="BD58" i="5"/>
  <c r="BD50" i="5"/>
  <c r="BD42" i="5"/>
  <c r="BD34" i="5"/>
  <c r="BD26" i="5"/>
  <c r="BD18" i="5"/>
  <c r="BD10" i="5"/>
  <c r="BC354" i="5"/>
  <c r="BC362" i="5"/>
  <c r="BC307" i="5"/>
  <c r="BC324" i="5"/>
  <c r="BC351" i="5"/>
  <c r="BC340" i="5"/>
  <c r="BC335" i="5"/>
  <c r="AO18" i="5"/>
  <c r="AO216" i="5"/>
  <c r="AK172" i="5"/>
  <c r="AK150" i="5"/>
  <c r="AK42" i="5"/>
  <c r="AK10" i="5"/>
  <c r="AK263" i="5"/>
  <c r="AO247" i="5"/>
  <c r="AK236" i="5"/>
  <c r="AK230" i="5"/>
  <c r="AK214" i="5"/>
  <c r="AK192" i="5"/>
  <c r="AK186" i="5"/>
  <c r="AK170" i="5"/>
  <c r="AK164" i="5"/>
  <c r="AK148" i="5"/>
  <c r="AK143" i="5"/>
  <c r="AK137" i="5"/>
  <c r="AK115" i="5"/>
  <c r="AK99" i="5"/>
  <c r="AK88" i="5"/>
  <c r="AK72" i="5"/>
  <c r="AK56" i="5"/>
  <c r="AK24" i="5"/>
  <c r="AK8" i="5"/>
  <c r="AM176" i="5"/>
  <c r="BC291" i="5"/>
  <c r="BC263" i="5"/>
  <c r="BC181" i="5"/>
  <c r="BC143" i="5"/>
  <c r="BC67" i="5"/>
  <c r="BC35" i="5"/>
  <c r="BC3" i="5"/>
  <c r="AM280" i="5"/>
  <c r="AM269" i="5"/>
  <c r="AM208" i="5"/>
  <c r="AM121" i="5"/>
  <c r="BC303" i="5"/>
  <c r="BC292" i="5"/>
  <c r="BC286" i="5"/>
  <c r="BC281" i="5"/>
  <c r="BC270" i="5"/>
  <c r="BC264" i="5"/>
  <c r="BC253" i="5"/>
  <c r="BC248" i="5"/>
  <c r="BC242" i="5"/>
  <c r="BC237" i="5"/>
  <c r="BC231" i="5"/>
  <c r="BC220" i="5"/>
  <c r="BC215" i="5"/>
  <c r="BC209" i="5"/>
  <c r="BC198" i="5"/>
  <c r="BC193" i="5"/>
  <c r="BC187" i="5"/>
  <c r="BC176" i="5"/>
  <c r="BC171" i="5"/>
  <c r="BC165" i="5"/>
  <c r="BC154" i="5"/>
  <c r="BC149" i="5"/>
  <c r="BC138" i="5"/>
  <c r="BC127" i="5"/>
  <c r="BC122" i="5"/>
  <c r="BC116" i="5"/>
  <c r="BC105" i="5"/>
  <c r="BC100" i="5"/>
  <c r="BC89" i="5"/>
  <c r="BC78" i="5"/>
  <c r="BC73" i="5"/>
  <c r="BC62" i="5"/>
  <c r="BC57" i="5"/>
  <c r="BC46" i="5"/>
  <c r="BC41" i="5"/>
  <c r="BC30" i="5"/>
  <c r="BC25" i="5"/>
  <c r="BC14" i="5"/>
  <c r="BC9" i="5"/>
  <c r="BC379" i="5"/>
  <c r="BC374" i="5"/>
  <c r="BC371" i="5"/>
  <c r="BC368" i="5"/>
  <c r="BC363" i="5"/>
  <c r="BC360" i="5"/>
  <c r="BC357" i="5"/>
  <c r="BC352" i="5"/>
  <c r="BC349" i="5"/>
  <c r="BC341" i="5"/>
  <c r="BC338" i="5"/>
  <c r="BC333" i="5"/>
  <c r="BC330" i="5"/>
  <c r="BC325" i="5"/>
  <c r="BC322" i="5"/>
  <c r="BC319" i="5"/>
  <c r="BC313" i="5"/>
  <c r="BC308" i="5"/>
  <c r="BC305" i="5"/>
  <c r="BC280" i="5"/>
  <c r="BC247" i="5"/>
  <c r="BC203" i="5"/>
  <c r="BC170" i="5"/>
  <c r="BC83" i="5"/>
  <c r="BC8" i="5"/>
  <c r="BC302" i="5"/>
  <c r="BC296" i="5"/>
  <c r="BC290" i="5"/>
  <c r="BC285" i="5"/>
  <c r="BC274" i="5"/>
  <c r="BC257" i="5"/>
  <c r="BC252" i="5"/>
  <c r="BC246" i="5"/>
  <c r="BC241" i="5"/>
  <c r="BC224" i="5"/>
  <c r="BC219" i="5"/>
  <c r="BC202" i="5"/>
  <c r="BC197" i="5"/>
  <c r="BC180" i="5"/>
  <c r="BC175" i="5"/>
  <c r="BC158" i="5"/>
  <c r="BC153" i="5"/>
  <c r="BC131" i="5"/>
  <c r="BC126" i="5"/>
  <c r="BC109" i="5"/>
  <c r="BC104" i="5"/>
  <c r="BC93" i="5"/>
  <c r="BC82" i="5"/>
  <c r="BC77" i="5"/>
  <c r="BC66" i="5"/>
  <c r="BC61" i="5"/>
  <c r="BC50" i="5"/>
  <c r="BC45" i="5"/>
  <c r="BC39" i="5"/>
  <c r="BC34" i="5"/>
  <c r="BC29" i="5"/>
  <c r="BC18" i="5"/>
  <c r="BC13" i="5"/>
  <c r="BC380" i="5"/>
  <c r="BC377" i="5"/>
  <c r="BC369" i="5"/>
  <c r="BC366" i="5"/>
  <c r="BC361" i="5"/>
  <c r="BC358" i="5"/>
  <c r="BC355" i="5"/>
  <c r="BC350" i="5"/>
  <c r="BC347" i="5"/>
  <c r="BC344" i="5"/>
  <c r="BC339" i="5"/>
  <c r="BC336" i="5"/>
  <c r="BC331" i="5"/>
  <c r="BC328" i="5"/>
  <c r="BC320" i="5"/>
  <c r="BC317" i="5"/>
  <c r="BC314" i="5"/>
  <c r="BC311" i="5"/>
  <c r="BC306" i="5"/>
  <c r="BC275" i="5"/>
  <c r="BC225" i="5"/>
  <c r="BC132" i="5"/>
  <c r="BC99" i="5"/>
  <c r="BC301" i="5"/>
  <c r="BC284" i="5"/>
  <c r="BC279" i="5"/>
  <c r="BC273" i="5"/>
  <c r="BC268" i="5"/>
  <c r="BC262" i="5"/>
  <c r="BC251" i="5"/>
  <c r="BC240" i="5"/>
  <c r="BC235" i="5"/>
  <c r="BC229" i="5"/>
  <c r="BC218" i="5"/>
  <c r="BC213" i="5"/>
  <c r="BC207" i="5"/>
  <c r="BC196" i="5"/>
  <c r="BC191" i="5"/>
  <c r="BC185" i="5"/>
  <c r="BC174" i="5"/>
  <c r="BC169" i="5"/>
  <c r="BC163" i="5"/>
  <c r="BC152" i="5"/>
  <c r="BC142" i="5"/>
  <c r="BC136" i="5"/>
  <c r="BC125" i="5"/>
  <c r="BC120" i="5"/>
  <c r="BC114" i="5"/>
  <c r="BC103" i="5"/>
  <c r="BC98" i="5"/>
  <c r="BC87" i="5"/>
  <c r="BC76" i="5"/>
  <c r="BC71" i="5"/>
  <c r="BC60" i="5"/>
  <c r="BC55" i="5"/>
  <c r="BC44" i="5"/>
  <c r="BC28" i="5"/>
  <c r="BC23" i="5"/>
  <c r="BC12" i="5"/>
  <c r="BC7" i="5"/>
  <c r="BC269" i="5"/>
  <c r="BC236" i="5"/>
  <c r="BC115" i="5"/>
  <c r="BC56" i="5"/>
  <c r="BC300" i="5"/>
  <c r="BC295" i="5"/>
  <c r="BC289" i="5"/>
  <c r="BC278" i="5"/>
  <c r="BC267" i="5"/>
  <c r="BC261" i="5"/>
  <c r="BC256" i="5"/>
  <c r="BC245" i="5"/>
  <c r="BC234" i="5"/>
  <c r="BC228" i="5"/>
  <c r="BC223" i="5"/>
  <c r="BC212" i="5"/>
  <c r="BC206" i="5"/>
  <c r="BC201" i="5"/>
  <c r="BC190" i="5"/>
  <c r="BC184" i="5"/>
  <c r="BC179" i="5"/>
  <c r="BC168" i="5"/>
  <c r="BC162" i="5"/>
  <c r="BC157" i="5"/>
  <c r="BC146" i="5"/>
  <c r="BC141" i="5"/>
  <c r="BC135" i="5"/>
  <c r="BC130" i="5"/>
  <c r="BC119" i="5"/>
  <c r="BC113" i="5"/>
  <c r="BC108" i="5"/>
  <c r="BC97" i="5"/>
  <c r="BC92" i="5"/>
  <c r="BC86" i="5"/>
  <c r="BC81" i="5"/>
  <c r="BC70" i="5"/>
  <c r="BC65" i="5"/>
  <c r="BC54" i="5"/>
  <c r="BC49" i="5"/>
  <c r="BC38" i="5"/>
  <c r="BC33" i="5"/>
  <c r="BC22" i="5"/>
  <c r="BC17" i="5"/>
  <c r="BC6" i="5"/>
  <c r="BC378" i="5"/>
  <c r="BC375" i="5"/>
  <c r="BC372" i="5"/>
  <c r="BC367" i="5"/>
  <c r="BC364" i="5"/>
  <c r="BC356" i="5"/>
  <c r="BC353" i="5"/>
  <c r="BC348" i="5"/>
  <c r="BC345" i="5"/>
  <c r="BC342" i="5"/>
  <c r="BC337" i="5"/>
  <c r="BC334" i="5"/>
  <c r="BC329" i="5"/>
  <c r="BC326" i="5"/>
  <c r="BC323" i="5"/>
  <c r="BC318" i="5"/>
  <c r="BC315" i="5"/>
  <c r="BC312" i="5"/>
  <c r="BC309" i="5"/>
  <c r="BC304" i="5"/>
  <c r="BC147" i="5"/>
  <c r="BC214" i="5"/>
  <c r="BC186" i="5"/>
  <c r="BC148" i="5"/>
  <c r="BC110" i="5"/>
  <c r="BC72" i="5"/>
  <c r="BC19" i="5"/>
  <c r="BC294" i="5"/>
  <c r="BC288" i="5"/>
  <c r="BC283" i="5"/>
  <c r="BC272" i="5"/>
  <c r="BC255" i="5"/>
  <c r="BC250" i="5"/>
  <c r="BC244" i="5"/>
  <c r="BC239" i="5"/>
  <c r="BC222" i="5"/>
  <c r="BC217" i="5"/>
  <c r="BC211" i="5"/>
  <c r="BC200" i="5"/>
  <c r="BC195" i="5"/>
  <c r="BC178" i="5"/>
  <c r="BC173" i="5"/>
  <c r="BC167" i="5"/>
  <c r="BC156" i="5"/>
  <c r="BC151" i="5"/>
  <c r="BC140" i="5"/>
  <c r="BC129" i="5"/>
  <c r="BC124" i="5"/>
  <c r="BC107" i="5"/>
  <c r="BC102" i="5"/>
  <c r="BC91" i="5"/>
  <c r="BC80" i="5"/>
  <c r="BC75" i="5"/>
  <c r="BC64" i="5"/>
  <c r="BC59" i="5"/>
  <c r="BC48" i="5"/>
  <c r="BC43" i="5"/>
  <c r="BC37" i="5"/>
  <c r="BC32" i="5"/>
  <c r="BC27" i="5"/>
  <c r="BC16" i="5"/>
  <c r="BC11" i="5"/>
  <c r="BC297" i="5"/>
  <c r="BC258" i="5"/>
  <c r="BC230" i="5"/>
  <c r="BC192" i="5"/>
  <c r="BC164" i="5"/>
  <c r="BC137" i="5"/>
  <c r="BC94" i="5"/>
  <c r="BC51" i="5"/>
  <c r="BC24" i="5"/>
  <c r="BC299" i="5"/>
  <c r="BC282" i="5"/>
  <c r="BC277" i="5"/>
  <c r="BC271" i="5"/>
  <c r="BC266" i="5"/>
  <c r="BC260" i="5"/>
  <c r="BC249" i="5"/>
  <c r="BC238" i="5"/>
  <c r="BC233" i="5"/>
  <c r="BC216" i="5"/>
  <c r="BC210" i="5"/>
  <c r="BC205" i="5"/>
  <c r="BC194" i="5"/>
  <c r="BC189" i="5"/>
  <c r="BC183" i="5"/>
  <c r="BC172" i="5"/>
  <c r="BC166" i="5"/>
  <c r="BC161" i="5"/>
  <c r="BC150" i="5"/>
  <c r="BC145" i="5"/>
  <c r="BC139" i="5"/>
  <c r="BC134" i="5"/>
  <c r="BC123" i="5"/>
  <c r="BC118" i="5"/>
  <c r="BC112" i="5"/>
  <c r="BC101" i="5"/>
  <c r="BC96" i="5"/>
  <c r="BC85" i="5"/>
  <c r="BC74" i="5"/>
  <c r="BC69" i="5"/>
  <c r="BC58" i="5"/>
  <c r="BC53" i="5"/>
  <c r="BC42" i="5"/>
  <c r="BC26" i="5"/>
  <c r="BC21" i="5"/>
  <c r="BC10" i="5"/>
  <c r="BC5" i="5"/>
  <c r="BC227" i="5"/>
  <c r="BC208" i="5"/>
  <c r="BC159" i="5"/>
  <c r="BC121" i="5"/>
  <c r="BC88" i="5"/>
  <c r="BC40" i="5"/>
  <c r="BC298" i="5"/>
  <c r="BC293" i="5"/>
  <c r="BC287" i="5"/>
  <c r="BC276" i="5"/>
  <c r="BC265" i="5"/>
  <c r="BC259" i="5"/>
  <c r="BC254" i="5"/>
  <c r="BC243" i="5"/>
  <c r="BC232" i="5"/>
  <c r="BC226" i="5"/>
  <c r="BC221" i="5"/>
  <c r="BC204" i="5"/>
  <c r="BC199" i="5"/>
  <c r="BC188" i="5"/>
  <c r="BC182" i="5"/>
  <c r="BC177" i="5"/>
  <c r="BC160" i="5"/>
  <c r="BC155" i="5"/>
  <c r="BC144" i="5"/>
  <c r="BC133" i="5"/>
  <c r="BC128" i="5"/>
  <c r="BC117" i="5"/>
  <c r="BC111" i="5"/>
  <c r="BC106" i="5"/>
  <c r="BC95" i="5"/>
  <c r="BC90" i="5"/>
  <c r="BC84" i="5"/>
  <c r="BC79" i="5"/>
  <c r="BC68" i="5"/>
  <c r="BC63" i="5"/>
  <c r="BC52" i="5"/>
  <c r="BC47" i="5"/>
  <c r="BC36" i="5"/>
  <c r="BC31" i="5"/>
  <c r="BC20" i="5"/>
  <c r="BC15" i="5"/>
  <c r="BC4" i="5"/>
  <c r="AK253" i="5"/>
  <c r="AK41" i="5"/>
  <c r="AK30" i="5"/>
  <c r="AM311" i="5"/>
  <c r="AE141" i="5"/>
  <c r="AM101" i="5"/>
  <c r="AK151" i="5"/>
  <c r="AK50" i="5"/>
  <c r="AK349" i="5"/>
  <c r="AK305" i="5"/>
  <c r="AK107" i="5"/>
  <c r="AK76" i="5"/>
  <c r="AO317" i="5"/>
  <c r="AO190" i="5"/>
  <c r="AO168" i="5"/>
  <c r="AO135" i="5"/>
  <c r="AO70" i="5"/>
  <c r="AO338" i="5"/>
  <c r="AO305" i="5"/>
  <c r="AO244" i="5"/>
  <c r="AO129" i="5"/>
  <c r="AO42" i="5"/>
  <c r="AM129" i="5"/>
  <c r="BC2" i="5"/>
  <c r="AO3" i="5"/>
  <c r="AK328" i="5"/>
  <c r="AK261" i="5"/>
  <c r="AK86" i="5"/>
  <c r="AK22" i="5"/>
  <c r="AK129" i="5"/>
  <c r="AM360" i="5"/>
  <c r="AM222" i="5"/>
  <c r="AM200" i="5"/>
  <c r="AM156" i="5"/>
  <c r="AM91" i="5"/>
  <c r="AK48" i="5"/>
  <c r="AO222" i="5"/>
  <c r="AM210" i="5"/>
  <c r="AM194" i="5"/>
  <c r="AM22" i="5"/>
  <c r="AM291" i="5"/>
  <c r="AE374" i="5"/>
  <c r="AM374" i="5"/>
  <c r="AO374" i="5"/>
  <c r="AK374" i="5"/>
  <c r="AE352" i="5"/>
  <c r="AM352" i="5"/>
  <c r="AK352" i="5"/>
  <c r="AO352" i="5"/>
  <c r="AG325" i="5"/>
  <c r="J325" i="21" s="1"/>
  <c r="AO325" i="5"/>
  <c r="AM325" i="5"/>
  <c r="AK325" i="5"/>
  <c r="AE319" i="5"/>
  <c r="AO319" i="5"/>
  <c r="AM319" i="5"/>
  <c r="AK319" i="5"/>
  <c r="AE373" i="5"/>
  <c r="AO373" i="5"/>
  <c r="AK373" i="5"/>
  <c r="AM373" i="5"/>
  <c r="AE362" i="5"/>
  <c r="AO362" i="5"/>
  <c r="AK362" i="5"/>
  <c r="AM362" i="5"/>
  <c r="AE351" i="5"/>
  <c r="AO351" i="5"/>
  <c r="AK351" i="5"/>
  <c r="AM351" i="5"/>
  <c r="AG346" i="5"/>
  <c r="J346" i="21" s="1"/>
  <c r="AK346" i="5"/>
  <c r="AO346" i="5"/>
  <c r="AM346" i="5"/>
  <c r="AE340" i="5"/>
  <c r="AO340" i="5"/>
  <c r="AM340" i="5"/>
  <c r="AK340" i="5"/>
  <c r="AE335" i="5"/>
  <c r="AO335" i="5"/>
  <c r="AK335" i="5"/>
  <c r="AM335" i="5"/>
  <c r="AE324" i="5"/>
  <c r="AK324" i="5"/>
  <c r="AO324" i="5"/>
  <c r="AM324" i="5"/>
  <c r="AE307" i="5"/>
  <c r="AO307" i="5"/>
  <c r="AK307" i="5"/>
  <c r="AM307" i="5"/>
  <c r="AK302" i="5"/>
  <c r="AM302" i="5"/>
  <c r="AO302" i="5"/>
  <c r="AO296" i="5"/>
  <c r="AM296" i="5"/>
  <c r="AK296" i="5"/>
  <c r="AO290" i="5"/>
  <c r="AK290" i="5"/>
  <c r="AM290" i="5"/>
  <c r="AG285" i="5"/>
  <c r="J285" i="21" s="1"/>
  <c r="AK285" i="5"/>
  <c r="AM285" i="5"/>
  <c r="AO285" i="5"/>
  <c r="AE274" i="5"/>
  <c r="AO274" i="5"/>
  <c r="AM274" i="5"/>
  <c r="AK274" i="5"/>
  <c r="AK257" i="5"/>
  <c r="AM257" i="5"/>
  <c r="AO257" i="5"/>
  <c r="AO252" i="5"/>
  <c r="AK252" i="5"/>
  <c r="AM252" i="5"/>
  <c r="AO246" i="5"/>
  <c r="AM246" i="5"/>
  <c r="AK246" i="5"/>
  <c r="AE241" i="5"/>
  <c r="AK241" i="5"/>
  <c r="AO241" i="5"/>
  <c r="AM241" i="5"/>
  <c r="AO224" i="5"/>
  <c r="AM224" i="5"/>
  <c r="AK224" i="5"/>
  <c r="AO219" i="5"/>
  <c r="AK219" i="5"/>
  <c r="AM219" i="5"/>
  <c r="AO202" i="5"/>
  <c r="AM202" i="5"/>
  <c r="AK202" i="5"/>
  <c r="AK197" i="5"/>
  <c r="AO197" i="5"/>
  <c r="AO180" i="5"/>
  <c r="AM180" i="5"/>
  <c r="AK180" i="5"/>
  <c r="AO175" i="5"/>
  <c r="AM175" i="5"/>
  <c r="AK175" i="5"/>
  <c r="AO158" i="5"/>
  <c r="AK158" i="5"/>
  <c r="AM158" i="5"/>
  <c r="AM153" i="5"/>
  <c r="AO153" i="5"/>
  <c r="AK153" i="5"/>
  <c r="AG379" i="5"/>
  <c r="AO379" i="5"/>
  <c r="AM379" i="5"/>
  <c r="AK379" i="5"/>
  <c r="AE357" i="5"/>
  <c r="AO357" i="5"/>
  <c r="AM357" i="5"/>
  <c r="AK357" i="5"/>
  <c r="AG330" i="5"/>
  <c r="AO330" i="5"/>
  <c r="AM330" i="5"/>
  <c r="AK330" i="5"/>
  <c r="AE313" i="5"/>
  <c r="AO313" i="5"/>
  <c r="AM313" i="5"/>
  <c r="AK313" i="5"/>
  <c r="AE356" i="5"/>
  <c r="AO356" i="5"/>
  <c r="AM356" i="5"/>
  <c r="AE334" i="5"/>
  <c r="AO334" i="5"/>
  <c r="AM334" i="5"/>
  <c r="AE312" i="5"/>
  <c r="AO312" i="5"/>
  <c r="AM312" i="5"/>
  <c r="AE279" i="5"/>
  <c r="AO279" i="5"/>
  <c r="AM279" i="5"/>
  <c r="AK279" i="5"/>
  <c r="AO251" i="5"/>
  <c r="AM251" i="5"/>
  <c r="AK251" i="5"/>
  <c r="AO142" i="5"/>
  <c r="AM142" i="5"/>
  <c r="AK142" i="5"/>
  <c r="AO125" i="5"/>
  <c r="AM125" i="5"/>
  <c r="AK125" i="5"/>
  <c r="AO98" i="5"/>
  <c r="AM98" i="5"/>
  <c r="AK98" i="5"/>
  <c r="AO76" i="5"/>
  <c r="AM76" i="5"/>
  <c r="AO55" i="5"/>
  <c r="AM55" i="5"/>
  <c r="AK55" i="5"/>
  <c r="AO7" i="5"/>
  <c r="AM7" i="5"/>
  <c r="AK7" i="5"/>
  <c r="AE176" i="5"/>
  <c r="AK356" i="5"/>
  <c r="AE363" i="5"/>
  <c r="AO363" i="5"/>
  <c r="AM363" i="5"/>
  <c r="AK363" i="5"/>
  <c r="AE367" i="5"/>
  <c r="AO367" i="5"/>
  <c r="AM367" i="5"/>
  <c r="AK367" i="5"/>
  <c r="AE329" i="5"/>
  <c r="AO329" i="5"/>
  <c r="AM329" i="5"/>
  <c r="AK329" i="5"/>
  <c r="AE273" i="5"/>
  <c r="AO273" i="5"/>
  <c r="AM273" i="5"/>
  <c r="AK273" i="5"/>
  <c r="AG213" i="5"/>
  <c r="J213" i="21" s="1"/>
  <c r="AO213" i="5"/>
  <c r="AM213" i="5"/>
  <c r="AK213" i="5"/>
  <c r="AO191" i="5"/>
  <c r="AM191" i="5"/>
  <c r="AK191" i="5"/>
  <c r="AO163" i="5"/>
  <c r="AM163" i="5"/>
  <c r="AK163" i="5"/>
  <c r="AO136" i="5"/>
  <c r="AM136" i="5"/>
  <c r="AO87" i="5"/>
  <c r="AM87" i="5"/>
  <c r="AK87" i="5"/>
  <c r="AO44" i="5"/>
  <c r="AM44" i="5"/>
  <c r="AK44" i="5"/>
  <c r="AO23" i="5"/>
  <c r="AM23" i="5"/>
  <c r="AK23" i="5"/>
  <c r="AE372" i="5"/>
  <c r="AO372" i="5"/>
  <c r="AM372" i="5"/>
  <c r="AK372" i="5"/>
  <c r="AE345" i="5"/>
  <c r="AO345" i="5"/>
  <c r="AM345" i="5"/>
  <c r="AK345" i="5"/>
  <c r="AE318" i="5"/>
  <c r="AO318" i="5"/>
  <c r="AM318" i="5"/>
  <c r="AK318" i="5"/>
  <c r="AE262" i="5"/>
  <c r="AO262" i="5"/>
  <c r="AM262" i="5"/>
  <c r="AK262" i="5"/>
  <c r="AG240" i="5"/>
  <c r="AO240" i="5"/>
  <c r="AM240" i="5"/>
  <c r="AK240" i="5"/>
  <c r="AO218" i="5"/>
  <c r="AM218" i="5"/>
  <c r="AK218" i="5"/>
  <c r="AO196" i="5"/>
  <c r="AM196" i="5"/>
  <c r="AK196" i="5"/>
  <c r="AO174" i="5"/>
  <c r="AM174" i="5"/>
  <c r="AK174" i="5"/>
  <c r="AO152" i="5"/>
  <c r="AM152" i="5"/>
  <c r="AK152" i="5"/>
  <c r="AO120" i="5"/>
  <c r="AM120" i="5"/>
  <c r="AK120" i="5"/>
  <c r="AO103" i="5"/>
  <c r="AM103" i="5"/>
  <c r="AK103" i="5"/>
  <c r="AO60" i="5"/>
  <c r="AM60" i="5"/>
  <c r="AK60" i="5"/>
  <c r="AO284" i="5"/>
  <c r="AM284" i="5"/>
  <c r="AK284" i="5"/>
  <c r="AO229" i="5"/>
  <c r="AM229" i="5"/>
  <c r="AK229" i="5"/>
  <c r="AO207" i="5"/>
  <c r="AM207" i="5"/>
  <c r="AK207" i="5"/>
  <c r="AO185" i="5"/>
  <c r="AM185" i="5"/>
  <c r="AK185" i="5"/>
  <c r="AO169" i="5"/>
  <c r="AM169" i="5"/>
  <c r="AK169" i="5"/>
  <c r="AO147" i="5"/>
  <c r="AM147" i="5"/>
  <c r="AK147" i="5"/>
  <c r="AO114" i="5"/>
  <c r="AM114" i="5"/>
  <c r="AO71" i="5"/>
  <c r="AM71" i="5"/>
  <c r="AK71" i="5"/>
  <c r="AO28" i="5"/>
  <c r="AM28" i="5"/>
  <c r="AK28" i="5"/>
  <c r="AE12" i="5"/>
  <c r="AO12" i="5"/>
  <c r="AM12" i="5"/>
  <c r="AK12" i="5"/>
  <c r="AO2" i="5"/>
  <c r="AM2" i="5"/>
  <c r="AK2" i="5"/>
  <c r="AO376" i="5"/>
  <c r="AM376" i="5"/>
  <c r="AK376" i="5"/>
  <c r="AO370" i="5"/>
  <c r="AK370" i="5"/>
  <c r="AM370" i="5"/>
  <c r="AG365" i="5"/>
  <c r="J365" i="21" s="1"/>
  <c r="AO365" i="5"/>
  <c r="AM365" i="5"/>
  <c r="AK365" i="5"/>
  <c r="AO359" i="5"/>
  <c r="AK359" i="5"/>
  <c r="AM359" i="5"/>
  <c r="AO354" i="5"/>
  <c r="AM354" i="5"/>
  <c r="AK354" i="5"/>
  <c r="AO343" i="5"/>
  <c r="AM343" i="5"/>
  <c r="AK343" i="5"/>
  <c r="AO332" i="5"/>
  <c r="AM332" i="5"/>
  <c r="AK332" i="5"/>
  <c r="AK334" i="5"/>
  <c r="AM197" i="5"/>
  <c r="AE341" i="5"/>
  <c r="AO341" i="5"/>
  <c r="AM341" i="5"/>
  <c r="AK341" i="5"/>
  <c r="AG378" i="5"/>
  <c r="J378" i="21" s="1"/>
  <c r="AO378" i="5"/>
  <c r="AM378" i="5"/>
  <c r="AE323" i="5"/>
  <c r="AO323" i="5"/>
  <c r="AM323" i="5"/>
  <c r="AK323" i="5"/>
  <c r="AG301" i="5"/>
  <c r="AO301" i="5"/>
  <c r="AM301" i="5"/>
  <c r="AK301" i="5"/>
  <c r="AE268" i="5"/>
  <c r="AO268" i="5"/>
  <c r="AM268" i="5"/>
  <c r="AO235" i="5"/>
  <c r="AM235" i="5"/>
  <c r="AK235" i="5"/>
  <c r="AO375" i="5"/>
  <c r="AM375" i="5"/>
  <c r="AK375" i="5"/>
  <c r="AM364" i="5"/>
  <c r="AO364" i="5"/>
  <c r="AK364" i="5"/>
  <c r="AO353" i="5"/>
  <c r="AM353" i="5"/>
  <c r="AK353" i="5"/>
  <c r="AO348" i="5"/>
  <c r="AM348" i="5"/>
  <c r="AK348" i="5"/>
  <c r="AM342" i="5"/>
  <c r="AO342" i="5"/>
  <c r="AK342" i="5"/>
  <c r="AO337" i="5"/>
  <c r="AM337" i="5"/>
  <c r="AK337" i="5"/>
  <c r="AO326" i="5"/>
  <c r="AM326" i="5"/>
  <c r="AK326" i="5"/>
  <c r="AO315" i="5"/>
  <c r="AM315" i="5"/>
  <c r="AK315" i="5"/>
  <c r="AO309" i="5"/>
  <c r="AK309" i="5"/>
  <c r="AM309" i="5"/>
  <c r="AO304" i="5"/>
  <c r="AM304" i="5"/>
  <c r="AK304" i="5"/>
  <c r="AO298" i="5"/>
  <c r="AM298" i="5"/>
  <c r="AK298" i="5"/>
  <c r="AO293" i="5"/>
  <c r="AM293" i="5"/>
  <c r="AK293" i="5"/>
  <c r="AO287" i="5"/>
  <c r="AM287" i="5"/>
  <c r="AK287" i="5"/>
  <c r="AO276" i="5"/>
  <c r="AM276" i="5"/>
  <c r="AK276" i="5"/>
  <c r="AO265" i="5"/>
  <c r="AM265" i="5"/>
  <c r="AK265" i="5"/>
  <c r="AM259" i="5"/>
  <c r="AO259" i="5"/>
  <c r="AK259" i="5"/>
  <c r="AO254" i="5"/>
  <c r="AK254" i="5"/>
  <c r="AO243" i="5"/>
  <c r="AM243" i="5"/>
  <c r="AK243" i="5"/>
  <c r="AM232" i="5"/>
  <c r="AO232" i="5"/>
  <c r="AK232" i="5"/>
  <c r="AO226" i="5"/>
  <c r="AK226" i="5"/>
  <c r="AM226" i="5"/>
  <c r="AO221" i="5"/>
  <c r="AM221" i="5"/>
  <c r="AK221" i="5"/>
  <c r="AO204" i="5"/>
  <c r="AK204" i="5"/>
  <c r="AM204" i="5"/>
  <c r="AO199" i="5"/>
  <c r="AM199" i="5"/>
  <c r="AK199" i="5"/>
  <c r="AM188" i="5"/>
  <c r="AO188" i="5"/>
  <c r="AK188" i="5"/>
  <c r="AO182" i="5"/>
  <c r="AM182" i="5"/>
  <c r="AK182" i="5"/>
  <c r="AO177" i="5"/>
  <c r="AM177" i="5"/>
  <c r="AK177" i="5"/>
  <c r="AO160" i="5"/>
  <c r="AM160" i="5"/>
  <c r="AK160" i="5"/>
  <c r="AO155" i="5"/>
  <c r="AM155" i="5"/>
  <c r="AK155" i="5"/>
  <c r="AO144" i="5"/>
  <c r="AM144" i="5"/>
  <c r="AK144" i="5"/>
  <c r="AO133" i="5"/>
  <c r="AM133" i="5"/>
  <c r="AK133" i="5"/>
  <c r="AM128" i="5"/>
  <c r="AO128" i="5"/>
  <c r="AK128" i="5"/>
  <c r="AO117" i="5"/>
  <c r="AM117" i="5"/>
  <c r="AK117" i="5"/>
  <c r="AO111" i="5"/>
  <c r="AM111" i="5"/>
  <c r="AK111" i="5"/>
  <c r="AO106" i="5"/>
  <c r="AM106" i="5"/>
  <c r="AK106" i="5"/>
  <c r="AO95" i="5"/>
  <c r="AM95" i="5"/>
  <c r="AK95" i="5"/>
  <c r="AO90" i="5"/>
  <c r="AM90" i="5"/>
  <c r="AK90" i="5"/>
  <c r="AM84" i="5"/>
  <c r="AK84" i="5"/>
  <c r="AO84" i="5"/>
  <c r="AM79" i="5"/>
  <c r="AK79" i="5"/>
  <c r="AO79" i="5"/>
  <c r="AO68" i="5"/>
  <c r="AM68" i="5"/>
  <c r="AK68" i="5"/>
  <c r="AO63" i="5"/>
  <c r="AM63" i="5"/>
  <c r="AK63" i="5"/>
  <c r="AO52" i="5"/>
  <c r="AK52" i="5"/>
  <c r="AM52" i="5"/>
  <c r="AO47" i="5"/>
  <c r="AK47" i="5"/>
  <c r="AM47" i="5"/>
  <c r="AO36" i="5"/>
  <c r="AM36" i="5"/>
  <c r="AK36" i="5"/>
  <c r="AO31" i="5"/>
  <c r="AK31" i="5"/>
  <c r="AM31" i="5"/>
  <c r="AO20" i="5"/>
  <c r="AM20" i="5"/>
  <c r="AM15" i="5"/>
  <c r="AK15" i="5"/>
  <c r="AO15" i="5"/>
  <c r="AO4" i="5"/>
  <c r="AM4" i="5"/>
  <c r="AK4" i="5"/>
  <c r="AK268" i="5"/>
  <c r="AK20" i="5"/>
  <c r="AE368" i="5"/>
  <c r="AO368" i="5"/>
  <c r="AM368" i="5"/>
  <c r="AK368" i="5"/>
  <c r="AO380" i="5"/>
  <c r="AM380" i="5"/>
  <c r="AK380" i="5"/>
  <c r="AO369" i="5"/>
  <c r="AM369" i="5"/>
  <c r="AK369" i="5"/>
  <c r="AM358" i="5"/>
  <c r="AK358" i="5"/>
  <c r="AO347" i="5"/>
  <c r="AM347" i="5"/>
  <c r="AK347" i="5"/>
  <c r="AO336" i="5"/>
  <c r="AM336" i="5"/>
  <c r="AK336" i="5"/>
  <c r="AO331" i="5"/>
  <c r="AK331" i="5"/>
  <c r="AO320" i="5"/>
  <c r="AM320" i="5"/>
  <c r="AM314" i="5"/>
  <c r="AO314" i="5"/>
  <c r="AK314" i="5"/>
  <c r="AO303" i="5"/>
  <c r="AM303" i="5"/>
  <c r="AK303" i="5"/>
  <c r="AM292" i="5"/>
  <c r="AK292" i="5"/>
  <c r="AO292" i="5"/>
  <c r="AO286" i="5"/>
  <c r="AM286" i="5"/>
  <c r="AK286" i="5"/>
  <c r="AE281" i="5"/>
  <c r="AO281" i="5"/>
  <c r="AM281" i="5"/>
  <c r="AK281" i="5"/>
  <c r="AO270" i="5"/>
  <c r="AK270" i="5"/>
  <c r="AM270" i="5"/>
  <c r="AO264" i="5"/>
  <c r="AM264" i="5"/>
  <c r="AK264" i="5"/>
  <c r="AO253" i="5"/>
  <c r="AM253" i="5"/>
  <c r="AO248" i="5"/>
  <c r="AK248" i="5"/>
  <c r="AM248" i="5"/>
  <c r="AG242" i="5"/>
  <c r="AO242" i="5"/>
  <c r="AM242" i="5"/>
  <c r="AK242" i="5"/>
  <c r="AO237" i="5"/>
  <c r="AM237" i="5"/>
  <c r="AK237" i="5"/>
  <c r="AE231" i="5"/>
  <c r="AO231" i="5"/>
  <c r="AM231" i="5"/>
  <c r="AG220" i="5"/>
  <c r="AO220" i="5"/>
  <c r="AM220" i="5"/>
  <c r="AK220" i="5"/>
  <c r="AG215" i="5"/>
  <c r="J215" i="21" s="1"/>
  <c r="AO215" i="5"/>
  <c r="AM215" i="5"/>
  <c r="AK215" i="5"/>
  <c r="AE209" i="5"/>
  <c r="AM209" i="5"/>
  <c r="AO209" i="5"/>
  <c r="AE198" i="5"/>
  <c r="AO198" i="5"/>
  <c r="AM198" i="5"/>
  <c r="AK198" i="5"/>
  <c r="AO193" i="5"/>
  <c r="AM193" i="5"/>
  <c r="AK193" i="5"/>
  <c r="AE187" i="5"/>
  <c r="AO187" i="5"/>
  <c r="AM187" i="5"/>
  <c r="AO176" i="5"/>
  <c r="AK176" i="5"/>
  <c r="AO171" i="5"/>
  <c r="AM171" i="5"/>
  <c r="AK171" i="5"/>
  <c r="AE165" i="5"/>
  <c r="AM165" i="5"/>
  <c r="AO165" i="5"/>
  <c r="AE154" i="5"/>
  <c r="AO154" i="5"/>
  <c r="AM154" i="5"/>
  <c r="AK154" i="5"/>
  <c r="AO149" i="5"/>
  <c r="AM149" i="5"/>
  <c r="AK149" i="5"/>
  <c r="AM138" i="5"/>
  <c r="AO138" i="5"/>
  <c r="AK138" i="5"/>
  <c r="AO127" i="5"/>
  <c r="AM127" i="5"/>
  <c r="AK127" i="5"/>
  <c r="AE122" i="5"/>
  <c r="AM122" i="5"/>
  <c r="AO122" i="5"/>
  <c r="AK116" i="5"/>
  <c r="AM116" i="5"/>
  <c r="AO116" i="5"/>
  <c r="AG105" i="5"/>
  <c r="AO105" i="5"/>
  <c r="AM105" i="5"/>
  <c r="AK105" i="5"/>
  <c r="AE100" i="5"/>
  <c r="AO100" i="5"/>
  <c r="AM100" i="5"/>
  <c r="AE89" i="5"/>
  <c r="AO89" i="5"/>
  <c r="AM89" i="5"/>
  <c r="AK89" i="5"/>
  <c r="AE78" i="5"/>
  <c r="AM78" i="5"/>
  <c r="AO78" i="5"/>
  <c r="AK78" i="5"/>
  <c r="AM73" i="5"/>
  <c r="AO73" i="5"/>
  <c r="AK73" i="5"/>
  <c r="AO62" i="5"/>
  <c r="AM62" i="5"/>
  <c r="AK62" i="5"/>
  <c r="AO57" i="5"/>
  <c r="AM57" i="5"/>
  <c r="AK57" i="5"/>
  <c r="AO46" i="5"/>
  <c r="AK46" i="5"/>
  <c r="AM46" i="5"/>
  <c r="AO41" i="5"/>
  <c r="AM41" i="5"/>
  <c r="AM30" i="5"/>
  <c r="AO30" i="5"/>
  <c r="AO25" i="5"/>
  <c r="AK25" i="5"/>
  <c r="AM25" i="5"/>
  <c r="AO14" i="5"/>
  <c r="AM14" i="5"/>
  <c r="AK14" i="5"/>
  <c r="AK9" i="5"/>
  <c r="AM9" i="5"/>
  <c r="AO9" i="5"/>
  <c r="AK378" i="5"/>
  <c r="AK320" i="5"/>
  <c r="AO131" i="5"/>
  <c r="AM131" i="5"/>
  <c r="AK131" i="5"/>
  <c r="AK126" i="5"/>
  <c r="AM126" i="5"/>
  <c r="AM109" i="5"/>
  <c r="AK109" i="5"/>
  <c r="AO104" i="5"/>
  <c r="AK104" i="5"/>
  <c r="AM104" i="5"/>
  <c r="AO93" i="5"/>
  <c r="AM93" i="5"/>
  <c r="AK93" i="5"/>
  <c r="AK82" i="5"/>
  <c r="AO82" i="5"/>
  <c r="AO77" i="5"/>
  <c r="AK77" i="5"/>
  <c r="AM66" i="5"/>
  <c r="AK66" i="5"/>
  <c r="AO66" i="5"/>
  <c r="AK61" i="5"/>
  <c r="AO61" i="5"/>
  <c r="AO50" i="5"/>
  <c r="AM50" i="5"/>
  <c r="AO45" i="5"/>
  <c r="AM45" i="5"/>
  <c r="AM39" i="5"/>
  <c r="AO39" i="5"/>
  <c r="AK39" i="5"/>
  <c r="AO34" i="5"/>
  <c r="AM34" i="5"/>
  <c r="AK34" i="5"/>
  <c r="AO29" i="5"/>
  <c r="AM29" i="5"/>
  <c r="AO13" i="5"/>
  <c r="AK13" i="5"/>
  <c r="AK291" i="5"/>
  <c r="AK269" i="5"/>
  <c r="AK247" i="5"/>
  <c r="AK159" i="5"/>
  <c r="AM179" i="5"/>
  <c r="AM132" i="5"/>
  <c r="AM3" i="5"/>
  <c r="AO360" i="5"/>
  <c r="AO140" i="5"/>
  <c r="AO91" i="5"/>
  <c r="AG377" i="5"/>
  <c r="AO377" i="5"/>
  <c r="AE366" i="5"/>
  <c r="AO366" i="5"/>
  <c r="AE361" i="5"/>
  <c r="AM361" i="5"/>
  <c r="AO361" i="5"/>
  <c r="AE355" i="5"/>
  <c r="AO355" i="5"/>
  <c r="AE350" i="5"/>
  <c r="AO350" i="5"/>
  <c r="AM350" i="5"/>
  <c r="AE344" i="5"/>
  <c r="AO344" i="5"/>
  <c r="AM344" i="5"/>
  <c r="AG339" i="5"/>
  <c r="J339" i="21" s="1"/>
  <c r="AM339" i="5"/>
  <c r="AO339" i="5"/>
  <c r="AE328" i="5"/>
  <c r="AO328" i="5"/>
  <c r="AM328" i="5"/>
  <c r="AE317" i="5"/>
  <c r="AM317" i="5"/>
  <c r="AE311" i="5"/>
  <c r="AO311" i="5"/>
  <c r="AE306" i="5"/>
  <c r="AO306" i="5"/>
  <c r="AM306" i="5"/>
  <c r="AE300" i="5"/>
  <c r="AO300" i="5"/>
  <c r="AM300" i="5"/>
  <c r="AE295" i="5"/>
  <c r="AO295" i="5"/>
  <c r="AG289" i="5"/>
  <c r="J289" i="21" s="1"/>
  <c r="AO289" i="5"/>
  <c r="AM289" i="5"/>
  <c r="AE278" i="5"/>
  <c r="AO278" i="5"/>
  <c r="AM278" i="5"/>
  <c r="AE267" i="5"/>
  <c r="AO267" i="5"/>
  <c r="AM267" i="5"/>
  <c r="AE261" i="5"/>
  <c r="AO261" i="5"/>
  <c r="AM261" i="5"/>
  <c r="AE256" i="5"/>
  <c r="AO256" i="5"/>
  <c r="AM256" i="5"/>
  <c r="AE245" i="5"/>
  <c r="AO245" i="5"/>
  <c r="AM245" i="5"/>
  <c r="AG234" i="5"/>
  <c r="AM234" i="5"/>
  <c r="AE228" i="5"/>
  <c r="AO228" i="5"/>
  <c r="AM228" i="5"/>
  <c r="AO223" i="5"/>
  <c r="AM223" i="5"/>
  <c r="AG212" i="5"/>
  <c r="AO212" i="5"/>
  <c r="AG206" i="5"/>
  <c r="AM206" i="5"/>
  <c r="AG184" i="5"/>
  <c r="AO184" i="5"/>
  <c r="AM184" i="5"/>
  <c r="AE162" i="5"/>
  <c r="AO162" i="5"/>
  <c r="AM162" i="5"/>
  <c r="AO157" i="5"/>
  <c r="AM157" i="5"/>
  <c r="AM146" i="5"/>
  <c r="AO146" i="5"/>
  <c r="AE130" i="5"/>
  <c r="AO130" i="5"/>
  <c r="AM130" i="5"/>
  <c r="AE119" i="5"/>
  <c r="AO119" i="5"/>
  <c r="AM119" i="5"/>
  <c r="AO113" i="5"/>
  <c r="AM113" i="5"/>
  <c r="AE108" i="5"/>
  <c r="AO108" i="5"/>
  <c r="AM108" i="5"/>
  <c r="AE97" i="5"/>
  <c r="AM97" i="5"/>
  <c r="AO97" i="5"/>
  <c r="AO92" i="5"/>
  <c r="AM92" i="5"/>
  <c r="AG86" i="5"/>
  <c r="AO86" i="5"/>
  <c r="AM86" i="5"/>
  <c r="AO81" i="5"/>
  <c r="AM81" i="5"/>
  <c r="AG65" i="5"/>
  <c r="J65" i="21" s="1"/>
  <c r="AO65" i="5"/>
  <c r="AM65" i="5"/>
  <c r="AO54" i="5"/>
  <c r="AM54" i="5"/>
  <c r="AG49" i="5"/>
  <c r="J49" i="21" s="1"/>
  <c r="AO49" i="5"/>
  <c r="AM49" i="5"/>
  <c r="AK49" i="5"/>
  <c r="AO38" i="5"/>
  <c r="AM38" i="5"/>
  <c r="AK33" i="5"/>
  <c r="AO33" i="5"/>
  <c r="AE22" i="5"/>
  <c r="AO22" i="5"/>
  <c r="AE17" i="5"/>
  <c r="AM17" i="5"/>
  <c r="AO17" i="5"/>
  <c r="AO6" i="5"/>
  <c r="AK6" i="5"/>
  <c r="AM6" i="5"/>
  <c r="AK377" i="5"/>
  <c r="AK355" i="5"/>
  <c r="AK311" i="5"/>
  <c r="AK289" i="5"/>
  <c r="AK267" i="5"/>
  <c r="AK245" i="5"/>
  <c r="AK223" i="5"/>
  <c r="AK208" i="5"/>
  <c r="AK201" i="5"/>
  <c r="AK179" i="5"/>
  <c r="AK157" i="5"/>
  <c r="AK135" i="5"/>
  <c r="AK121" i="5"/>
  <c r="AK113" i="5"/>
  <c r="AK92" i="5"/>
  <c r="AK67" i="5"/>
  <c r="AK38" i="5"/>
  <c r="AM366" i="5"/>
  <c r="AM212" i="5"/>
  <c r="AM151" i="5"/>
  <c r="AO308" i="5"/>
  <c r="AO172" i="5"/>
  <c r="AO126" i="5"/>
  <c r="AG371" i="5"/>
  <c r="J371" i="21" s="1"/>
  <c r="AO371" i="5"/>
  <c r="AM371" i="5"/>
  <c r="AO349" i="5"/>
  <c r="AM349" i="5"/>
  <c r="AE333" i="5"/>
  <c r="AM333" i="5"/>
  <c r="AO333" i="5"/>
  <c r="AE322" i="5"/>
  <c r="AO322" i="5"/>
  <c r="AM322" i="5"/>
  <c r="AO294" i="5"/>
  <c r="AM294" i="5"/>
  <c r="AM288" i="5"/>
  <c r="AO288" i="5"/>
  <c r="AG283" i="5"/>
  <c r="J283" i="21" s="1"/>
  <c r="AO283" i="5"/>
  <c r="AE272" i="5"/>
  <c r="AO272" i="5"/>
  <c r="AM272" i="5"/>
  <c r="AO255" i="5"/>
  <c r="AM255" i="5"/>
  <c r="AE250" i="5"/>
  <c r="AO250" i="5"/>
  <c r="AM250" i="5"/>
  <c r="AO239" i="5"/>
  <c r="AM239" i="5"/>
  <c r="AO217" i="5"/>
  <c r="AM217" i="5"/>
  <c r="AO211" i="5"/>
  <c r="AM211" i="5"/>
  <c r="AG195" i="5"/>
  <c r="J195" i="21" s="1"/>
  <c r="AO195" i="5"/>
  <c r="AM195" i="5"/>
  <c r="AO178" i="5"/>
  <c r="AM178" i="5"/>
  <c r="AG173" i="5"/>
  <c r="J173" i="21" s="1"/>
  <c r="AO173" i="5"/>
  <c r="AM173" i="5"/>
  <c r="AO167" i="5"/>
  <c r="AM167" i="5"/>
  <c r="AO124" i="5"/>
  <c r="AM124" i="5"/>
  <c r="AO107" i="5"/>
  <c r="AM107" i="5"/>
  <c r="AO102" i="5"/>
  <c r="AM102" i="5"/>
  <c r="AG80" i="5"/>
  <c r="AO80" i="5"/>
  <c r="AM80" i="5"/>
  <c r="AO75" i="5"/>
  <c r="AM75" i="5"/>
  <c r="AO64" i="5"/>
  <c r="AM64" i="5"/>
  <c r="AO59" i="5"/>
  <c r="AM59" i="5"/>
  <c r="AM48" i="5"/>
  <c r="AO48" i="5"/>
  <c r="AO43" i="5"/>
  <c r="AK43" i="5"/>
  <c r="AM43" i="5"/>
  <c r="AO37" i="5"/>
  <c r="AM37" i="5"/>
  <c r="AO32" i="5"/>
  <c r="AM32" i="5"/>
  <c r="AK27" i="5"/>
  <c r="AM27" i="5"/>
  <c r="AO16" i="5"/>
  <c r="AM16" i="5"/>
  <c r="AE11" i="5"/>
  <c r="AM11" i="5"/>
  <c r="AK333" i="5"/>
  <c r="AK288" i="5"/>
  <c r="AK244" i="5"/>
  <c r="AK222" i="5"/>
  <c r="AK200" i="5"/>
  <c r="AK178" i="5"/>
  <c r="AK156" i="5"/>
  <c r="AK91" i="5"/>
  <c r="AK75" i="5"/>
  <c r="AK37" i="5"/>
  <c r="AK29" i="5"/>
  <c r="AK18" i="5"/>
  <c r="AM327" i="5"/>
  <c r="AM305" i="5"/>
  <c r="AM190" i="5"/>
  <c r="AM172" i="5"/>
  <c r="AM150" i="5"/>
  <c r="AM70" i="5"/>
  <c r="AM42" i="5"/>
  <c r="AM18" i="5"/>
  <c r="AO321" i="5"/>
  <c r="AM321" i="5"/>
  <c r="AK321" i="5"/>
  <c r="AO316" i="5"/>
  <c r="AK316" i="5"/>
  <c r="AM316" i="5"/>
  <c r="AM310" i="5"/>
  <c r="AK310" i="5"/>
  <c r="AO299" i="5"/>
  <c r="AM299" i="5"/>
  <c r="AK299" i="5"/>
  <c r="AM282" i="5"/>
  <c r="AK282" i="5"/>
  <c r="AO282" i="5"/>
  <c r="AO277" i="5"/>
  <c r="AK277" i="5"/>
  <c r="AO271" i="5"/>
  <c r="AM271" i="5"/>
  <c r="AK271" i="5"/>
  <c r="AK266" i="5"/>
  <c r="AO266" i="5"/>
  <c r="AM260" i="5"/>
  <c r="AO260" i="5"/>
  <c r="AK260" i="5"/>
  <c r="AO249" i="5"/>
  <c r="AM249" i="5"/>
  <c r="AK249" i="5"/>
  <c r="AM238" i="5"/>
  <c r="AO238" i="5"/>
  <c r="AK238" i="5"/>
  <c r="AO233" i="5"/>
  <c r="AK233" i="5"/>
  <c r="AO227" i="5"/>
  <c r="AM227" i="5"/>
  <c r="AK227" i="5"/>
  <c r="AM216" i="5"/>
  <c r="AK216" i="5"/>
  <c r="AO210" i="5"/>
  <c r="AK210" i="5"/>
  <c r="AO205" i="5"/>
  <c r="AM205" i="5"/>
  <c r="AK205" i="5"/>
  <c r="AG194" i="5"/>
  <c r="AO194" i="5"/>
  <c r="AK194" i="5"/>
  <c r="AO189" i="5"/>
  <c r="AM189" i="5"/>
  <c r="AK189" i="5"/>
  <c r="AO183" i="5"/>
  <c r="AK183" i="5"/>
  <c r="AO166" i="5"/>
  <c r="AK166" i="5"/>
  <c r="AO161" i="5"/>
  <c r="AM161" i="5"/>
  <c r="AK161" i="5"/>
  <c r="AO145" i="5"/>
  <c r="AK145" i="5"/>
  <c r="AM145" i="5"/>
  <c r="AO139" i="5"/>
  <c r="AK139" i="5"/>
  <c r="AM134" i="5"/>
  <c r="AK134" i="5"/>
  <c r="AO123" i="5"/>
  <c r="AM123" i="5"/>
  <c r="AK123" i="5"/>
  <c r="AO118" i="5"/>
  <c r="AM118" i="5"/>
  <c r="AK118" i="5"/>
  <c r="AO112" i="5"/>
  <c r="AM112" i="5"/>
  <c r="AK112" i="5"/>
  <c r="AO101" i="5"/>
  <c r="AK101" i="5"/>
  <c r="AO96" i="5"/>
  <c r="AK96" i="5"/>
  <c r="AO85" i="5"/>
  <c r="AK85" i="5"/>
  <c r="AM85" i="5"/>
  <c r="AO74" i="5"/>
  <c r="AM74" i="5"/>
  <c r="AK74" i="5"/>
  <c r="AO69" i="5"/>
  <c r="AM69" i="5"/>
  <c r="AK69" i="5"/>
  <c r="AO58" i="5"/>
  <c r="AM58" i="5"/>
  <c r="AK58" i="5"/>
  <c r="AO53" i="5"/>
  <c r="AM53" i="5"/>
  <c r="AO26" i="5"/>
  <c r="AM26" i="5"/>
  <c r="AO21" i="5"/>
  <c r="AM21" i="5"/>
  <c r="AK21" i="5"/>
  <c r="AG10" i="5"/>
  <c r="AO10" i="5"/>
  <c r="AM10" i="5"/>
  <c r="AM5" i="5"/>
  <c r="AO5" i="5"/>
  <c r="AK361" i="5"/>
  <c r="AK339" i="5"/>
  <c r="AK317" i="5"/>
  <c r="AK295" i="5"/>
  <c r="AK280" i="5"/>
  <c r="AK228" i="5"/>
  <c r="AK206" i="5"/>
  <c r="AK184" i="5"/>
  <c r="AK162" i="5"/>
  <c r="AK141" i="5"/>
  <c r="AK119" i="5"/>
  <c r="AK97" i="5"/>
  <c r="AK65" i="5"/>
  <c r="AK26" i="5"/>
  <c r="AK17" i="5"/>
  <c r="AM266" i="5"/>
  <c r="AM247" i="5"/>
  <c r="AM168" i="5"/>
  <c r="AM67" i="5"/>
  <c r="AM13" i="5"/>
  <c r="AO206" i="5"/>
  <c r="AO159" i="5"/>
  <c r="AO27" i="5"/>
  <c r="AK360" i="5"/>
  <c r="AK338" i="5"/>
  <c r="AK294" i="5"/>
  <c r="AK272" i="5"/>
  <c r="AK250" i="5"/>
  <c r="AK140" i="5"/>
  <c r="AK81" i="5"/>
  <c r="AK64" i="5"/>
  <c r="AK54" i="5"/>
  <c r="AK45" i="5"/>
  <c r="AK16" i="5"/>
  <c r="AM377" i="5"/>
  <c r="AM283" i="5"/>
  <c r="AM244" i="5"/>
  <c r="AM166" i="5"/>
  <c r="AM141" i="5"/>
  <c r="AO200" i="5"/>
  <c r="AO156" i="5"/>
  <c r="AO109" i="5"/>
  <c r="AO67" i="5"/>
  <c r="AO24" i="5"/>
  <c r="AK366" i="5"/>
  <c r="AK344" i="5"/>
  <c r="AK308" i="5"/>
  <c r="AK300" i="5"/>
  <c r="AK278" i="5"/>
  <c r="AK256" i="5"/>
  <c r="AK234" i="5"/>
  <c r="AK212" i="5"/>
  <c r="AK190" i="5"/>
  <c r="AK168" i="5"/>
  <c r="AK146" i="5"/>
  <c r="AK80" i="5"/>
  <c r="AK5" i="5"/>
  <c r="AM355" i="5"/>
  <c r="AM338" i="5"/>
  <c r="AM183" i="5"/>
  <c r="AM139" i="5"/>
  <c r="AM61" i="5"/>
  <c r="AM33" i="5"/>
  <c r="AO327" i="5"/>
  <c r="AO150" i="5"/>
  <c r="AO297" i="5"/>
  <c r="AM297" i="5"/>
  <c r="AE280" i="5"/>
  <c r="AO280" i="5"/>
  <c r="AE275" i="5"/>
  <c r="AO275" i="5"/>
  <c r="AM275" i="5"/>
  <c r="AE269" i="5"/>
  <c r="AO269" i="5"/>
  <c r="AM263" i="5"/>
  <c r="AO263" i="5"/>
  <c r="AO258" i="5"/>
  <c r="AM258" i="5"/>
  <c r="AO236" i="5"/>
  <c r="AM236" i="5"/>
  <c r="AE230" i="5"/>
  <c r="AO230" i="5"/>
  <c r="AM230" i="5"/>
  <c r="AO225" i="5"/>
  <c r="AM225" i="5"/>
  <c r="AO214" i="5"/>
  <c r="AM214" i="5"/>
  <c r="AE208" i="5"/>
  <c r="AO208" i="5"/>
  <c r="AO203" i="5"/>
  <c r="AM203" i="5"/>
  <c r="AO192" i="5"/>
  <c r="AM192" i="5"/>
  <c r="AE186" i="5"/>
  <c r="AO186" i="5"/>
  <c r="AM186" i="5"/>
  <c r="AO181" i="5"/>
  <c r="AM181" i="5"/>
  <c r="AO170" i="5"/>
  <c r="AM170" i="5"/>
  <c r="AE164" i="5"/>
  <c r="AO164" i="5"/>
  <c r="AM164" i="5"/>
  <c r="AO148" i="5"/>
  <c r="AM148" i="5"/>
  <c r="AE143" i="5"/>
  <c r="AO143" i="5"/>
  <c r="AM143" i="5"/>
  <c r="AO137" i="5"/>
  <c r="AM137" i="5"/>
  <c r="AE132" i="5"/>
  <c r="AO132" i="5"/>
  <c r="AE121" i="5"/>
  <c r="AO121" i="5"/>
  <c r="AM115" i="5"/>
  <c r="AO115" i="5"/>
  <c r="AE110" i="5"/>
  <c r="AO110" i="5"/>
  <c r="AE99" i="5"/>
  <c r="AO99" i="5"/>
  <c r="AM99" i="5"/>
  <c r="AO94" i="5"/>
  <c r="AM94" i="5"/>
  <c r="AE88" i="5"/>
  <c r="AM88" i="5"/>
  <c r="AO88" i="5"/>
  <c r="AO83" i="5"/>
  <c r="AM83" i="5"/>
  <c r="AM72" i="5"/>
  <c r="AO72" i="5"/>
  <c r="AO56" i="5"/>
  <c r="AM56" i="5"/>
  <c r="AE51" i="5"/>
  <c r="AO51" i="5"/>
  <c r="AM51" i="5"/>
  <c r="AO40" i="5"/>
  <c r="AM40" i="5"/>
  <c r="AK40" i="5"/>
  <c r="AE35" i="5"/>
  <c r="AO35" i="5"/>
  <c r="AM35" i="5"/>
  <c r="AG24" i="5"/>
  <c r="AM24" i="5"/>
  <c r="AE19" i="5"/>
  <c r="AO19" i="5"/>
  <c r="AM19" i="5"/>
  <c r="AK19" i="5"/>
  <c r="AO8" i="5"/>
  <c r="AM8" i="5"/>
  <c r="AK322" i="5"/>
  <c r="AK255" i="5"/>
  <c r="AK211" i="5"/>
  <c r="AK167" i="5"/>
  <c r="AK124" i="5"/>
  <c r="AK102" i="5"/>
  <c r="AK70" i="5"/>
  <c r="AK53" i="5"/>
  <c r="AK32" i="5"/>
  <c r="AM277" i="5"/>
  <c r="AM201" i="5"/>
  <c r="AM135" i="5"/>
  <c r="AM110" i="5"/>
  <c r="AM82" i="5"/>
  <c r="AO234" i="5"/>
  <c r="AO141" i="5"/>
  <c r="AO11" i="5"/>
  <c r="AE249" i="5"/>
  <c r="AG329" i="5"/>
  <c r="J329" i="21" s="1"/>
  <c r="AE360" i="5"/>
  <c r="AE349" i="5"/>
  <c r="AE338" i="5"/>
  <c r="AE305" i="5"/>
  <c r="AE294" i="5"/>
  <c r="AE288" i="5"/>
  <c r="AE255" i="5"/>
  <c r="AE244" i="5"/>
  <c r="AE16" i="5"/>
  <c r="AE346" i="5"/>
  <c r="AE220" i="5"/>
  <c r="AI375" i="5"/>
  <c r="AG375" i="5"/>
  <c r="AE375" i="5"/>
  <c r="AI364" i="5"/>
  <c r="AG364" i="5"/>
  <c r="AE364" i="5"/>
  <c r="AI353" i="5"/>
  <c r="AG353" i="5"/>
  <c r="AE353" i="5"/>
  <c r="AI348" i="5"/>
  <c r="AG348" i="5"/>
  <c r="J348" i="21" s="1"/>
  <c r="AE348" i="5"/>
  <c r="AI342" i="5"/>
  <c r="AG342" i="5"/>
  <c r="AE342" i="5"/>
  <c r="AG337" i="5"/>
  <c r="J337" i="21" s="1"/>
  <c r="AI337" i="5"/>
  <c r="AE337" i="5"/>
  <c r="AI326" i="5"/>
  <c r="AG326" i="5"/>
  <c r="AE326" i="5"/>
  <c r="AI315" i="5"/>
  <c r="AG315" i="5"/>
  <c r="AE315" i="5"/>
  <c r="AI309" i="5"/>
  <c r="AE309" i="5"/>
  <c r="AG309" i="5"/>
  <c r="AI304" i="5"/>
  <c r="AE304" i="5"/>
  <c r="AG304" i="5"/>
  <c r="J304" i="21" s="1"/>
  <c r="AE293" i="5"/>
  <c r="AG293" i="5"/>
  <c r="J293" i="21" s="1"/>
  <c r="AI293" i="5"/>
  <c r="AI287" i="5"/>
  <c r="AE287" i="5"/>
  <c r="AG287" i="5"/>
  <c r="J287" i="21" s="1"/>
  <c r="AI254" i="5"/>
  <c r="AE254" i="5"/>
  <c r="AG254" i="5"/>
  <c r="J254" i="21" s="1"/>
  <c r="AI177" i="5"/>
  <c r="AE177" i="5"/>
  <c r="AE117" i="5"/>
  <c r="AG84" i="5"/>
  <c r="AI84" i="5"/>
  <c r="AE84" i="5"/>
  <c r="AG31" i="5"/>
  <c r="J31" i="21" s="1"/>
  <c r="AG2" i="5"/>
  <c r="AG376" i="5"/>
  <c r="J376" i="21" s="1"/>
  <c r="AI376" i="5"/>
  <c r="AI370" i="5"/>
  <c r="AI365" i="5"/>
  <c r="AI359" i="5"/>
  <c r="AI354" i="5"/>
  <c r="AG354" i="5"/>
  <c r="J354" i="21" s="1"/>
  <c r="AI343" i="5"/>
  <c r="AG343" i="5"/>
  <c r="J343" i="21" s="1"/>
  <c r="AI332" i="5"/>
  <c r="AI327" i="5"/>
  <c r="AG327" i="5"/>
  <c r="J327" i="21" s="1"/>
  <c r="AI321" i="5"/>
  <c r="AG316" i="5"/>
  <c r="J316" i="21" s="1"/>
  <c r="AI316" i="5"/>
  <c r="AI310" i="5"/>
  <c r="AG310" i="5"/>
  <c r="J310" i="21" s="1"/>
  <c r="AI299" i="5"/>
  <c r="AG282" i="5"/>
  <c r="AI282" i="5"/>
  <c r="AI277" i="5"/>
  <c r="AG277" i="5"/>
  <c r="J277" i="21" s="1"/>
  <c r="AG271" i="5"/>
  <c r="AI271" i="5"/>
  <c r="AI266" i="5"/>
  <c r="AG266" i="5"/>
  <c r="J266" i="21" s="1"/>
  <c r="AI260" i="5"/>
  <c r="AG260" i="5"/>
  <c r="J260" i="21" s="1"/>
  <c r="AI249" i="5"/>
  <c r="AI238" i="5"/>
  <c r="AG238" i="5"/>
  <c r="AI233" i="5"/>
  <c r="AG233" i="5"/>
  <c r="J233" i="21" s="1"/>
  <c r="AG227" i="5"/>
  <c r="J227" i="21" s="1"/>
  <c r="AI227" i="5"/>
  <c r="AI216" i="5"/>
  <c r="AG216" i="5"/>
  <c r="AI210" i="5"/>
  <c r="AG210" i="5"/>
  <c r="AG205" i="5"/>
  <c r="J205" i="21" s="1"/>
  <c r="AI194" i="5"/>
  <c r="AI189" i="5"/>
  <c r="AI183" i="5"/>
  <c r="AG183" i="5"/>
  <c r="J183" i="21" s="1"/>
  <c r="AI172" i="5"/>
  <c r="AI166" i="5"/>
  <c r="AG166" i="5"/>
  <c r="AI161" i="5"/>
  <c r="AI150" i="5"/>
  <c r="AI145" i="5"/>
  <c r="AG145" i="5"/>
  <c r="J145" i="21" s="1"/>
  <c r="AI139" i="5"/>
  <c r="AI134" i="5"/>
  <c r="AG134" i="5"/>
  <c r="J134" i="21" s="1"/>
  <c r="AI123" i="5"/>
  <c r="AG123" i="5"/>
  <c r="AG118" i="5"/>
  <c r="J118" i="21" s="1"/>
  <c r="AG112" i="5"/>
  <c r="J112" i="21" s="1"/>
  <c r="AI112" i="5"/>
  <c r="AI101" i="5"/>
  <c r="AG101" i="5"/>
  <c r="AG96" i="5"/>
  <c r="J96" i="21" s="1"/>
  <c r="AI96" i="5"/>
  <c r="AI85" i="5"/>
  <c r="AG85" i="5"/>
  <c r="J85" i="21" s="1"/>
  <c r="AG74" i="5"/>
  <c r="AI74" i="5"/>
  <c r="AI69" i="5"/>
  <c r="AG69" i="5"/>
  <c r="J69" i="21" s="1"/>
  <c r="AI58" i="5"/>
  <c r="AG58" i="5"/>
  <c r="AG53" i="5"/>
  <c r="J53" i="21" s="1"/>
  <c r="AI53" i="5"/>
  <c r="AG42" i="5"/>
  <c r="AI42" i="5"/>
  <c r="AG26" i="5"/>
  <c r="AI26" i="5"/>
  <c r="AE26" i="5"/>
  <c r="AI21" i="5"/>
  <c r="AE21" i="5"/>
  <c r="AG21" i="5"/>
  <c r="J21" i="21" s="1"/>
  <c r="AI10" i="5"/>
  <c r="AG5" i="5"/>
  <c r="J5" i="21" s="1"/>
  <c r="AI5" i="5"/>
  <c r="AE379" i="5"/>
  <c r="AE330" i="5"/>
  <c r="AE325" i="5"/>
  <c r="AE301" i="5"/>
  <c r="AE282" i="5"/>
  <c r="AE242" i="5"/>
  <c r="AE233" i="5"/>
  <c r="AE210" i="5"/>
  <c r="AE189" i="5"/>
  <c r="AE166" i="5"/>
  <c r="AE145" i="5"/>
  <c r="AE134" i="5"/>
  <c r="AE123" i="5"/>
  <c r="AE112" i="5"/>
  <c r="AE101" i="5"/>
  <c r="AE5" i="5"/>
  <c r="AG366" i="5"/>
  <c r="AG350" i="5"/>
  <c r="J350" i="21" s="1"/>
  <c r="AG268" i="5"/>
  <c r="J268" i="21" s="1"/>
  <c r="AI118" i="5"/>
  <c r="AG204" i="5"/>
  <c r="AE204" i="5"/>
  <c r="AI128" i="5"/>
  <c r="AE128" i="5"/>
  <c r="AG90" i="5"/>
  <c r="AI90" i="5"/>
  <c r="AE90" i="5"/>
  <c r="AI47" i="5"/>
  <c r="AE47" i="5"/>
  <c r="AG4" i="5"/>
  <c r="AI4" i="5"/>
  <c r="AI380" i="5"/>
  <c r="AG380" i="5"/>
  <c r="J380" i="21" s="1"/>
  <c r="AI369" i="5"/>
  <c r="AG369" i="5"/>
  <c r="J369" i="21" s="1"/>
  <c r="AI358" i="5"/>
  <c r="AG358" i="5"/>
  <c r="J358" i="21" s="1"/>
  <c r="AI347" i="5"/>
  <c r="AG347" i="5"/>
  <c r="AI336" i="5"/>
  <c r="AI331" i="5"/>
  <c r="AG331" i="5"/>
  <c r="J331" i="21" s="1"/>
  <c r="AI320" i="5"/>
  <c r="AG320" i="5"/>
  <c r="J320" i="21" s="1"/>
  <c r="AI314" i="5"/>
  <c r="AG314" i="5"/>
  <c r="J314" i="21" s="1"/>
  <c r="AI303" i="5"/>
  <c r="AG303" i="5"/>
  <c r="AI292" i="5"/>
  <c r="AG292" i="5"/>
  <c r="AI286" i="5"/>
  <c r="AG286" i="5"/>
  <c r="AI281" i="5"/>
  <c r="AG281" i="5"/>
  <c r="J281" i="21" s="1"/>
  <c r="AI270" i="5"/>
  <c r="AG270" i="5"/>
  <c r="J270" i="21" s="1"/>
  <c r="AI264" i="5"/>
  <c r="AG264" i="5"/>
  <c r="J264" i="21" s="1"/>
  <c r="AI253" i="5"/>
  <c r="AG253" i="5"/>
  <c r="AI248" i="5"/>
  <c r="AG248" i="5"/>
  <c r="J248" i="21" s="1"/>
  <c r="AI242" i="5"/>
  <c r="AI237" i="5"/>
  <c r="AG237" i="5"/>
  <c r="J237" i="21" s="1"/>
  <c r="AI231" i="5"/>
  <c r="AI220" i="5"/>
  <c r="AI215" i="5"/>
  <c r="AI209" i="5"/>
  <c r="AG209" i="5"/>
  <c r="J209" i="21" s="1"/>
  <c r="AI198" i="5"/>
  <c r="AG198" i="5"/>
  <c r="AI193" i="5"/>
  <c r="AG193" i="5"/>
  <c r="J193" i="21" s="1"/>
  <c r="AI187" i="5"/>
  <c r="AG187" i="5"/>
  <c r="J187" i="21" s="1"/>
  <c r="AI176" i="5"/>
  <c r="AG176" i="5"/>
  <c r="AI171" i="5"/>
  <c r="AG171" i="5"/>
  <c r="J171" i="21" s="1"/>
  <c r="AI165" i="5"/>
  <c r="AG165" i="5"/>
  <c r="J165" i="21" s="1"/>
  <c r="AI154" i="5"/>
  <c r="AI149" i="5"/>
  <c r="AG149" i="5"/>
  <c r="J149" i="21" s="1"/>
  <c r="AI138" i="5"/>
  <c r="AG138" i="5"/>
  <c r="J138" i="21" s="1"/>
  <c r="AI127" i="5"/>
  <c r="AI122" i="5"/>
  <c r="AG122" i="5"/>
  <c r="J122" i="21" s="1"/>
  <c r="AI116" i="5"/>
  <c r="AI105" i="5"/>
  <c r="AI100" i="5"/>
  <c r="AG100" i="5"/>
  <c r="J100" i="21" s="1"/>
  <c r="AI89" i="5"/>
  <c r="AG89" i="5"/>
  <c r="J89" i="21" s="1"/>
  <c r="AG78" i="5"/>
  <c r="AI78" i="5"/>
  <c r="AG73" i="5"/>
  <c r="J73" i="21" s="1"/>
  <c r="AI73" i="5"/>
  <c r="AI62" i="5"/>
  <c r="AG62" i="5"/>
  <c r="AI57" i="5"/>
  <c r="AG57" i="5"/>
  <c r="J57" i="21" s="1"/>
  <c r="AI46" i="5"/>
  <c r="AG46" i="5"/>
  <c r="AI41" i="5"/>
  <c r="AG41" i="5"/>
  <c r="AG30" i="5"/>
  <c r="AI30" i="5"/>
  <c r="AE30" i="5"/>
  <c r="AG25" i="5"/>
  <c r="J25" i="21" s="1"/>
  <c r="AI25" i="5"/>
  <c r="AG14" i="5"/>
  <c r="AI14" i="5"/>
  <c r="AE14" i="5"/>
  <c r="AG9" i="5"/>
  <c r="J9" i="21" s="1"/>
  <c r="AI9" i="5"/>
  <c r="AE9" i="5"/>
  <c r="AE378" i="5"/>
  <c r="AE286" i="5"/>
  <c r="AE248" i="5"/>
  <c r="AE62" i="5"/>
  <c r="AG344" i="5"/>
  <c r="AG305" i="5"/>
  <c r="AG189" i="5"/>
  <c r="J189" i="21" s="1"/>
  <c r="AG161" i="5"/>
  <c r="J161" i="21" s="1"/>
  <c r="AG128" i="5"/>
  <c r="J128" i="21" s="1"/>
  <c r="AI2" i="5"/>
  <c r="AI276" i="5"/>
  <c r="AG276" i="5"/>
  <c r="AE276" i="5"/>
  <c r="AI226" i="5"/>
  <c r="AE226" i="5"/>
  <c r="AG226" i="5"/>
  <c r="AG182" i="5"/>
  <c r="AE182" i="5"/>
  <c r="AI182" i="5"/>
  <c r="AI133" i="5"/>
  <c r="AE133" i="5"/>
  <c r="AG133" i="5"/>
  <c r="AI79" i="5"/>
  <c r="AE79" i="5"/>
  <c r="AG79" i="5"/>
  <c r="J79" i="21" s="1"/>
  <c r="AI379" i="5"/>
  <c r="AI374" i="5"/>
  <c r="AG374" i="5"/>
  <c r="J374" i="21" s="1"/>
  <c r="AI368" i="5"/>
  <c r="AG368" i="5"/>
  <c r="AI363" i="5"/>
  <c r="AG363" i="5"/>
  <c r="J363" i="21" s="1"/>
  <c r="AI357" i="5"/>
  <c r="AI352" i="5"/>
  <c r="AG352" i="5"/>
  <c r="J352" i="21" s="1"/>
  <c r="AI341" i="5"/>
  <c r="AG341" i="5"/>
  <c r="J341" i="21" s="1"/>
  <c r="AI330" i="5"/>
  <c r="AI325" i="5"/>
  <c r="AI319" i="5"/>
  <c r="AG319" i="5"/>
  <c r="AI313" i="5"/>
  <c r="AI308" i="5"/>
  <c r="AG308" i="5"/>
  <c r="J308" i="21" s="1"/>
  <c r="AI297" i="5"/>
  <c r="AG297" i="5"/>
  <c r="J297" i="21" s="1"/>
  <c r="AI291" i="5"/>
  <c r="AI280" i="5"/>
  <c r="AG280" i="5"/>
  <c r="AI275" i="5"/>
  <c r="AI269" i="5"/>
  <c r="AI263" i="5"/>
  <c r="AG263" i="5"/>
  <c r="AI258" i="5"/>
  <c r="AI247" i="5"/>
  <c r="AG247" i="5"/>
  <c r="AI236" i="5"/>
  <c r="AG236" i="5"/>
  <c r="AI230" i="5"/>
  <c r="AG230" i="5"/>
  <c r="AI225" i="5"/>
  <c r="AG225" i="5"/>
  <c r="J225" i="21" s="1"/>
  <c r="AI214" i="5"/>
  <c r="AG214" i="5"/>
  <c r="AI208" i="5"/>
  <c r="AG208" i="5"/>
  <c r="AI203" i="5"/>
  <c r="AI192" i="5"/>
  <c r="AG192" i="5"/>
  <c r="AI186" i="5"/>
  <c r="AG186" i="5"/>
  <c r="AI181" i="5"/>
  <c r="AG181" i="5"/>
  <c r="J181" i="21" s="1"/>
  <c r="AI170" i="5"/>
  <c r="AG170" i="5"/>
  <c r="AI164" i="5"/>
  <c r="AG164" i="5"/>
  <c r="AI159" i="5"/>
  <c r="AG159" i="5"/>
  <c r="J159" i="21" s="1"/>
  <c r="AI148" i="5"/>
  <c r="AG148" i="5"/>
  <c r="AI143" i="5"/>
  <c r="AG143" i="5"/>
  <c r="AI137" i="5"/>
  <c r="AG137" i="5"/>
  <c r="AI132" i="5"/>
  <c r="AG132" i="5"/>
  <c r="J132" i="21" s="1"/>
  <c r="AI121" i="5"/>
  <c r="AI115" i="5"/>
  <c r="AG115" i="5"/>
  <c r="AI110" i="5"/>
  <c r="AI99" i="5"/>
  <c r="AG99" i="5"/>
  <c r="AI94" i="5"/>
  <c r="AI88" i="5"/>
  <c r="AG88" i="5"/>
  <c r="AI83" i="5"/>
  <c r="AG83" i="5"/>
  <c r="J83" i="21" s="1"/>
  <c r="AI72" i="5"/>
  <c r="AG72" i="5"/>
  <c r="AI67" i="5"/>
  <c r="AG67" i="5"/>
  <c r="J67" i="21" s="1"/>
  <c r="AI56" i="5"/>
  <c r="AG56" i="5"/>
  <c r="AI51" i="5"/>
  <c r="AG51" i="5"/>
  <c r="J51" i="21" s="1"/>
  <c r="AI40" i="5"/>
  <c r="AG40" i="5"/>
  <c r="J40" i="21" s="1"/>
  <c r="AI35" i="5"/>
  <c r="AG35" i="5"/>
  <c r="J35" i="21" s="1"/>
  <c r="AI24" i="5"/>
  <c r="AE24" i="5"/>
  <c r="AI19" i="5"/>
  <c r="AG19" i="5"/>
  <c r="J19" i="21" s="1"/>
  <c r="AG8" i="5"/>
  <c r="AI8" i="5"/>
  <c r="AE8" i="5"/>
  <c r="AG3" i="5"/>
  <c r="J3" i="21" s="1"/>
  <c r="AI3" i="5"/>
  <c r="AE3" i="5"/>
  <c r="AE377" i="5"/>
  <c r="AE339" i="5"/>
  <c r="AE299" i="5"/>
  <c r="AE292" i="5"/>
  <c r="AE247" i="5"/>
  <c r="AE206" i="5"/>
  <c r="AE184" i="5"/>
  <c r="AE86" i="5"/>
  <c r="AE74" i="5"/>
  <c r="AE46" i="5"/>
  <c r="AE31" i="5"/>
  <c r="AG359" i="5"/>
  <c r="AG322" i="5"/>
  <c r="J322" i="21" s="1"/>
  <c r="AG154" i="5"/>
  <c r="AG127" i="5"/>
  <c r="AI31" i="5"/>
  <c r="AI144" i="5"/>
  <c r="AE144" i="5"/>
  <c r="AG144" i="5"/>
  <c r="AG95" i="5"/>
  <c r="AE95" i="5"/>
  <c r="AI95" i="5"/>
  <c r="AG20" i="5"/>
  <c r="AI20" i="5"/>
  <c r="AE20" i="5"/>
  <c r="AI373" i="5"/>
  <c r="AI362" i="5"/>
  <c r="AI351" i="5"/>
  <c r="AI346" i="5"/>
  <c r="AI340" i="5"/>
  <c r="AI335" i="5"/>
  <c r="AG335" i="5"/>
  <c r="J335" i="21" s="1"/>
  <c r="AI324" i="5"/>
  <c r="AI307" i="5"/>
  <c r="AI302" i="5"/>
  <c r="AG302" i="5"/>
  <c r="J302" i="21" s="1"/>
  <c r="AI296" i="5"/>
  <c r="AI290" i="5"/>
  <c r="AI285" i="5"/>
  <c r="AI274" i="5"/>
  <c r="AI257" i="5"/>
  <c r="AI252" i="5"/>
  <c r="AI246" i="5"/>
  <c r="AI241" i="5"/>
  <c r="AG241" i="5"/>
  <c r="J241" i="21" s="1"/>
  <c r="AI224" i="5"/>
  <c r="AE224" i="5"/>
  <c r="AI219" i="5"/>
  <c r="AG219" i="5"/>
  <c r="J219" i="21" s="1"/>
  <c r="AE219" i="5"/>
  <c r="AI202" i="5"/>
  <c r="AE202" i="5"/>
  <c r="AI197" i="5"/>
  <c r="AE197" i="5"/>
  <c r="AI180" i="5"/>
  <c r="AE180" i="5"/>
  <c r="AI175" i="5"/>
  <c r="AG175" i="5"/>
  <c r="J175" i="21" s="1"/>
  <c r="AE175" i="5"/>
  <c r="AI158" i="5"/>
  <c r="AE158" i="5"/>
  <c r="AI153" i="5"/>
  <c r="AG153" i="5"/>
  <c r="J153" i="21" s="1"/>
  <c r="AE153" i="5"/>
  <c r="AI131" i="5"/>
  <c r="AE131" i="5"/>
  <c r="AI126" i="5"/>
  <c r="AG126" i="5"/>
  <c r="J126" i="21" s="1"/>
  <c r="AE126" i="5"/>
  <c r="AI109" i="5"/>
  <c r="AE109" i="5"/>
  <c r="AI104" i="5"/>
  <c r="AG104" i="5"/>
  <c r="J104" i="21" s="1"/>
  <c r="AE104" i="5"/>
  <c r="AI93" i="5"/>
  <c r="AE93" i="5"/>
  <c r="AI82" i="5"/>
  <c r="AE82" i="5"/>
  <c r="AI77" i="5"/>
  <c r="AG77" i="5"/>
  <c r="J77" i="21" s="1"/>
  <c r="AE77" i="5"/>
  <c r="AI66" i="5"/>
  <c r="AE66" i="5"/>
  <c r="AI61" i="5"/>
  <c r="AG61" i="5"/>
  <c r="J61" i="21" s="1"/>
  <c r="AE61" i="5"/>
  <c r="AI50" i="5"/>
  <c r="AE50" i="5"/>
  <c r="AI45" i="5"/>
  <c r="AG45" i="5"/>
  <c r="J45" i="21" s="1"/>
  <c r="AE45" i="5"/>
  <c r="AI39" i="5"/>
  <c r="AE39" i="5"/>
  <c r="AI34" i="5"/>
  <c r="AE34" i="5"/>
  <c r="AI29" i="5"/>
  <c r="AE29" i="5"/>
  <c r="AG29" i="5"/>
  <c r="J29" i="21" s="1"/>
  <c r="AI18" i="5"/>
  <c r="AE18" i="5"/>
  <c r="AI13" i="5"/>
  <c r="AG13" i="5"/>
  <c r="J13" i="21" s="1"/>
  <c r="AE13" i="5"/>
  <c r="AE371" i="5"/>
  <c r="AE291" i="5"/>
  <c r="AE285" i="5"/>
  <c r="AE260" i="5"/>
  <c r="AE253" i="5"/>
  <c r="AE246" i="5"/>
  <c r="AE238" i="5"/>
  <c r="AE227" i="5"/>
  <c r="AE216" i="5"/>
  <c r="AE205" i="5"/>
  <c r="AE194" i="5"/>
  <c r="AE183" i="5"/>
  <c r="AE172" i="5"/>
  <c r="AE161" i="5"/>
  <c r="AE150" i="5"/>
  <c r="AE139" i="5"/>
  <c r="AE118" i="5"/>
  <c r="AE96" i="5"/>
  <c r="AE85" i="5"/>
  <c r="AE73" i="5"/>
  <c r="AE58" i="5"/>
  <c r="AG357" i="5"/>
  <c r="AG321" i="5"/>
  <c r="AG299" i="5"/>
  <c r="J299" i="21" s="1"/>
  <c r="AG258" i="5"/>
  <c r="J258" i="21" s="1"/>
  <c r="AG231" i="5"/>
  <c r="J231" i="21" s="1"/>
  <c r="AG150" i="5"/>
  <c r="AG121" i="5"/>
  <c r="AG94" i="5"/>
  <c r="J94" i="21" s="1"/>
  <c r="AI298" i="5"/>
  <c r="AE298" i="5"/>
  <c r="AG259" i="5"/>
  <c r="AI259" i="5"/>
  <c r="AE259" i="5"/>
  <c r="AI232" i="5"/>
  <c r="AG232" i="5"/>
  <c r="AE232" i="5"/>
  <c r="AI188" i="5"/>
  <c r="AG188" i="5"/>
  <c r="AE188" i="5"/>
  <c r="AI155" i="5"/>
  <c r="AE155" i="5"/>
  <c r="AG155" i="5"/>
  <c r="J155" i="21" s="1"/>
  <c r="AG106" i="5"/>
  <c r="J106" i="21" s="1"/>
  <c r="AI106" i="5"/>
  <c r="AE106" i="5"/>
  <c r="AG68" i="5"/>
  <c r="AI68" i="5"/>
  <c r="AE68" i="5"/>
  <c r="AG36" i="5"/>
  <c r="AI36" i="5"/>
  <c r="AE36" i="5"/>
  <c r="AI378" i="5"/>
  <c r="AI372" i="5"/>
  <c r="AI367" i="5"/>
  <c r="AG367" i="5"/>
  <c r="J367" i="21" s="1"/>
  <c r="AI356" i="5"/>
  <c r="AG356" i="5"/>
  <c r="J356" i="21" s="1"/>
  <c r="AI345" i="5"/>
  <c r="AG345" i="5"/>
  <c r="AI334" i="5"/>
  <c r="AG334" i="5"/>
  <c r="AI329" i="5"/>
  <c r="AI323" i="5"/>
  <c r="AG323" i="5"/>
  <c r="AI318" i="5"/>
  <c r="AG318" i="5"/>
  <c r="J318" i="21" s="1"/>
  <c r="AI312" i="5"/>
  <c r="AG312" i="5"/>
  <c r="J312" i="21" s="1"/>
  <c r="AI301" i="5"/>
  <c r="AI284" i="5"/>
  <c r="AG284" i="5"/>
  <c r="AI279" i="5"/>
  <c r="AG279" i="5"/>
  <c r="J279" i="21" s="1"/>
  <c r="AI273" i="5"/>
  <c r="AG273" i="5"/>
  <c r="AI268" i="5"/>
  <c r="AI262" i="5"/>
  <c r="AG262" i="5"/>
  <c r="J262" i="21" s="1"/>
  <c r="AI251" i="5"/>
  <c r="AG251" i="5"/>
  <c r="AE251" i="5"/>
  <c r="AI240" i="5"/>
  <c r="AE240" i="5"/>
  <c r="AI235" i="5"/>
  <c r="AG235" i="5"/>
  <c r="J235" i="21" s="1"/>
  <c r="AE235" i="5"/>
  <c r="AI229" i="5"/>
  <c r="AE229" i="5"/>
  <c r="AG229" i="5"/>
  <c r="J229" i="21" s="1"/>
  <c r="AI218" i="5"/>
  <c r="AG218" i="5"/>
  <c r="AE218" i="5"/>
  <c r="AI213" i="5"/>
  <c r="AE213" i="5"/>
  <c r="AI207" i="5"/>
  <c r="AG207" i="5"/>
  <c r="J207" i="21" s="1"/>
  <c r="AE207" i="5"/>
  <c r="AI196" i="5"/>
  <c r="AG196" i="5"/>
  <c r="AE196" i="5"/>
  <c r="AI191" i="5"/>
  <c r="AG191" i="5"/>
  <c r="J191" i="21" s="1"/>
  <c r="AE191" i="5"/>
  <c r="AI185" i="5"/>
  <c r="AG185" i="5"/>
  <c r="J185" i="21" s="1"/>
  <c r="AE185" i="5"/>
  <c r="AI174" i="5"/>
  <c r="AG174" i="5"/>
  <c r="AE174" i="5"/>
  <c r="AI169" i="5"/>
  <c r="AG169" i="5"/>
  <c r="J169" i="21" s="1"/>
  <c r="AE169" i="5"/>
  <c r="AI163" i="5"/>
  <c r="AG163" i="5"/>
  <c r="J163" i="21" s="1"/>
  <c r="AE163" i="5"/>
  <c r="AI152" i="5"/>
  <c r="AG152" i="5"/>
  <c r="AE152" i="5"/>
  <c r="AI147" i="5"/>
  <c r="AG147" i="5"/>
  <c r="J147" i="21" s="1"/>
  <c r="AE147" i="5"/>
  <c r="AI142" i="5"/>
  <c r="AG142" i="5"/>
  <c r="J142" i="21" s="1"/>
  <c r="AE142" i="5"/>
  <c r="AI136" i="5"/>
  <c r="AG136" i="5"/>
  <c r="J136" i="21" s="1"/>
  <c r="AE136" i="5"/>
  <c r="AI125" i="5"/>
  <c r="AG125" i="5"/>
  <c r="AE125" i="5"/>
  <c r="AI120" i="5"/>
  <c r="AG120" i="5"/>
  <c r="J120" i="21" s="1"/>
  <c r="AE120" i="5"/>
  <c r="AI114" i="5"/>
  <c r="AG114" i="5"/>
  <c r="J114" i="21" s="1"/>
  <c r="AE114" i="5"/>
  <c r="AI103" i="5"/>
  <c r="AG103" i="5"/>
  <c r="AE103" i="5"/>
  <c r="AI98" i="5"/>
  <c r="AG98" i="5"/>
  <c r="J98" i="21" s="1"/>
  <c r="AE98" i="5"/>
  <c r="AG87" i="5"/>
  <c r="J87" i="21" s="1"/>
  <c r="AI87" i="5"/>
  <c r="AE87" i="5"/>
  <c r="AI76" i="5"/>
  <c r="AG76" i="5"/>
  <c r="AE76" i="5"/>
  <c r="AI71" i="5"/>
  <c r="AG71" i="5"/>
  <c r="J71" i="21" s="1"/>
  <c r="AE71" i="5"/>
  <c r="AI60" i="5"/>
  <c r="AG60" i="5"/>
  <c r="AE60" i="5"/>
  <c r="AI55" i="5"/>
  <c r="AG55" i="5"/>
  <c r="J55" i="21" s="1"/>
  <c r="AE55" i="5"/>
  <c r="AI44" i="5"/>
  <c r="AG44" i="5"/>
  <c r="AE44" i="5"/>
  <c r="AI28" i="5"/>
  <c r="AI23" i="5"/>
  <c r="AG23" i="5"/>
  <c r="J23" i="21" s="1"/>
  <c r="AI12" i="5"/>
  <c r="AG12" i="5"/>
  <c r="AI7" i="5"/>
  <c r="AG7" i="5"/>
  <c r="J7" i="21" s="1"/>
  <c r="AE7" i="5"/>
  <c r="AE2" i="5"/>
  <c r="AE376" i="5"/>
  <c r="AE370" i="5"/>
  <c r="AE365" i="5"/>
  <c r="AE359" i="5"/>
  <c r="AE354" i="5"/>
  <c r="AE343" i="5"/>
  <c r="AE332" i="5"/>
  <c r="AE327" i="5"/>
  <c r="AE321" i="5"/>
  <c r="AE316" i="5"/>
  <c r="AE310" i="5"/>
  <c r="AE303" i="5"/>
  <c r="AE297" i="5"/>
  <c r="AE290" i="5"/>
  <c r="AE284" i="5"/>
  <c r="AE266" i="5"/>
  <c r="AE237" i="5"/>
  <c r="AE215" i="5"/>
  <c r="AE193" i="5"/>
  <c r="AE171" i="5"/>
  <c r="AE149" i="5"/>
  <c r="AE138" i="5"/>
  <c r="AE127" i="5"/>
  <c r="AE116" i="5"/>
  <c r="AE105" i="5"/>
  <c r="AE72" i="5"/>
  <c r="AE57" i="5"/>
  <c r="AE42" i="5"/>
  <c r="AE28" i="5"/>
  <c r="AG372" i="5"/>
  <c r="AG298" i="5"/>
  <c r="AG252" i="5"/>
  <c r="J252" i="21" s="1"/>
  <c r="AG177" i="5"/>
  <c r="J177" i="21" s="1"/>
  <c r="AG117" i="5"/>
  <c r="AG47" i="5"/>
  <c r="J47" i="21" s="1"/>
  <c r="AI243" i="5"/>
  <c r="AE243" i="5"/>
  <c r="AG243" i="5"/>
  <c r="J243" i="21" s="1"/>
  <c r="AI199" i="5"/>
  <c r="AG199" i="5"/>
  <c r="J199" i="21" s="1"/>
  <c r="AE199" i="5"/>
  <c r="AI63" i="5"/>
  <c r="AG63" i="5"/>
  <c r="J63" i="21" s="1"/>
  <c r="AE63" i="5"/>
  <c r="AI15" i="5"/>
  <c r="AG15" i="5"/>
  <c r="J15" i="21" s="1"/>
  <c r="AE15" i="5"/>
  <c r="AI377" i="5"/>
  <c r="AI366" i="5"/>
  <c r="AI361" i="5"/>
  <c r="AG361" i="5"/>
  <c r="J361" i="21" s="1"/>
  <c r="AI355" i="5"/>
  <c r="AG355" i="5"/>
  <c r="AI350" i="5"/>
  <c r="AI344" i="5"/>
  <c r="AI339" i="5"/>
  <c r="AI328" i="5"/>
  <c r="AG328" i="5"/>
  <c r="AI317" i="5"/>
  <c r="AG317" i="5"/>
  <c r="AI311" i="5"/>
  <c r="AG311" i="5"/>
  <c r="AI306" i="5"/>
  <c r="AG306" i="5"/>
  <c r="J306" i="21" s="1"/>
  <c r="AI300" i="5"/>
  <c r="AG300" i="5"/>
  <c r="AI295" i="5"/>
  <c r="AG295" i="5"/>
  <c r="J295" i="21" s="1"/>
  <c r="AI289" i="5"/>
  <c r="AI278" i="5"/>
  <c r="AG278" i="5"/>
  <c r="AI267" i="5"/>
  <c r="AG267" i="5"/>
  <c r="AI261" i="5"/>
  <c r="AG261" i="5"/>
  <c r="AI256" i="5"/>
  <c r="AG256" i="5"/>
  <c r="J256" i="21" s="1"/>
  <c r="AI245" i="5"/>
  <c r="AG245" i="5"/>
  <c r="J245" i="21" s="1"/>
  <c r="AI234" i="5"/>
  <c r="AI228" i="5"/>
  <c r="AG228" i="5"/>
  <c r="AI223" i="5"/>
  <c r="AG223" i="5"/>
  <c r="J223" i="21" s="1"/>
  <c r="AI212" i="5"/>
  <c r="AI206" i="5"/>
  <c r="AI201" i="5"/>
  <c r="AG201" i="5"/>
  <c r="J201" i="21" s="1"/>
  <c r="AI190" i="5"/>
  <c r="AG190" i="5"/>
  <c r="AI184" i="5"/>
  <c r="AI179" i="5"/>
  <c r="AG179" i="5"/>
  <c r="J179" i="21" s="1"/>
  <c r="AI168" i="5"/>
  <c r="AG168" i="5"/>
  <c r="AI162" i="5"/>
  <c r="AG162" i="5"/>
  <c r="AI157" i="5"/>
  <c r="AG157" i="5"/>
  <c r="J157" i="21" s="1"/>
  <c r="AI146" i="5"/>
  <c r="AG146" i="5"/>
  <c r="AI141" i="5"/>
  <c r="AG141" i="5"/>
  <c r="AI135" i="5"/>
  <c r="AG135" i="5"/>
  <c r="AI130" i="5"/>
  <c r="AG130" i="5"/>
  <c r="J130" i="21" s="1"/>
  <c r="AI119" i="5"/>
  <c r="AG119" i="5"/>
  <c r="AI113" i="5"/>
  <c r="AG113" i="5"/>
  <c r="AI108" i="5"/>
  <c r="AG108" i="5"/>
  <c r="J108" i="21" s="1"/>
  <c r="AI97" i="5"/>
  <c r="AG97" i="5"/>
  <c r="AI92" i="5"/>
  <c r="AG92" i="5"/>
  <c r="J92" i="21" s="1"/>
  <c r="AI86" i="5"/>
  <c r="AG81" i="5"/>
  <c r="J81" i="21" s="1"/>
  <c r="AI81" i="5"/>
  <c r="AG70" i="5"/>
  <c r="AI70" i="5"/>
  <c r="AE70" i="5"/>
  <c r="AI65" i="5"/>
  <c r="AE65" i="5"/>
  <c r="AI54" i="5"/>
  <c r="AG54" i="5"/>
  <c r="AE54" i="5"/>
  <c r="AI49" i="5"/>
  <c r="AE49" i="5"/>
  <c r="AI38" i="5"/>
  <c r="AG38" i="5"/>
  <c r="J38" i="21" s="1"/>
  <c r="AE38" i="5"/>
  <c r="AI33" i="5"/>
  <c r="AG33" i="5"/>
  <c r="J33" i="21" s="1"/>
  <c r="AE33" i="5"/>
  <c r="AI22" i="5"/>
  <c r="AG22" i="5"/>
  <c r="AI17" i="5"/>
  <c r="AG17" i="5"/>
  <c r="J17" i="21" s="1"/>
  <c r="AI6" i="5"/>
  <c r="AG6" i="5"/>
  <c r="AE296" i="5"/>
  <c r="AE271" i="5"/>
  <c r="AE264" i="5"/>
  <c r="AE258" i="5"/>
  <c r="AE252" i="5"/>
  <c r="AE236" i="5"/>
  <c r="AE225" i="5"/>
  <c r="AE214" i="5"/>
  <c r="AE203" i="5"/>
  <c r="AE192" i="5"/>
  <c r="AE181" i="5"/>
  <c r="AE170" i="5"/>
  <c r="AE159" i="5"/>
  <c r="AE148" i="5"/>
  <c r="AE137" i="5"/>
  <c r="AE115" i="5"/>
  <c r="AE94" i="5"/>
  <c r="AE83" i="5"/>
  <c r="AE69" i="5"/>
  <c r="AE56" i="5"/>
  <c r="AE41" i="5"/>
  <c r="AE25" i="5"/>
  <c r="AE10" i="5"/>
  <c r="AG336" i="5"/>
  <c r="AG275" i="5"/>
  <c r="J275" i="21" s="1"/>
  <c r="AG249" i="5"/>
  <c r="AG203" i="5"/>
  <c r="J203" i="21" s="1"/>
  <c r="AG116" i="5"/>
  <c r="J116" i="21" s="1"/>
  <c r="AI205" i="5"/>
  <c r="AG265" i="5"/>
  <c r="AI265" i="5"/>
  <c r="AE265" i="5"/>
  <c r="AI221" i="5"/>
  <c r="AG221" i="5"/>
  <c r="J221" i="21" s="1"/>
  <c r="AE221" i="5"/>
  <c r="AE160" i="5"/>
  <c r="AI160" i="5"/>
  <c r="AG160" i="5"/>
  <c r="AI111" i="5"/>
  <c r="AE111" i="5"/>
  <c r="AG111" i="5"/>
  <c r="AI52" i="5"/>
  <c r="AG52" i="5"/>
  <c r="AE52" i="5"/>
  <c r="AE4" i="5"/>
  <c r="AI117" i="5"/>
  <c r="AI371" i="5"/>
  <c r="AI360" i="5"/>
  <c r="AG360" i="5"/>
  <c r="AI349" i="5"/>
  <c r="AG349" i="5"/>
  <c r="AI338" i="5"/>
  <c r="AG338" i="5"/>
  <c r="AI333" i="5"/>
  <c r="AG333" i="5"/>
  <c r="J333" i="21" s="1"/>
  <c r="AI322" i="5"/>
  <c r="AI305" i="5"/>
  <c r="AI294" i="5"/>
  <c r="AG294" i="5"/>
  <c r="AI288" i="5"/>
  <c r="AG288" i="5"/>
  <c r="AI283" i="5"/>
  <c r="AI272" i="5"/>
  <c r="AG272" i="5"/>
  <c r="J272" i="21" s="1"/>
  <c r="AI255" i="5"/>
  <c r="AG255" i="5"/>
  <c r="AI250" i="5"/>
  <c r="AG250" i="5"/>
  <c r="J250" i="21" s="1"/>
  <c r="AI244" i="5"/>
  <c r="AG244" i="5"/>
  <c r="AI239" i="5"/>
  <c r="AG239" i="5"/>
  <c r="J239" i="21" s="1"/>
  <c r="AE239" i="5"/>
  <c r="AI222" i="5"/>
  <c r="AE222" i="5"/>
  <c r="AI217" i="5"/>
  <c r="AG217" i="5"/>
  <c r="J217" i="21" s="1"/>
  <c r="AE217" i="5"/>
  <c r="AI211" i="5"/>
  <c r="AE211" i="5"/>
  <c r="AG211" i="5"/>
  <c r="J211" i="21" s="1"/>
  <c r="AI200" i="5"/>
  <c r="AE200" i="5"/>
  <c r="AG200" i="5"/>
  <c r="AI195" i="5"/>
  <c r="AE195" i="5"/>
  <c r="AI178" i="5"/>
  <c r="AE178" i="5"/>
  <c r="AG178" i="5"/>
  <c r="AI173" i="5"/>
  <c r="AE173" i="5"/>
  <c r="AI167" i="5"/>
  <c r="AE167" i="5"/>
  <c r="AG167" i="5"/>
  <c r="J167" i="21" s="1"/>
  <c r="AI156" i="5"/>
  <c r="AG156" i="5"/>
  <c r="AE156" i="5"/>
  <c r="AI151" i="5"/>
  <c r="AG151" i="5"/>
  <c r="J151" i="21" s="1"/>
  <c r="AE151" i="5"/>
  <c r="AI140" i="5"/>
  <c r="AG140" i="5"/>
  <c r="J140" i="21" s="1"/>
  <c r="AE140" i="5"/>
  <c r="AI129" i="5"/>
  <c r="AG129" i="5"/>
  <c r="AE129" i="5"/>
  <c r="AI124" i="5"/>
  <c r="AG124" i="5"/>
  <c r="J124" i="21" s="1"/>
  <c r="AE124" i="5"/>
  <c r="AI107" i="5"/>
  <c r="AG107" i="5"/>
  <c r="AE107" i="5"/>
  <c r="AI102" i="5"/>
  <c r="AE102" i="5"/>
  <c r="AG102" i="5"/>
  <c r="J102" i="21" s="1"/>
  <c r="AI91" i="5"/>
  <c r="AG91" i="5"/>
  <c r="AE91" i="5"/>
  <c r="AI80" i="5"/>
  <c r="AE80" i="5"/>
  <c r="AI75" i="5"/>
  <c r="AG75" i="5"/>
  <c r="J75" i="21" s="1"/>
  <c r="AE75" i="5"/>
  <c r="AI64" i="5"/>
  <c r="AG64" i="5"/>
  <c r="AE64" i="5"/>
  <c r="AI59" i="5"/>
  <c r="AG59" i="5"/>
  <c r="J59" i="21" s="1"/>
  <c r="AE59" i="5"/>
  <c r="AI48" i="5"/>
  <c r="AG48" i="5"/>
  <c r="AE48" i="5"/>
  <c r="AI43" i="5"/>
  <c r="AG43" i="5"/>
  <c r="J43" i="21" s="1"/>
  <c r="AE43" i="5"/>
  <c r="AI37" i="5"/>
  <c r="AG37" i="5"/>
  <c r="AE37" i="5"/>
  <c r="AI32" i="5"/>
  <c r="AG32" i="5"/>
  <c r="AE32" i="5"/>
  <c r="AI27" i="5"/>
  <c r="AG27" i="5"/>
  <c r="J27" i="21" s="1"/>
  <c r="AE27" i="5"/>
  <c r="AI16" i="5"/>
  <c r="AG16" i="5"/>
  <c r="AI11" i="5"/>
  <c r="AG11" i="5"/>
  <c r="J11" i="21" s="1"/>
  <c r="AE380" i="5"/>
  <c r="AE369" i="5"/>
  <c r="AE358" i="5"/>
  <c r="AE347" i="5"/>
  <c r="AE336" i="5"/>
  <c r="AE331" i="5"/>
  <c r="AE320" i="5"/>
  <c r="AE314" i="5"/>
  <c r="AE308" i="5"/>
  <c r="AE302" i="5"/>
  <c r="AE289" i="5"/>
  <c r="AE283" i="5"/>
  <c r="AE277" i="5"/>
  <c r="AE270" i="5"/>
  <c r="AE263" i="5"/>
  <c r="AE257" i="5"/>
  <c r="AE234" i="5"/>
  <c r="AE223" i="5"/>
  <c r="AE212" i="5"/>
  <c r="AE201" i="5"/>
  <c r="AE190" i="5"/>
  <c r="AE179" i="5"/>
  <c r="AE168" i="5"/>
  <c r="AE157" i="5"/>
  <c r="AE146" i="5"/>
  <c r="AE135" i="5"/>
  <c r="AE113" i="5"/>
  <c r="AE92" i="5"/>
  <c r="AE81" i="5"/>
  <c r="AE53" i="5"/>
  <c r="AE40" i="5"/>
  <c r="AE23" i="5"/>
  <c r="AE6" i="5"/>
  <c r="AG370" i="5"/>
  <c r="AG332" i="5"/>
  <c r="AG313" i="5"/>
  <c r="AG291" i="5"/>
  <c r="J291" i="21" s="1"/>
  <c r="AG269" i="5"/>
  <c r="AG222" i="5"/>
  <c r="AG197" i="5"/>
  <c r="J197" i="21" s="1"/>
  <c r="AG172" i="5"/>
  <c r="AG139" i="5"/>
  <c r="AG110" i="5"/>
  <c r="J110" i="21" s="1"/>
  <c r="AG28" i="5"/>
  <c r="AI204" i="5"/>
  <c r="AG373" i="5"/>
  <c r="AG362" i="5"/>
  <c r="AG351" i="5"/>
  <c r="AG340" i="5"/>
  <c r="AG324" i="5"/>
  <c r="AG307" i="5"/>
  <c r="AG296" i="5"/>
  <c r="AG290" i="5"/>
  <c r="AG274" i="5"/>
  <c r="AG257" i="5"/>
  <c r="AG246" i="5"/>
  <c r="AG224" i="5"/>
  <c r="AG202" i="5"/>
  <c r="AG180" i="5"/>
  <c r="AG158" i="5"/>
  <c r="AG131" i="5"/>
  <c r="AG109" i="5"/>
  <c r="AG93" i="5"/>
  <c r="AG82" i="5"/>
  <c r="AG66" i="5"/>
  <c r="AG50" i="5"/>
  <c r="AG39" i="5"/>
  <c r="AG34" i="5"/>
  <c r="AG18" i="5"/>
  <c r="Q58" i="10"/>
  <c r="P59" i="10"/>
  <c r="Q55" i="10"/>
  <c r="Q17" i="10"/>
  <c r="K19" i="10"/>
  <c r="T20" i="10"/>
  <c r="N22" i="10"/>
  <c r="H24" i="10"/>
  <c r="Q25" i="10"/>
  <c r="K27" i="10"/>
  <c r="T28" i="10"/>
  <c r="N30" i="10"/>
  <c r="H32" i="10"/>
  <c r="Q33" i="10"/>
  <c r="N35" i="10"/>
  <c r="T37" i="10"/>
  <c r="N40" i="10"/>
  <c r="K43" i="10"/>
  <c r="T45" i="10"/>
  <c r="T48" i="10"/>
  <c r="N52" i="10"/>
  <c r="N59" i="10"/>
  <c r="G61" i="10"/>
  <c r="N58" i="10"/>
  <c r="T7" i="10"/>
  <c r="W8" i="10"/>
  <c r="H10" i="10"/>
  <c r="Q11" i="10"/>
  <c r="K13" i="10"/>
  <c r="T14" i="10"/>
  <c r="N16" i="10"/>
  <c r="H18" i="10"/>
  <c r="Q19" i="10"/>
  <c r="K21" i="10"/>
  <c r="T22" i="10"/>
  <c r="N24" i="10"/>
  <c r="H26" i="10"/>
  <c r="Q27" i="10"/>
  <c r="K29" i="10"/>
  <c r="T30" i="10"/>
  <c r="N32" i="10"/>
  <c r="H34" i="10"/>
  <c r="K49" i="10" s="1"/>
  <c r="T35" i="10"/>
  <c r="N38" i="10"/>
  <c r="K41" i="10"/>
  <c r="T43" i="10"/>
  <c r="N46" i="10"/>
  <c r="N49" i="10"/>
  <c r="N53" i="10"/>
  <c r="P56" i="10"/>
  <c r="P57" i="10"/>
  <c r="S59" i="10"/>
  <c r="T59" i="10" s="1"/>
  <c r="Z7" i="10"/>
  <c r="H9" i="10"/>
  <c r="N10" i="10"/>
  <c r="H12" i="10"/>
  <c r="Q13" i="10"/>
  <c r="K15" i="10"/>
  <c r="T16" i="10"/>
  <c r="N18" i="10"/>
  <c r="H20" i="10"/>
  <c r="Q21" i="10"/>
  <c r="K23" i="10"/>
  <c r="T24" i="10"/>
  <c r="N26" i="10"/>
  <c r="H28" i="10"/>
  <c r="Q29" i="10"/>
  <c r="K31" i="10"/>
  <c r="T32" i="10"/>
  <c r="N34" i="10"/>
  <c r="N36" i="10"/>
  <c r="K39" i="10"/>
  <c r="T41" i="10"/>
  <c r="N44" i="10"/>
  <c r="K47" i="10"/>
  <c r="N50" i="10"/>
  <c r="BU3" i="5" l="1"/>
  <c r="BU382" i="5" s="1"/>
  <c r="AA3" i="21"/>
  <c r="G3" i="18"/>
  <c r="F3" i="18"/>
  <c r="U3" i="21"/>
  <c r="I380" i="21"/>
  <c r="D380" i="18"/>
  <c r="I372" i="21"/>
  <c r="D372" i="18"/>
  <c r="I369" i="21"/>
  <c r="D369" i="18"/>
  <c r="I370" i="21"/>
  <c r="D370" i="18"/>
  <c r="I376" i="21"/>
  <c r="D376" i="18"/>
  <c r="I379" i="21"/>
  <c r="D379" i="18"/>
  <c r="I377" i="21"/>
  <c r="D377" i="18"/>
  <c r="I378" i="21"/>
  <c r="D378" i="18"/>
  <c r="I375" i="21"/>
  <c r="D375" i="18"/>
  <c r="I373" i="21"/>
  <c r="D373" i="18"/>
  <c r="I374" i="21"/>
  <c r="D374" i="18"/>
  <c r="I371" i="21"/>
  <c r="D371" i="18"/>
  <c r="I368" i="21"/>
  <c r="D368" i="18"/>
  <c r="I359" i="21"/>
  <c r="D359" i="18"/>
  <c r="I367" i="21"/>
  <c r="D367" i="18"/>
  <c r="I362" i="21"/>
  <c r="D362" i="18"/>
  <c r="I366" i="21"/>
  <c r="D366" i="18"/>
  <c r="I365" i="21"/>
  <c r="D365" i="18"/>
  <c r="I364" i="21"/>
  <c r="D364" i="18"/>
  <c r="I360" i="21"/>
  <c r="D360" i="18"/>
  <c r="I357" i="21"/>
  <c r="D357" i="18"/>
  <c r="I361" i="21"/>
  <c r="D361" i="18"/>
  <c r="I363" i="21"/>
  <c r="D363" i="18"/>
  <c r="I358" i="21"/>
  <c r="D358" i="18"/>
  <c r="I356" i="21"/>
  <c r="D356" i="18"/>
  <c r="I355" i="21"/>
  <c r="D355" i="18"/>
  <c r="I339" i="21"/>
  <c r="D339" i="18"/>
  <c r="I348" i="21"/>
  <c r="D348" i="18"/>
  <c r="I345" i="21"/>
  <c r="D345" i="18"/>
  <c r="I344" i="21"/>
  <c r="D344" i="18"/>
  <c r="I340" i="21"/>
  <c r="D340" i="18"/>
  <c r="I351" i="21"/>
  <c r="D351" i="18"/>
  <c r="I337" i="21"/>
  <c r="D337" i="18"/>
  <c r="I341" i="21"/>
  <c r="D341" i="18"/>
  <c r="I347" i="21"/>
  <c r="D347" i="18"/>
  <c r="I343" i="21"/>
  <c r="D343" i="18"/>
  <c r="I353" i="21"/>
  <c r="D353" i="18"/>
  <c r="I354" i="21"/>
  <c r="D354" i="18"/>
  <c r="I338" i="21"/>
  <c r="D338" i="18"/>
  <c r="I350" i="21"/>
  <c r="D350" i="18"/>
  <c r="I342" i="21"/>
  <c r="D342" i="18"/>
  <c r="I346" i="21"/>
  <c r="D346" i="18"/>
  <c r="I349" i="21"/>
  <c r="D349" i="18"/>
  <c r="I352" i="21"/>
  <c r="D352" i="18"/>
  <c r="I336" i="21"/>
  <c r="D336" i="18"/>
  <c r="I335" i="21"/>
  <c r="D335" i="18"/>
  <c r="I319" i="21"/>
  <c r="D319" i="18"/>
  <c r="I314" i="21"/>
  <c r="D314" i="18"/>
  <c r="I316" i="21"/>
  <c r="D316" i="18"/>
  <c r="I330" i="21"/>
  <c r="D330" i="18"/>
  <c r="I326" i="21"/>
  <c r="D326" i="18"/>
  <c r="I333" i="21"/>
  <c r="D333" i="18"/>
  <c r="I325" i="21"/>
  <c r="D325" i="18"/>
  <c r="I320" i="21"/>
  <c r="D320" i="18"/>
  <c r="I321" i="21"/>
  <c r="D321" i="18"/>
  <c r="I317" i="21"/>
  <c r="D317" i="18"/>
  <c r="I327" i="21"/>
  <c r="D327" i="18"/>
  <c r="I329" i="21"/>
  <c r="D329" i="18"/>
  <c r="I334" i="21"/>
  <c r="D334" i="18"/>
  <c r="I324" i="21"/>
  <c r="D324" i="18"/>
  <c r="I332" i="21"/>
  <c r="D332" i="18"/>
  <c r="I331" i="21"/>
  <c r="D331" i="18"/>
  <c r="I328" i="21"/>
  <c r="D328" i="18"/>
  <c r="I323" i="21"/>
  <c r="D323" i="18"/>
  <c r="I315" i="21"/>
  <c r="D315" i="18"/>
  <c r="I322" i="21"/>
  <c r="D322" i="18"/>
  <c r="I318" i="21"/>
  <c r="D318" i="18"/>
  <c r="I313" i="21"/>
  <c r="D313" i="18"/>
  <c r="I302" i="21"/>
  <c r="D302" i="18"/>
  <c r="I303" i="21"/>
  <c r="D303" i="18"/>
  <c r="I301" i="21"/>
  <c r="D301" i="18"/>
  <c r="I293" i="21"/>
  <c r="D293" i="18"/>
  <c r="I307" i="21"/>
  <c r="D307" i="18"/>
  <c r="I310" i="21"/>
  <c r="D310" i="18"/>
  <c r="I292" i="21"/>
  <c r="D292" i="18"/>
  <c r="I295" i="21"/>
  <c r="D295" i="18"/>
  <c r="I311" i="21"/>
  <c r="D311" i="18"/>
  <c r="I312" i="21"/>
  <c r="D312" i="18"/>
  <c r="I308" i="21"/>
  <c r="D308" i="18"/>
  <c r="I299" i="21"/>
  <c r="D299" i="18"/>
  <c r="I304" i="21"/>
  <c r="D304" i="18"/>
  <c r="I291" i="21"/>
  <c r="D291" i="18"/>
  <c r="I300" i="21"/>
  <c r="D300" i="18"/>
  <c r="I296" i="21"/>
  <c r="D296" i="18"/>
  <c r="I309" i="21"/>
  <c r="D309" i="18"/>
  <c r="I294" i="21"/>
  <c r="D294" i="18"/>
  <c r="I305" i="21"/>
  <c r="D305" i="18"/>
  <c r="I297" i="21"/>
  <c r="D297" i="18"/>
  <c r="I298" i="21"/>
  <c r="D298" i="18"/>
  <c r="I306" i="21"/>
  <c r="D306" i="18"/>
  <c r="I290" i="21"/>
  <c r="D290" i="18"/>
  <c r="I270" i="21"/>
  <c r="D270" i="18"/>
  <c r="I271" i="21"/>
  <c r="D271" i="18"/>
  <c r="I266" i="21"/>
  <c r="D266" i="18"/>
  <c r="I287" i="21"/>
  <c r="D287" i="18"/>
  <c r="I288" i="21"/>
  <c r="D288" i="18"/>
  <c r="I275" i="21"/>
  <c r="D275" i="18"/>
  <c r="I278" i="21"/>
  <c r="D278" i="18"/>
  <c r="I277" i="21"/>
  <c r="D277" i="18"/>
  <c r="I284" i="21"/>
  <c r="D284" i="18"/>
  <c r="I269" i="21"/>
  <c r="D269" i="18"/>
  <c r="I283" i="21"/>
  <c r="D283" i="18"/>
  <c r="I265" i="21"/>
  <c r="D265" i="18"/>
  <c r="I280" i="21"/>
  <c r="D280" i="18"/>
  <c r="I272" i="21"/>
  <c r="D272" i="18"/>
  <c r="I268" i="21"/>
  <c r="D268" i="18"/>
  <c r="I279" i="21"/>
  <c r="D279" i="18"/>
  <c r="I267" i="21"/>
  <c r="D267" i="18"/>
  <c r="I281" i="21"/>
  <c r="D281" i="18"/>
  <c r="I289" i="21"/>
  <c r="D289" i="18"/>
  <c r="I282" i="21"/>
  <c r="D282" i="18"/>
  <c r="I274" i="21"/>
  <c r="D274" i="18"/>
  <c r="I276" i="21"/>
  <c r="D276" i="18"/>
  <c r="I273" i="21"/>
  <c r="D273" i="18"/>
  <c r="I264" i="21"/>
  <c r="D264" i="18"/>
  <c r="I285" i="21"/>
  <c r="D285" i="18"/>
  <c r="I286" i="21"/>
  <c r="D286" i="18"/>
  <c r="I263" i="21"/>
  <c r="D263" i="18"/>
  <c r="I243" i="21"/>
  <c r="D243" i="18"/>
  <c r="I235" i="21"/>
  <c r="D235" i="18"/>
  <c r="I236" i="21"/>
  <c r="D236" i="18"/>
  <c r="I246" i="21"/>
  <c r="D246" i="18"/>
  <c r="I247" i="21"/>
  <c r="D247" i="18"/>
  <c r="I245" i="21"/>
  <c r="D245" i="18"/>
  <c r="I234" i="21"/>
  <c r="D234" i="18"/>
  <c r="I252" i="21"/>
  <c r="D252" i="18"/>
  <c r="I232" i="21"/>
  <c r="D232" i="18"/>
  <c r="I253" i="21"/>
  <c r="D253" i="18"/>
  <c r="I254" i="21"/>
  <c r="D254" i="18"/>
  <c r="I230" i="21"/>
  <c r="D230" i="18"/>
  <c r="I250" i="21"/>
  <c r="D250" i="18"/>
  <c r="I257" i="21"/>
  <c r="D257" i="18"/>
  <c r="I258" i="21"/>
  <c r="D258" i="18"/>
  <c r="I240" i="21"/>
  <c r="D240" i="18"/>
  <c r="I260" i="21"/>
  <c r="D260" i="18"/>
  <c r="I248" i="21"/>
  <c r="D248" i="18"/>
  <c r="I244" i="21"/>
  <c r="D244" i="18"/>
  <c r="I241" i="21"/>
  <c r="D241" i="18"/>
  <c r="I237" i="21"/>
  <c r="D237" i="18"/>
  <c r="I255" i="21"/>
  <c r="D255" i="18"/>
  <c r="I249" i="21"/>
  <c r="D249" i="18"/>
  <c r="I228" i="21"/>
  <c r="D228" i="18"/>
  <c r="I256" i="21"/>
  <c r="D256" i="18"/>
  <c r="I231" i="21"/>
  <c r="D231" i="18"/>
  <c r="I262" i="21"/>
  <c r="D262" i="18"/>
  <c r="I251" i="21"/>
  <c r="D251" i="18"/>
  <c r="I259" i="21"/>
  <c r="D259" i="18"/>
  <c r="I229" i="21"/>
  <c r="D229" i="18"/>
  <c r="I233" i="21"/>
  <c r="D233" i="18"/>
  <c r="I239" i="21"/>
  <c r="D239" i="18"/>
  <c r="I227" i="21"/>
  <c r="D227" i="18"/>
  <c r="I242" i="21"/>
  <c r="D242" i="18"/>
  <c r="I261" i="21"/>
  <c r="D261" i="18"/>
  <c r="I238" i="21"/>
  <c r="D238" i="18"/>
  <c r="I226" i="21"/>
  <c r="D226" i="18"/>
  <c r="I219" i="21"/>
  <c r="D219" i="18"/>
  <c r="I215" i="21"/>
  <c r="D215" i="18"/>
  <c r="I183" i="21"/>
  <c r="D183" i="18"/>
  <c r="I208" i="21"/>
  <c r="D208" i="18"/>
  <c r="I222" i="21"/>
  <c r="D222" i="18"/>
  <c r="I199" i="21"/>
  <c r="D199" i="18"/>
  <c r="I192" i="21"/>
  <c r="D192" i="18"/>
  <c r="I207" i="21"/>
  <c r="D207" i="18"/>
  <c r="I205" i="21"/>
  <c r="D205" i="18"/>
  <c r="I210" i="21"/>
  <c r="D210" i="18"/>
  <c r="I186" i="21"/>
  <c r="D186" i="18"/>
  <c r="I181" i="21"/>
  <c r="D181" i="18"/>
  <c r="I185" i="21"/>
  <c r="D185" i="18"/>
  <c r="I182" i="21"/>
  <c r="D182" i="18"/>
  <c r="I190" i="21"/>
  <c r="D190" i="18"/>
  <c r="I203" i="21"/>
  <c r="D203" i="18"/>
  <c r="I216" i="21"/>
  <c r="D216" i="18"/>
  <c r="I198" i="21"/>
  <c r="D198" i="18"/>
  <c r="I200" i="21"/>
  <c r="D200" i="18"/>
  <c r="I201" i="21"/>
  <c r="D201" i="18"/>
  <c r="I211" i="21"/>
  <c r="D211" i="18"/>
  <c r="I214" i="21"/>
  <c r="D214" i="18"/>
  <c r="I191" i="21"/>
  <c r="D191" i="18"/>
  <c r="I188" i="21"/>
  <c r="D188" i="18"/>
  <c r="I224" i="21"/>
  <c r="D224" i="18"/>
  <c r="I184" i="21"/>
  <c r="D184" i="18"/>
  <c r="I204" i="21"/>
  <c r="D204" i="18"/>
  <c r="I187" i="21"/>
  <c r="D187" i="18"/>
  <c r="I212" i="21"/>
  <c r="D212" i="18"/>
  <c r="I225" i="21"/>
  <c r="D225" i="18"/>
  <c r="I213" i="21"/>
  <c r="D213" i="18"/>
  <c r="I197" i="21"/>
  <c r="D197" i="18"/>
  <c r="I206" i="21"/>
  <c r="D206" i="18"/>
  <c r="I220" i="21"/>
  <c r="D220" i="18"/>
  <c r="I221" i="21"/>
  <c r="D221" i="18"/>
  <c r="I194" i="21"/>
  <c r="D194" i="18"/>
  <c r="I189" i="21"/>
  <c r="D189" i="18"/>
  <c r="I223" i="21"/>
  <c r="D223" i="18"/>
  <c r="I195" i="21"/>
  <c r="D195" i="18"/>
  <c r="I217" i="21"/>
  <c r="D217" i="18"/>
  <c r="I209" i="21"/>
  <c r="D209" i="18"/>
  <c r="I193" i="21"/>
  <c r="D193" i="18"/>
  <c r="I196" i="21"/>
  <c r="D196" i="18"/>
  <c r="I218" i="21"/>
  <c r="D218" i="18"/>
  <c r="I202" i="21"/>
  <c r="D202" i="18"/>
  <c r="I180" i="21"/>
  <c r="D180" i="18"/>
  <c r="I152" i="21"/>
  <c r="D152" i="18"/>
  <c r="I156" i="21"/>
  <c r="D156" i="18"/>
  <c r="I178" i="21"/>
  <c r="D178" i="18"/>
  <c r="I138" i="21"/>
  <c r="D138" i="18"/>
  <c r="I136" i="21"/>
  <c r="D136" i="18"/>
  <c r="I139" i="21"/>
  <c r="D139" i="18"/>
  <c r="I177" i="21"/>
  <c r="D177" i="18"/>
  <c r="I165" i="21"/>
  <c r="D165" i="18"/>
  <c r="I176" i="21"/>
  <c r="D176" i="18"/>
  <c r="I150" i="21"/>
  <c r="D150" i="18"/>
  <c r="I162" i="21"/>
  <c r="D162" i="18"/>
  <c r="I135" i="21"/>
  <c r="D135" i="18"/>
  <c r="I148" i="21"/>
  <c r="D148" i="18"/>
  <c r="I171" i="21"/>
  <c r="D171" i="18"/>
  <c r="I174" i="21"/>
  <c r="D174" i="18"/>
  <c r="I161" i="21"/>
  <c r="D161" i="18"/>
  <c r="I158" i="21"/>
  <c r="D158" i="18"/>
  <c r="I134" i="21"/>
  <c r="D134" i="18"/>
  <c r="I143" i="21"/>
  <c r="D143" i="18"/>
  <c r="I159" i="21"/>
  <c r="D159" i="18"/>
  <c r="I142" i="21"/>
  <c r="D142" i="18"/>
  <c r="I172" i="21"/>
  <c r="D172" i="18"/>
  <c r="I145" i="21"/>
  <c r="D145" i="18"/>
  <c r="I141" i="21"/>
  <c r="D141" i="18"/>
  <c r="I140" i="21"/>
  <c r="D140" i="18"/>
  <c r="I137" i="21"/>
  <c r="D137" i="18"/>
  <c r="I149" i="21"/>
  <c r="D149" i="18"/>
  <c r="I146" i="21"/>
  <c r="D146" i="18"/>
  <c r="I167" i="21"/>
  <c r="D167" i="18"/>
  <c r="I157" i="21"/>
  <c r="D157" i="18"/>
  <c r="I151" i="21"/>
  <c r="D151" i="18"/>
  <c r="I160" i="21"/>
  <c r="D160" i="18"/>
  <c r="I170" i="21"/>
  <c r="D170" i="18"/>
  <c r="I163" i="21"/>
  <c r="D163" i="18"/>
  <c r="I175" i="21"/>
  <c r="D175" i="18"/>
  <c r="I166" i="21"/>
  <c r="D166" i="18"/>
  <c r="I173" i="21"/>
  <c r="D173" i="18"/>
  <c r="I144" i="21"/>
  <c r="D144" i="18"/>
  <c r="I154" i="21"/>
  <c r="D154" i="18"/>
  <c r="I168" i="21"/>
  <c r="D168" i="18"/>
  <c r="I179" i="21"/>
  <c r="D179" i="18"/>
  <c r="I147" i="21"/>
  <c r="D147" i="18"/>
  <c r="I155" i="21"/>
  <c r="D155" i="18"/>
  <c r="I169" i="21"/>
  <c r="D169" i="18"/>
  <c r="I153" i="21"/>
  <c r="D153" i="18"/>
  <c r="I164" i="21"/>
  <c r="D164" i="18"/>
  <c r="I133" i="21"/>
  <c r="D133" i="18"/>
  <c r="I127" i="21"/>
  <c r="D127" i="18"/>
  <c r="I114" i="21"/>
  <c r="D114" i="18"/>
  <c r="I86" i="21"/>
  <c r="D86" i="18"/>
  <c r="I119" i="21"/>
  <c r="D119" i="18"/>
  <c r="I102" i="21"/>
  <c r="D102" i="18"/>
  <c r="I129" i="21"/>
  <c r="D129" i="18"/>
  <c r="I83" i="21"/>
  <c r="D83" i="18"/>
  <c r="I116" i="21"/>
  <c r="D116" i="18"/>
  <c r="I87" i="21"/>
  <c r="D87" i="18"/>
  <c r="I96" i="21"/>
  <c r="D96" i="18"/>
  <c r="I128" i="21"/>
  <c r="D128" i="18"/>
  <c r="I100" i="21"/>
  <c r="D100" i="18"/>
  <c r="I101" i="21"/>
  <c r="D101" i="18"/>
  <c r="I92" i="21"/>
  <c r="D92" i="18"/>
  <c r="I107" i="21"/>
  <c r="D107" i="18"/>
  <c r="I111" i="21"/>
  <c r="D111" i="18"/>
  <c r="I115" i="21"/>
  <c r="D115" i="18"/>
  <c r="I109" i="21"/>
  <c r="D109" i="18"/>
  <c r="I112" i="21"/>
  <c r="D112" i="18"/>
  <c r="I88" i="21"/>
  <c r="D88" i="18"/>
  <c r="I122" i="21"/>
  <c r="D122" i="18"/>
  <c r="I110" i="21"/>
  <c r="D110" i="18"/>
  <c r="I97" i="21"/>
  <c r="D97" i="18"/>
  <c r="I113" i="21"/>
  <c r="D113" i="18"/>
  <c r="I98" i="21"/>
  <c r="D98" i="18"/>
  <c r="I123" i="21"/>
  <c r="D123" i="18"/>
  <c r="I91" i="21"/>
  <c r="D91" i="18"/>
  <c r="I120" i="21"/>
  <c r="D120" i="18"/>
  <c r="I106" i="21"/>
  <c r="D106" i="18"/>
  <c r="I126" i="21"/>
  <c r="D126" i="18"/>
  <c r="I95" i="21"/>
  <c r="D95" i="18"/>
  <c r="I108" i="21"/>
  <c r="D108" i="18"/>
  <c r="I130" i="21"/>
  <c r="D130" i="18"/>
  <c r="I117" i="21"/>
  <c r="D117" i="18"/>
  <c r="I124" i="21"/>
  <c r="D124" i="18"/>
  <c r="I93" i="21"/>
  <c r="D93" i="18"/>
  <c r="I90" i="21"/>
  <c r="D90" i="18"/>
  <c r="I121" i="21"/>
  <c r="D121" i="18"/>
  <c r="I89" i="21"/>
  <c r="D89" i="18"/>
  <c r="I118" i="21"/>
  <c r="D118" i="18"/>
  <c r="I103" i="21"/>
  <c r="D103" i="18"/>
  <c r="I84" i="21"/>
  <c r="D84" i="18"/>
  <c r="I94" i="21"/>
  <c r="D94" i="18"/>
  <c r="I105" i="21"/>
  <c r="D105" i="18"/>
  <c r="I125" i="21"/>
  <c r="D125" i="18"/>
  <c r="I85" i="21"/>
  <c r="D85" i="18"/>
  <c r="I104" i="21"/>
  <c r="D104" i="18"/>
  <c r="I131" i="21"/>
  <c r="D131" i="18"/>
  <c r="I99" i="21"/>
  <c r="D99" i="18"/>
  <c r="I132" i="21"/>
  <c r="D132" i="18"/>
  <c r="I82" i="21"/>
  <c r="D82" i="18"/>
  <c r="I80" i="21"/>
  <c r="D80" i="18"/>
  <c r="I71" i="21"/>
  <c r="D71" i="18"/>
  <c r="I43" i="21"/>
  <c r="D43" i="18"/>
  <c r="I38" i="21"/>
  <c r="D38" i="18"/>
  <c r="I65" i="21"/>
  <c r="D65" i="18"/>
  <c r="I61" i="21"/>
  <c r="D61" i="18"/>
  <c r="I47" i="21"/>
  <c r="D47" i="18"/>
  <c r="I35" i="21"/>
  <c r="D35" i="18"/>
  <c r="I64" i="21"/>
  <c r="D64" i="18"/>
  <c r="I63" i="21"/>
  <c r="D63" i="18"/>
  <c r="I42" i="21"/>
  <c r="D42" i="18"/>
  <c r="I55" i="21"/>
  <c r="D55" i="18"/>
  <c r="I39" i="21"/>
  <c r="D39" i="18"/>
  <c r="I41" i="21"/>
  <c r="D41" i="18"/>
  <c r="I70" i="21"/>
  <c r="D70" i="18"/>
  <c r="I57" i="21"/>
  <c r="D57" i="18"/>
  <c r="I76" i="21"/>
  <c r="D76" i="18"/>
  <c r="I58" i="21"/>
  <c r="D58" i="18"/>
  <c r="I62" i="21"/>
  <c r="D62" i="18"/>
  <c r="I67" i="21"/>
  <c r="D67" i="18"/>
  <c r="I48" i="21"/>
  <c r="D48" i="18"/>
  <c r="I52" i="21"/>
  <c r="D52" i="18"/>
  <c r="I56" i="21"/>
  <c r="D56" i="18"/>
  <c r="I49" i="21"/>
  <c r="D49" i="18"/>
  <c r="I72" i="21"/>
  <c r="D72" i="18"/>
  <c r="I36" i="21"/>
  <c r="D36" i="18"/>
  <c r="I73" i="21"/>
  <c r="D73" i="18"/>
  <c r="I45" i="21"/>
  <c r="D45" i="18"/>
  <c r="I66" i="21"/>
  <c r="D66" i="18"/>
  <c r="I40" i="21"/>
  <c r="D40" i="18"/>
  <c r="I75" i="21"/>
  <c r="D75" i="18"/>
  <c r="I69" i="21"/>
  <c r="D69" i="18"/>
  <c r="I60" i="21"/>
  <c r="D60" i="18"/>
  <c r="I46" i="21"/>
  <c r="D46" i="18"/>
  <c r="I53" i="21"/>
  <c r="D53" i="18"/>
  <c r="I37" i="21"/>
  <c r="D37" i="18"/>
  <c r="I54" i="21"/>
  <c r="D54" i="18"/>
  <c r="I77" i="21"/>
  <c r="D77" i="18"/>
  <c r="I74" i="21"/>
  <c r="D74" i="18"/>
  <c r="I81" i="21"/>
  <c r="D81" i="18"/>
  <c r="I59" i="21"/>
  <c r="D59" i="18"/>
  <c r="I44" i="21"/>
  <c r="D44" i="18"/>
  <c r="I68" i="21"/>
  <c r="D68" i="18"/>
  <c r="I50" i="21"/>
  <c r="D50" i="18"/>
  <c r="I79" i="21"/>
  <c r="D79" i="18"/>
  <c r="I51" i="21"/>
  <c r="D51" i="18"/>
  <c r="I78" i="21"/>
  <c r="D78" i="18"/>
  <c r="I34" i="21"/>
  <c r="D34" i="18"/>
  <c r="I23" i="21"/>
  <c r="D23" i="18"/>
  <c r="I31" i="21"/>
  <c r="D31" i="18"/>
  <c r="I26" i="21"/>
  <c r="D26" i="18"/>
  <c r="I19" i="21"/>
  <c r="D19" i="18"/>
  <c r="I11" i="21"/>
  <c r="D11" i="18"/>
  <c r="I9" i="21"/>
  <c r="D9" i="18"/>
  <c r="I33" i="21"/>
  <c r="D33" i="18"/>
  <c r="I29" i="21"/>
  <c r="D29" i="18"/>
  <c r="I20" i="21"/>
  <c r="D20" i="18"/>
  <c r="I5" i="21"/>
  <c r="D5" i="18"/>
  <c r="I17" i="21"/>
  <c r="D17" i="18"/>
  <c r="I12" i="21"/>
  <c r="D12" i="18"/>
  <c r="I24" i="21"/>
  <c r="D24" i="18"/>
  <c r="I27" i="21"/>
  <c r="D27" i="18"/>
  <c r="I13" i="21"/>
  <c r="D13" i="18"/>
  <c r="I22" i="21"/>
  <c r="D22" i="18"/>
  <c r="I7" i="21"/>
  <c r="D7" i="18"/>
  <c r="I3" i="21"/>
  <c r="D3" i="18"/>
  <c r="I10" i="21"/>
  <c r="D10" i="18"/>
  <c r="I28" i="21"/>
  <c r="D28" i="18"/>
  <c r="I25" i="21"/>
  <c r="D25" i="18"/>
  <c r="I8" i="21"/>
  <c r="D8" i="18"/>
  <c r="I14" i="21"/>
  <c r="D14" i="18"/>
  <c r="I21" i="21"/>
  <c r="D21" i="18"/>
  <c r="I15" i="21"/>
  <c r="D15" i="18"/>
  <c r="I30" i="21"/>
  <c r="D30" i="18"/>
  <c r="I6" i="21"/>
  <c r="D6" i="18"/>
  <c r="I32" i="21"/>
  <c r="D32" i="18"/>
  <c r="I4" i="21"/>
  <c r="D4" i="18"/>
  <c r="I18" i="21"/>
  <c r="D18" i="18"/>
  <c r="I16" i="21"/>
  <c r="D16" i="18"/>
  <c r="I2" i="21"/>
  <c r="D2" i="18"/>
  <c r="D26" i="22"/>
  <c r="K48" i="21"/>
  <c r="J255" i="21"/>
  <c r="G131" i="20"/>
  <c r="D84" i="22"/>
  <c r="K162" i="21"/>
  <c r="D60" i="22"/>
  <c r="K115" i="21"/>
  <c r="D107" i="22"/>
  <c r="K208" i="21"/>
  <c r="J280" i="21"/>
  <c r="G144" i="20"/>
  <c r="K237" i="21"/>
  <c r="K69" i="21"/>
  <c r="D72" i="22"/>
  <c r="K139" i="21"/>
  <c r="D145" i="22"/>
  <c r="K282" i="21"/>
  <c r="N110" i="21"/>
  <c r="M258" i="21"/>
  <c r="D81" i="23"/>
  <c r="L81" i="21"/>
  <c r="D74" i="23"/>
  <c r="L74" i="21"/>
  <c r="N227" i="21"/>
  <c r="D200" i="23"/>
  <c r="L200" i="21"/>
  <c r="N217" i="21"/>
  <c r="D180" i="25"/>
  <c r="N349" i="21"/>
  <c r="D51" i="24"/>
  <c r="M97" i="21"/>
  <c r="D14" i="23"/>
  <c r="L14" i="21"/>
  <c r="M163" i="21"/>
  <c r="D136" i="22"/>
  <c r="K265" i="21"/>
  <c r="J119" i="21"/>
  <c r="G62" i="20"/>
  <c r="D109" i="22"/>
  <c r="K212" i="21"/>
  <c r="K289" i="21"/>
  <c r="D160" i="22"/>
  <c r="K311" i="21"/>
  <c r="K15" i="21"/>
  <c r="K7" i="21"/>
  <c r="D24" i="22"/>
  <c r="K44" i="21"/>
  <c r="D146" i="22"/>
  <c r="K284" i="21"/>
  <c r="K329" i="21"/>
  <c r="J68" i="21"/>
  <c r="G36" i="20"/>
  <c r="J321" i="21"/>
  <c r="G165" i="20"/>
  <c r="D57" i="22"/>
  <c r="K109" i="21"/>
  <c r="D149" i="22"/>
  <c r="K290" i="21"/>
  <c r="K159" i="21"/>
  <c r="J133" i="21"/>
  <c r="G69" i="20"/>
  <c r="K281" i="21"/>
  <c r="J204" i="21"/>
  <c r="G105" i="20"/>
  <c r="D102" i="23"/>
  <c r="L102" i="21"/>
  <c r="M94" i="21"/>
  <c r="D88" i="25"/>
  <c r="N170" i="21"/>
  <c r="D118" i="24"/>
  <c r="M230" i="21"/>
  <c r="D174" i="24"/>
  <c r="M338" i="21"/>
  <c r="N67" i="21"/>
  <c r="M67" i="21"/>
  <c r="D21" i="23"/>
  <c r="L21" i="21"/>
  <c r="M161" i="21"/>
  <c r="D108" i="25"/>
  <c r="N210" i="21"/>
  <c r="M316" i="21"/>
  <c r="D288" i="23"/>
  <c r="L288" i="21"/>
  <c r="M167" i="21"/>
  <c r="D67" i="23"/>
  <c r="L67" i="21"/>
  <c r="D4" i="24"/>
  <c r="M6" i="21"/>
  <c r="N108" i="21"/>
  <c r="M223" i="21"/>
  <c r="N339" i="21"/>
  <c r="D195" i="25"/>
  <c r="N377" i="21"/>
  <c r="D34" i="23"/>
  <c r="L34" i="21"/>
  <c r="D320" i="23"/>
  <c r="L320" i="21"/>
  <c r="D46" i="23"/>
  <c r="L46" i="21"/>
  <c r="D55" i="25"/>
  <c r="N105" i="21"/>
  <c r="D171" i="23"/>
  <c r="L171" i="21"/>
  <c r="D113" i="25"/>
  <c r="N220" i="21"/>
  <c r="D150" i="24"/>
  <c r="M292" i="21"/>
  <c r="D111" i="23"/>
  <c r="L111" i="21"/>
  <c r="D104" i="24"/>
  <c r="M202" i="21"/>
  <c r="J93" i="21"/>
  <c r="G49" i="20"/>
  <c r="J257" i="21"/>
  <c r="G132" i="20"/>
  <c r="J362" i="21"/>
  <c r="G187" i="20"/>
  <c r="J222" i="21"/>
  <c r="G114" i="20"/>
  <c r="K11" i="21"/>
  <c r="D17" i="22"/>
  <c r="K32" i="21"/>
  <c r="J48" i="21"/>
  <c r="G26" i="20"/>
  <c r="K124" i="21"/>
  <c r="K250" i="21"/>
  <c r="J294" i="21"/>
  <c r="G151" i="20"/>
  <c r="J349" i="21"/>
  <c r="G180" i="20"/>
  <c r="G28" i="20"/>
  <c r="J52" i="21"/>
  <c r="D12" i="22"/>
  <c r="K22" i="21"/>
  <c r="K49" i="21"/>
  <c r="J70" i="21"/>
  <c r="G37" i="20"/>
  <c r="J135" i="21"/>
  <c r="G70" i="20"/>
  <c r="J162" i="21"/>
  <c r="G84" i="20"/>
  <c r="D98" i="22"/>
  <c r="K190" i="21"/>
  <c r="D117" i="22"/>
  <c r="K228" i="21"/>
  <c r="J267" i="21"/>
  <c r="G137" i="20"/>
  <c r="D154" i="22"/>
  <c r="K300" i="21"/>
  <c r="D169" i="22"/>
  <c r="K328" i="21"/>
  <c r="D189" i="22"/>
  <c r="K366" i="21"/>
  <c r="K23" i="21"/>
  <c r="D40" i="22"/>
  <c r="K76" i="21"/>
  <c r="J103" i="21"/>
  <c r="G54" i="20"/>
  <c r="K142" i="21"/>
  <c r="D101" i="22"/>
  <c r="K196" i="21"/>
  <c r="D112" i="22"/>
  <c r="K218" i="21"/>
  <c r="D123" i="22"/>
  <c r="K240" i="21"/>
  <c r="D140" i="22"/>
  <c r="K273" i="21"/>
  <c r="D178" i="22"/>
  <c r="K345" i="21"/>
  <c r="D19" i="22"/>
  <c r="K36" i="21"/>
  <c r="D119" i="22"/>
  <c r="K232" i="21"/>
  <c r="J150" i="21"/>
  <c r="G78" i="20"/>
  <c r="D35" i="22"/>
  <c r="K66" i="21"/>
  <c r="K252" i="21"/>
  <c r="D158" i="22"/>
  <c r="K307" i="21"/>
  <c r="D193" i="22"/>
  <c r="K373" i="21"/>
  <c r="J115" i="21"/>
  <c r="G60" i="20"/>
  <c r="D74" i="22"/>
  <c r="K143" i="21"/>
  <c r="D88" i="22"/>
  <c r="K170" i="21"/>
  <c r="J208" i="21"/>
  <c r="G107" i="20"/>
  <c r="J236" i="21"/>
  <c r="G121" i="20"/>
  <c r="K275" i="21"/>
  <c r="D161" i="22"/>
  <c r="K313" i="21"/>
  <c r="K352" i="21"/>
  <c r="D196" i="22"/>
  <c r="K379" i="21"/>
  <c r="K25" i="21"/>
  <c r="D25" i="22"/>
  <c r="K46" i="21"/>
  <c r="J78" i="21"/>
  <c r="G41" i="20"/>
  <c r="K122" i="21"/>
  <c r="K165" i="21"/>
  <c r="K193" i="21"/>
  <c r="K264" i="21"/>
  <c r="D150" i="22"/>
  <c r="K292" i="21"/>
  <c r="K331" i="21"/>
  <c r="J90" i="21"/>
  <c r="G47" i="20"/>
  <c r="J366" i="21"/>
  <c r="G189" i="20"/>
  <c r="D14" i="22"/>
  <c r="K26" i="21"/>
  <c r="J101" i="21"/>
  <c r="G53" i="20"/>
  <c r="K134" i="21"/>
  <c r="D89" i="22"/>
  <c r="K172" i="21"/>
  <c r="J216" i="21"/>
  <c r="G111" i="20"/>
  <c r="D128" i="22"/>
  <c r="K249" i="21"/>
  <c r="K277" i="21"/>
  <c r="D165" i="22"/>
  <c r="K321" i="21"/>
  <c r="D185" i="22"/>
  <c r="K359" i="21"/>
  <c r="D44" i="22"/>
  <c r="K84" i="21"/>
  <c r="K304" i="21"/>
  <c r="J326" i="21"/>
  <c r="G168" i="20"/>
  <c r="D188" i="22"/>
  <c r="K364" i="21"/>
  <c r="M277" i="21"/>
  <c r="D255" i="23"/>
  <c r="L255" i="21"/>
  <c r="D13" i="24"/>
  <c r="M24" i="21"/>
  <c r="M51" i="21"/>
  <c r="N83" i="21"/>
  <c r="D85" i="24"/>
  <c r="M164" i="21"/>
  <c r="D96" i="25"/>
  <c r="N186" i="21"/>
  <c r="D110" i="24"/>
  <c r="M214" i="21"/>
  <c r="D121" i="25"/>
  <c r="N236" i="21"/>
  <c r="N275" i="21"/>
  <c r="M33" i="21"/>
  <c r="D146" i="23"/>
  <c r="L146" i="21"/>
  <c r="D308" i="23"/>
  <c r="L308" i="21"/>
  <c r="D73" i="24"/>
  <c r="M141" i="21"/>
  <c r="D64" i="23"/>
  <c r="L64" i="21"/>
  <c r="N27" i="21"/>
  <c r="D17" i="23"/>
  <c r="L17" i="21"/>
  <c r="D206" i="23"/>
  <c r="L206" i="21"/>
  <c r="M5" i="21"/>
  <c r="D14" i="25"/>
  <c r="N26" i="21"/>
  <c r="N69" i="21"/>
  <c r="N96" i="21"/>
  <c r="N118" i="21"/>
  <c r="M145" i="21"/>
  <c r="D183" i="23"/>
  <c r="L183" i="21"/>
  <c r="D205" i="23"/>
  <c r="L205" i="21"/>
  <c r="M227" i="21"/>
  <c r="D128" i="24"/>
  <c r="M249" i="21"/>
  <c r="D139" i="24"/>
  <c r="M271" i="21"/>
  <c r="M299" i="21"/>
  <c r="D165" i="24"/>
  <c r="M321" i="21"/>
  <c r="D157" i="24"/>
  <c r="M305" i="21"/>
  <c r="D178" i="23"/>
  <c r="L178" i="21"/>
  <c r="D9" i="24"/>
  <c r="M16" i="21"/>
  <c r="M43" i="21"/>
  <c r="D34" i="25"/>
  <c r="N64" i="21"/>
  <c r="D56" i="24"/>
  <c r="M107" i="21"/>
  <c r="M217" i="21"/>
  <c r="D131" i="25"/>
  <c r="N255" i="21"/>
  <c r="D151" i="24"/>
  <c r="M294" i="21"/>
  <c r="D180" i="24"/>
  <c r="M349" i="21"/>
  <c r="M151" i="21"/>
  <c r="D135" i="23"/>
  <c r="L135" i="21"/>
  <c r="D289" i="23"/>
  <c r="L289" i="21"/>
  <c r="M17" i="21"/>
  <c r="D49" i="23"/>
  <c r="L49" i="21"/>
  <c r="D51" i="25"/>
  <c r="N97" i="21"/>
  <c r="D62" i="24"/>
  <c r="M119" i="21"/>
  <c r="M157" i="21"/>
  <c r="D106" i="24"/>
  <c r="M206" i="21"/>
  <c r="D143" i="25"/>
  <c r="N278" i="21"/>
  <c r="D154" i="25"/>
  <c r="N300" i="21"/>
  <c r="D177" i="25"/>
  <c r="N344" i="21"/>
  <c r="M361" i="21"/>
  <c r="D186" i="25"/>
  <c r="N360" i="21"/>
  <c r="D13" i="23"/>
  <c r="L13" i="21"/>
  <c r="D21" i="25"/>
  <c r="N39" i="21"/>
  <c r="D35" i="25"/>
  <c r="N66" i="21"/>
  <c r="D49" i="24"/>
  <c r="M93" i="21"/>
  <c r="D126" i="23"/>
  <c r="L126" i="21"/>
  <c r="D9" i="23"/>
  <c r="L9" i="21"/>
  <c r="D16" i="24"/>
  <c r="M30" i="21"/>
  <c r="N57" i="21"/>
  <c r="D41" i="25"/>
  <c r="N78" i="21"/>
  <c r="N100" i="21"/>
  <c r="D116" i="23"/>
  <c r="L116" i="21"/>
  <c r="N138" i="21"/>
  <c r="D91" i="25"/>
  <c r="N176" i="21"/>
  <c r="D102" i="24"/>
  <c r="M198" i="21"/>
  <c r="N215" i="21"/>
  <c r="M248" i="21"/>
  <c r="M270" i="21"/>
  <c r="D147" i="24"/>
  <c r="M286" i="21"/>
  <c r="D314" i="23"/>
  <c r="L314" i="21"/>
  <c r="D173" i="24"/>
  <c r="M336" i="21"/>
  <c r="M369" i="21"/>
  <c r="M15" i="21"/>
  <c r="D19" i="25"/>
  <c r="N36" i="21"/>
  <c r="M63" i="21"/>
  <c r="D44" i="25"/>
  <c r="N84" i="21"/>
  <c r="D50" i="25"/>
  <c r="N95" i="21"/>
  <c r="D61" i="24"/>
  <c r="M117" i="21"/>
  <c r="D144" i="23"/>
  <c r="L144" i="21"/>
  <c r="D83" i="25"/>
  <c r="N160" i="21"/>
  <c r="D97" i="25"/>
  <c r="N188" i="21"/>
  <c r="D221" i="23"/>
  <c r="L221" i="21"/>
  <c r="D119" i="24"/>
  <c r="M232" i="21"/>
  <c r="D133" i="24"/>
  <c r="M259" i="21"/>
  <c r="M287" i="21"/>
  <c r="D304" i="23"/>
  <c r="L304" i="21"/>
  <c r="D162" i="25"/>
  <c r="N315" i="21"/>
  <c r="D176" i="25"/>
  <c r="N342" i="21"/>
  <c r="D364" i="23"/>
  <c r="L364" i="21"/>
  <c r="N235" i="21"/>
  <c r="D323" i="23"/>
  <c r="L323" i="21"/>
  <c r="M341" i="21"/>
  <c r="D343" i="23"/>
  <c r="L343" i="21"/>
  <c r="D185" i="25"/>
  <c r="N359" i="21"/>
  <c r="D376" i="23"/>
  <c r="L376" i="21"/>
  <c r="D7" i="25"/>
  <c r="N12" i="21"/>
  <c r="M114" i="21"/>
  <c r="D185" i="23"/>
  <c r="L185" i="21"/>
  <c r="N229" i="21"/>
  <c r="D54" i="24"/>
  <c r="M103" i="21"/>
  <c r="D174" i="23"/>
  <c r="L174" i="21"/>
  <c r="D112" i="25"/>
  <c r="N218" i="21"/>
  <c r="D44" i="23"/>
  <c r="L44" i="21"/>
  <c r="D163" i="23"/>
  <c r="L163" i="21"/>
  <c r="N213" i="21"/>
  <c r="N329" i="21"/>
  <c r="N363" i="21"/>
  <c r="M55" i="21"/>
  <c r="D65" i="24"/>
  <c r="M125" i="21"/>
  <c r="D279" i="23"/>
  <c r="L279" i="21"/>
  <c r="D172" i="25"/>
  <c r="N334" i="21"/>
  <c r="D82" i="24"/>
  <c r="M158" i="21"/>
  <c r="D93" i="25"/>
  <c r="N180" i="21"/>
  <c r="N219" i="21"/>
  <c r="D246" i="23"/>
  <c r="L246" i="21"/>
  <c r="D257" i="23"/>
  <c r="L257" i="21"/>
  <c r="M302" i="21"/>
  <c r="D324" i="23"/>
  <c r="L324" i="21"/>
  <c r="D175" i="25"/>
  <c r="N340" i="21"/>
  <c r="D181" i="25"/>
  <c r="N351" i="21"/>
  <c r="D193" i="25"/>
  <c r="N373" i="21"/>
  <c r="N325" i="21"/>
  <c r="M374" i="21"/>
  <c r="D48" i="24"/>
  <c r="M91" i="21"/>
  <c r="D261" i="23"/>
  <c r="L261" i="21"/>
  <c r="D157" i="25"/>
  <c r="N305" i="21"/>
  <c r="D107" i="23"/>
  <c r="L107" i="21"/>
  <c r="D30" i="23"/>
  <c r="L30" i="21"/>
  <c r="D24" i="23"/>
  <c r="L24" i="21"/>
  <c r="D148" i="23"/>
  <c r="L148" i="21"/>
  <c r="D127" i="25"/>
  <c r="N247" i="21"/>
  <c r="D306" i="23"/>
  <c r="L306" i="21"/>
  <c r="N179" i="21"/>
  <c r="D371" i="23"/>
  <c r="L371" i="21"/>
  <c r="D108" i="23"/>
  <c r="L108" i="21"/>
  <c r="M295" i="21"/>
  <c r="K173" i="21"/>
  <c r="K163" i="21"/>
  <c r="D75" i="22"/>
  <c r="K144" i="21"/>
  <c r="J303" i="21"/>
  <c r="G156" i="20"/>
  <c r="D53" i="22"/>
  <c r="K101" i="21"/>
  <c r="J84" i="21"/>
  <c r="G44" i="20"/>
  <c r="D168" i="22"/>
  <c r="K326" i="21"/>
  <c r="N51" i="21"/>
  <c r="D85" i="25"/>
  <c r="N164" i="21"/>
  <c r="N159" i="21"/>
  <c r="D145" i="23"/>
  <c r="L145" i="21"/>
  <c r="D165" i="25"/>
  <c r="N321" i="21"/>
  <c r="D62" i="25"/>
  <c r="N119" i="21"/>
  <c r="D120" i="24"/>
  <c r="M234" i="21"/>
  <c r="M3" i="21"/>
  <c r="D21" i="24"/>
  <c r="M39" i="21"/>
  <c r="D49" i="25"/>
  <c r="N93" i="21"/>
  <c r="D62" i="23"/>
  <c r="L62" i="21"/>
  <c r="M138" i="21"/>
  <c r="D248" i="23"/>
  <c r="L248" i="21"/>
  <c r="D147" i="25"/>
  <c r="N286" i="21"/>
  <c r="D173" i="25"/>
  <c r="N336" i="21"/>
  <c r="D20" i="23"/>
  <c r="L20" i="21"/>
  <c r="M47" i="21"/>
  <c r="D84" i="23"/>
  <c r="L84" i="21"/>
  <c r="D61" i="25"/>
  <c r="N117" i="21"/>
  <c r="D177" i="23"/>
  <c r="L177" i="21"/>
  <c r="M221" i="21"/>
  <c r="D265" i="23"/>
  <c r="L265" i="21"/>
  <c r="M304" i="21"/>
  <c r="D176" i="24"/>
  <c r="M342" i="21"/>
  <c r="M268" i="21"/>
  <c r="D166" i="24"/>
  <c r="M323" i="21"/>
  <c r="N341" i="21"/>
  <c r="D365" i="23"/>
  <c r="L365" i="21"/>
  <c r="M376" i="21"/>
  <c r="M185" i="21"/>
  <c r="D240" i="23"/>
  <c r="L240" i="21"/>
  <c r="D379" i="23"/>
  <c r="L379" i="21"/>
  <c r="D126" i="24"/>
  <c r="M246" i="21"/>
  <c r="D174" i="25"/>
  <c r="N338" i="21"/>
  <c r="D164" i="23"/>
  <c r="L164" i="21"/>
  <c r="D3" i="23"/>
  <c r="L3" i="21"/>
  <c r="N151" i="21"/>
  <c r="D9" i="22"/>
  <c r="K16" i="21"/>
  <c r="G20" i="20"/>
  <c r="J37" i="21"/>
  <c r="K75" i="21"/>
  <c r="K102" i="21"/>
  <c r="J129" i="21"/>
  <c r="G67" i="20"/>
  <c r="J178" i="21"/>
  <c r="G92" i="20"/>
  <c r="D131" i="22"/>
  <c r="K255" i="21"/>
  <c r="D157" i="22"/>
  <c r="K305" i="21"/>
  <c r="J360" i="21"/>
  <c r="G186" i="20"/>
  <c r="J111" i="21"/>
  <c r="G58" i="20"/>
  <c r="K221" i="21"/>
  <c r="J54" i="21"/>
  <c r="G29" i="20"/>
  <c r="J113" i="21"/>
  <c r="G59" i="20"/>
  <c r="J141" i="21"/>
  <c r="G73" i="20"/>
  <c r="J168" i="21"/>
  <c r="G87" i="20"/>
  <c r="K201" i="21"/>
  <c r="J278" i="21"/>
  <c r="G143" i="20"/>
  <c r="K306" i="21"/>
  <c r="D177" i="22"/>
  <c r="K344" i="21"/>
  <c r="K199" i="21"/>
  <c r="J298" i="21"/>
  <c r="G153" i="20"/>
  <c r="D32" i="22"/>
  <c r="K60" i="21"/>
  <c r="K87" i="21"/>
  <c r="D65" i="22"/>
  <c r="K125" i="21"/>
  <c r="K185" i="21"/>
  <c r="J251" i="21"/>
  <c r="G129" i="20"/>
  <c r="K279" i="21"/>
  <c r="J323" i="21"/>
  <c r="G166" i="20"/>
  <c r="K356" i="21"/>
  <c r="K155" i="21"/>
  <c r="D133" i="22"/>
  <c r="K259" i="21"/>
  <c r="K29" i="21"/>
  <c r="K104" i="21"/>
  <c r="K219" i="21"/>
  <c r="D141" i="22"/>
  <c r="K274" i="21"/>
  <c r="D11" i="22"/>
  <c r="K20" i="21"/>
  <c r="K31" i="21"/>
  <c r="J56" i="21"/>
  <c r="G30" i="20"/>
  <c r="J88" i="21"/>
  <c r="G46" i="20"/>
  <c r="D63" i="22"/>
  <c r="K121" i="21"/>
  <c r="D77" i="22"/>
  <c r="K148" i="21"/>
  <c r="K181" i="21"/>
  <c r="J214" i="21"/>
  <c r="G110" i="20"/>
  <c r="J247" i="21"/>
  <c r="G127" i="20"/>
  <c r="D144" i="22"/>
  <c r="K280" i="21"/>
  <c r="D164" i="22"/>
  <c r="K319" i="21"/>
  <c r="J226" i="21"/>
  <c r="G116" i="20"/>
  <c r="K57" i="21"/>
  <c r="K89" i="21"/>
  <c r="K171" i="21"/>
  <c r="D102" i="22"/>
  <c r="K198" i="21"/>
  <c r="D124" i="22"/>
  <c r="K242" i="21"/>
  <c r="K270" i="21"/>
  <c r="D156" i="22"/>
  <c r="K303" i="21"/>
  <c r="J347" i="21"/>
  <c r="G179" i="20"/>
  <c r="D3" i="22"/>
  <c r="K4" i="21"/>
  <c r="K128" i="21"/>
  <c r="D23" i="22"/>
  <c r="K42" i="21"/>
  <c r="D39" i="22"/>
  <c r="K74" i="21"/>
  <c r="K112" i="21"/>
  <c r="K183" i="21"/>
  <c r="K227" i="21"/>
  <c r="K260" i="21"/>
  <c r="J282" i="21"/>
  <c r="G145" i="20"/>
  <c r="K327" i="21"/>
  <c r="D191" i="22"/>
  <c r="K370" i="21"/>
  <c r="K287" i="21"/>
  <c r="K348" i="21"/>
  <c r="J375" i="21"/>
  <c r="G194" i="20"/>
  <c r="D73" i="25"/>
  <c r="N141" i="21"/>
  <c r="D53" i="23"/>
  <c r="L53" i="21"/>
  <c r="D5" i="24"/>
  <c r="M8" i="21"/>
  <c r="M35" i="21"/>
  <c r="D46" i="24"/>
  <c r="M88" i="21"/>
  <c r="D71" i="25"/>
  <c r="N137" i="21"/>
  <c r="D99" i="24"/>
  <c r="M192" i="21"/>
  <c r="M225" i="21"/>
  <c r="N258" i="21"/>
  <c r="D144" i="25"/>
  <c r="N280" i="21"/>
  <c r="D72" i="24"/>
  <c r="M139" i="21"/>
  <c r="D190" i="23"/>
  <c r="L190" i="21"/>
  <c r="D366" i="23"/>
  <c r="L366" i="21"/>
  <c r="D125" i="24"/>
  <c r="M244" i="21"/>
  <c r="D140" i="23"/>
  <c r="L140" i="21"/>
  <c r="D106" i="25"/>
  <c r="N206" i="21"/>
  <c r="D65" i="23"/>
  <c r="L65" i="21"/>
  <c r="D280" i="23"/>
  <c r="L280" i="21"/>
  <c r="D6" i="25"/>
  <c r="N10" i="21"/>
  <c r="N53" i="21"/>
  <c r="D39" i="24"/>
  <c r="M74" i="21"/>
  <c r="D53" i="25"/>
  <c r="N101" i="21"/>
  <c r="D64" i="24"/>
  <c r="M123" i="21"/>
  <c r="N145" i="21"/>
  <c r="D189" i="23"/>
  <c r="L189" i="21"/>
  <c r="N205" i="21"/>
  <c r="D233" i="23"/>
  <c r="L233" i="21"/>
  <c r="D260" i="23"/>
  <c r="L260" i="21"/>
  <c r="D277" i="23"/>
  <c r="L277" i="21"/>
  <c r="D310" i="23"/>
  <c r="L310" i="21"/>
  <c r="D10" i="24"/>
  <c r="M18" i="21"/>
  <c r="D18" i="23"/>
  <c r="L18" i="21"/>
  <c r="D222" i="23"/>
  <c r="L222" i="21"/>
  <c r="M27" i="21"/>
  <c r="N43" i="21"/>
  <c r="N75" i="21"/>
  <c r="M124" i="21"/>
  <c r="D92" i="25"/>
  <c r="N178" i="21"/>
  <c r="M239" i="21"/>
  <c r="N272" i="21"/>
  <c r="M322" i="21"/>
  <c r="M371" i="21"/>
  <c r="D189" i="24"/>
  <c r="M366" i="21"/>
  <c r="D179" i="23"/>
  <c r="L179" i="21"/>
  <c r="D355" i="23"/>
  <c r="L355" i="21"/>
  <c r="D12" i="25"/>
  <c r="N22" i="21"/>
  <c r="N49" i="21"/>
  <c r="N81" i="21"/>
  <c r="D84" i="24"/>
  <c r="M162" i="21"/>
  <c r="D109" i="25"/>
  <c r="N212" i="21"/>
  <c r="J234" i="21"/>
  <c r="G120" i="20"/>
  <c r="D134" i="25"/>
  <c r="N261" i="21"/>
  <c r="M289" i="21"/>
  <c r="M306" i="21"/>
  <c r="D169" i="25"/>
  <c r="N328" i="21"/>
  <c r="M350" i="21"/>
  <c r="D189" i="25"/>
  <c r="N366" i="21"/>
  <c r="M132" i="21"/>
  <c r="M29" i="21"/>
  <c r="M45" i="21"/>
  <c r="D35" i="24"/>
  <c r="M66" i="21"/>
  <c r="M104" i="21"/>
  <c r="D68" i="24"/>
  <c r="M131" i="21"/>
  <c r="D8" i="24"/>
  <c r="M14" i="21"/>
  <c r="D22" i="25"/>
  <c r="N41" i="21"/>
  <c r="D33" i="24"/>
  <c r="M62" i="21"/>
  <c r="D105" i="23"/>
  <c r="L105" i="21"/>
  <c r="M122" i="21"/>
  <c r="D149" i="23"/>
  <c r="L149" i="21"/>
  <c r="M165" i="21"/>
  <c r="N187" i="21"/>
  <c r="D220" i="23"/>
  <c r="L220" i="21"/>
  <c r="M237" i="21"/>
  <c r="N248" i="21"/>
  <c r="N270" i="21"/>
  <c r="D150" i="25"/>
  <c r="N292" i="21"/>
  <c r="M314" i="21"/>
  <c r="D347" i="23"/>
  <c r="L347" i="21"/>
  <c r="D380" i="23"/>
  <c r="L380" i="21"/>
  <c r="D268" i="23"/>
  <c r="L268" i="21"/>
  <c r="D11" i="25"/>
  <c r="N20" i="21"/>
  <c r="D47" i="23"/>
  <c r="L47" i="21"/>
  <c r="D68" i="23"/>
  <c r="L68" i="21"/>
  <c r="D44" i="24"/>
  <c r="M84" i="21"/>
  <c r="M106" i="21"/>
  <c r="D128" i="23"/>
  <c r="L128" i="21"/>
  <c r="D75" i="25"/>
  <c r="N144" i="21"/>
  <c r="M177" i="21"/>
  <c r="D199" i="23"/>
  <c r="L199" i="21"/>
  <c r="N221" i="21"/>
  <c r="M243" i="21"/>
  <c r="D136" i="24"/>
  <c r="M265" i="21"/>
  <c r="D293" i="23"/>
  <c r="L293" i="21"/>
  <c r="N304" i="21"/>
  <c r="D168" i="24"/>
  <c r="M326" i="21"/>
  <c r="D348" i="23"/>
  <c r="L348" i="21"/>
  <c r="D188" i="24"/>
  <c r="M364" i="21"/>
  <c r="N268" i="21"/>
  <c r="D166" i="25"/>
  <c r="N323" i="21"/>
  <c r="N343" i="21"/>
  <c r="M365" i="21"/>
  <c r="N376" i="21"/>
  <c r="D28" i="23"/>
  <c r="L28" i="21"/>
  <c r="D147" i="23"/>
  <c r="L147" i="21"/>
  <c r="N185" i="21"/>
  <c r="D146" i="24"/>
  <c r="M284" i="21"/>
  <c r="D120" i="23"/>
  <c r="L120" i="21"/>
  <c r="D90" i="25"/>
  <c r="N174" i="21"/>
  <c r="D123" i="24"/>
  <c r="M240" i="21"/>
  <c r="M318" i="21"/>
  <c r="D192" i="24"/>
  <c r="M372" i="21"/>
  <c r="D24" i="25"/>
  <c r="N44" i="21"/>
  <c r="N163" i="21"/>
  <c r="D273" i="23"/>
  <c r="L273" i="21"/>
  <c r="D367" i="23"/>
  <c r="L367" i="21"/>
  <c r="D356" i="23"/>
  <c r="L356" i="21"/>
  <c r="D40" i="24"/>
  <c r="M76" i="21"/>
  <c r="D142" i="23"/>
  <c r="L142" i="21"/>
  <c r="N279" i="21"/>
  <c r="M356" i="21"/>
  <c r="D170" i="24"/>
  <c r="M330" i="21"/>
  <c r="D196" i="24"/>
  <c r="M379" i="21"/>
  <c r="D82" i="25"/>
  <c r="N158" i="21"/>
  <c r="D197" i="23"/>
  <c r="L197" i="21"/>
  <c r="D115" i="24"/>
  <c r="M224" i="21"/>
  <c r="D126" i="25"/>
  <c r="N246" i="21"/>
  <c r="D141" i="24"/>
  <c r="M274" i="21"/>
  <c r="D290" i="23"/>
  <c r="L290" i="21"/>
  <c r="D158" i="24"/>
  <c r="M307" i="21"/>
  <c r="M335" i="21"/>
  <c r="M346" i="21"/>
  <c r="D187" i="24"/>
  <c r="M362" i="21"/>
  <c r="D319" i="23"/>
  <c r="L319" i="21"/>
  <c r="N352" i="21"/>
  <c r="M291" i="21"/>
  <c r="D103" i="24"/>
  <c r="M200" i="21"/>
  <c r="N3" i="21"/>
  <c r="D37" i="25"/>
  <c r="N70" i="21"/>
  <c r="D349" i="23"/>
  <c r="L349" i="21"/>
  <c r="D253" i="23"/>
  <c r="L253" i="21"/>
  <c r="D72" i="23"/>
  <c r="L72" i="21"/>
  <c r="D170" i="23"/>
  <c r="L170" i="21"/>
  <c r="D10" i="23"/>
  <c r="L10" i="21"/>
  <c r="D209" i="23"/>
  <c r="L209" i="21"/>
  <c r="D11" i="23"/>
  <c r="L11" i="21"/>
  <c r="D195" i="23"/>
  <c r="L195" i="21"/>
  <c r="M159" i="21"/>
  <c r="M233" i="21"/>
  <c r="M140" i="21"/>
  <c r="K108" i="21"/>
  <c r="D70" i="22"/>
  <c r="K135" i="21"/>
  <c r="D137" i="22"/>
  <c r="K267" i="21"/>
  <c r="G32" i="20"/>
  <c r="J60" i="21"/>
  <c r="K19" i="21"/>
  <c r="J148" i="21"/>
  <c r="G77" i="20"/>
  <c r="J319" i="21"/>
  <c r="G164" i="20"/>
  <c r="D173" i="22"/>
  <c r="K336" i="21"/>
  <c r="G14" i="20"/>
  <c r="J26" i="21"/>
  <c r="D168" i="23"/>
  <c r="L168" i="21"/>
  <c r="M53" i="21"/>
  <c r="M205" i="21"/>
  <c r="D139" i="25"/>
  <c r="N271" i="21"/>
  <c r="M75" i="21"/>
  <c r="D151" i="25"/>
  <c r="N294" i="21"/>
  <c r="M49" i="21"/>
  <c r="J206" i="21"/>
  <c r="G106" i="20"/>
  <c r="N13" i="21"/>
  <c r="D66" i="23"/>
  <c r="L66" i="21"/>
  <c r="D22" i="24"/>
  <c r="M41" i="21"/>
  <c r="D41" i="24"/>
  <c r="M78" i="21"/>
  <c r="N122" i="21"/>
  <c r="N165" i="21"/>
  <c r="M187" i="21"/>
  <c r="D102" i="25"/>
  <c r="N198" i="21"/>
  <c r="D237" i="23"/>
  <c r="L237" i="21"/>
  <c r="D270" i="23"/>
  <c r="L270" i="21"/>
  <c r="N314" i="21"/>
  <c r="N369" i="21"/>
  <c r="D11" i="24"/>
  <c r="M20" i="21"/>
  <c r="N63" i="21"/>
  <c r="D106" i="23"/>
  <c r="L106" i="21"/>
  <c r="D75" i="24"/>
  <c r="M144" i="21"/>
  <c r="D97" i="24"/>
  <c r="M188" i="21"/>
  <c r="D243" i="23"/>
  <c r="L243" i="21"/>
  <c r="N287" i="21"/>
  <c r="D326" i="23"/>
  <c r="L326" i="21"/>
  <c r="D188" i="25"/>
  <c r="N364" i="21"/>
  <c r="M343" i="21"/>
  <c r="N114" i="21"/>
  <c r="D54" i="25"/>
  <c r="N103" i="21"/>
  <c r="D318" i="23"/>
  <c r="L318" i="21"/>
  <c r="N55" i="21"/>
  <c r="D65" i="25"/>
  <c r="N125" i="21"/>
  <c r="M279" i="21"/>
  <c r="D330" i="23"/>
  <c r="L330" i="21"/>
  <c r="D158" i="23"/>
  <c r="L158" i="21"/>
  <c r="N197" i="21"/>
  <c r="D224" i="23"/>
  <c r="L224" i="21"/>
  <c r="D274" i="23"/>
  <c r="L274" i="21"/>
  <c r="D149" i="24"/>
  <c r="M290" i="21"/>
  <c r="D302" i="23"/>
  <c r="L302" i="21"/>
  <c r="D81" i="24"/>
  <c r="M156" i="21"/>
  <c r="D328" i="23"/>
  <c r="L328" i="21"/>
  <c r="D305" i="23"/>
  <c r="L305" i="21"/>
  <c r="D41" i="23"/>
  <c r="L41" i="21"/>
  <c r="D56" i="23"/>
  <c r="L56" i="21"/>
  <c r="D263" i="23"/>
  <c r="L263" i="21"/>
  <c r="N201" i="21"/>
  <c r="D187" i="23"/>
  <c r="L187" i="21"/>
  <c r="G10" i="20"/>
  <c r="J18" i="21"/>
  <c r="J131" i="21"/>
  <c r="G68" i="20"/>
  <c r="J290" i="21"/>
  <c r="G149" i="20"/>
  <c r="D105" i="22"/>
  <c r="K204" i="21"/>
  <c r="G18" i="20"/>
  <c r="J34" i="21"/>
  <c r="J158" i="21"/>
  <c r="G82" i="20"/>
  <c r="J296" i="21"/>
  <c r="G152" i="20"/>
  <c r="J28" i="21"/>
  <c r="G15" i="20"/>
  <c r="J313" i="21"/>
  <c r="G161" i="20"/>
  <c r="D20" i="22"/>
  <c r="K37" i="21"/>
  <c r="D67" i="22"/>
  <c r="K129" i="21"/>
  <c r="J156" i="21"/>
  <c r="G81" i="20"/>
  <c r="K322" i="21"/>
  <c r="D186" i="22"/>
  <c r="K360" i="21"/>
  <c r="J336" i="21"/>
  <c r="G173" i="20"/>
  <c r="G4" i="20"/>
  <c r="J6" i="21"/>
  <c r="K33" i="21"/>
  <c r="D29" i="22"/>
  <c r="K54" i="21"/>
  <c r="D45" i="22"/>
  <c r="K86" i="21"/>
  <c r="D59" i="22"/>
  <c r="K113" i="21"/>
  <c r="D73" i="22"/>
  <c r="K141" i="21"/>
  <c r="D87" i="22"/>
  <c r="K168" i="21"/>
  <c r="D106" i="22"/>
  <c r="K206" i="21"/>
  <c r="K245" i="21"/>
  <c r="D143" i="22"/>
  <c r="K278" i="21"/>
  <c r="J311" i="21"/>
  <c r="G160" i="20"/>
  <c r="K350" i="21"/>
  <c r="J372" i="21"/>
  <c r="G192" i="20"/>
  <c r="G24" i="20"/>
  <c r="J44" i="21"/>
  <c r="K147" i="21"/>
  <c r="K207" i="21"/>
  <c r="K229" i="21"/>
  <c r="D129" i="22"/>
  <c r="K251" i="21"/>
  <c r="J284" i="21"/>
  <c r="G146" i="20"/>
  <c r="D166" i="22"/>
  <c r="K323" i="21"/>
  <c r="D36" i="22"/>
  <c r="K68" i="21"/>
  <c r="J259" i="21"/>
  <c r="G133" i="20"/>
  <c r="D27" i="22"/>
  <c r="K50" i="21"/>
  <c r="K77" i="21"/>
  <c r="D93" i="22"/>
  <c r="K180" i="21"/>
  <c r="K285" i="21"/>
  <c r="K335" i="21"/>
  <c r="J20" i="21"/>
  <c r="G11" i="20"/>
  <c r="J127" i="21"/>
  <c r="G66" i="20"/>
  <c r="K3" i="21"/>
  <c r="D13" i="22"/>
  <c r="K24" i="21"/>
  <c r="D30" i="22"/>
  <c r="K56" i="21"/>
  <c r="D46" i="22"/>
  <c r="K88" i="21"/>
  <c r="J186" i="21"/>
  <c r="G96" i="20"/>
  <c r="D110" i="22"/>
  <c r="K214" i="21"/>
  <c r="D127" i="22"/>
  <c r="K247" i="21"/>
  <c r="K291" i="21"/>
  <c r="K325" i="21"/>
  <c r="K363" i="21"/>
  <c r="K79" i="21"/>
  <c r="K9" i="21"/>
  <c r="D16" i="22"/>
  <c r="K30" i="21"/>
  <c r="J62" i="21"/>
  <c r="G33" i="20"/>
  <c r="K138" i="21"/>
  <c r="J176" i="21"/>
  <c r="G91" i="20"/>
  <c r="D179" i="22"/>
  <c r="K347" i="21"/>
  <c r="J4" i="21"/>
  <c r="G3" i="20"/>
  <c r="D6" i="22"/>
  <c r="K10" i="21"/>
  <c r="G23" i="20"/>
  <c r="J42" i="21"/>
  <c r="J74" i="21"/>
  <c r="G39" i="20"/>
  <c r="K145" i="21"/>
  <c r="K189" i="21"/>
  <c r="K299" i="21"/>
  <c r="D171" i="22"/>
  <c r="K332" i="21"/>
  <c r="K376" i="21"/>
  <c r="K293" i="21"/>
  <c r="D159" i="22"/>
  <c r="K309" i="21"/>
  <c r="K337" i="21"/>
  <c r="D194" i="22"/>
  <c r="K375" i="21"/>
  <c r="D120" i="25"/>
  <c r="N234" i="21"/>
  <c r="D70" i="23"/>
  <c r="L70" i="21"/>
  <c r="D5" i="25"/>
  <c r="N8" i="21"/>
  <c r="N35" i="21"/>
  <c r="D30" i="24"/>
  <c r="M56" i="21"/>
  <c r="D60" i="25"/>
  <c r="N115" i="21"/>
  <c r="D74" i="24"/>
  <c r="M143" i="21"/>
  <c r="D88" i="24"/>
  <c r="M170" i="21"/>
  <c r="D99" i="25"/>
  <c r="N192" i="21"/>
  <c r="N225" i="21"/>
  <c r="D135" i="25"/>
  <c r="N263" i="21"/>
  <c r="M183" i="21"/>
  <c r="D212" i="23"/>
  <c r="L212" i="21"/>
  <c r="D13" i="25"/>
  <c r="N24" i="21"/>
  <c r="M283" i="21"/>
  <c r="D250" i="23"/>
  <c r="L250" i="21"/>
  <c r="M13" i="21"/>
  <c r="D97" i="23"/>
  <c r="L97" i="21"/>
  <c r="D295" i="23"/>
  <c r="L295" i="21"/>
  <c r="G6" i="20"/>
  <c r="J10" i="21"/>
  <c r="D58" i="23"/>
  <c r="L58" i="21"/>
  <c r="D39" i="25"/>
  <c r="N74" i="21"/>
  <c r="D112" i="23"/>
  <c r="L112" i="21"/>
  <c r="D64" i="25"/>
  <c r="N123" i="21"/>
  <c r="D161" i="23"/>
  <c r="L161" i="21"/>
  <c r="M189" i="21"/>
  <c r="D210" i="23"/>
  <c r="L210" i="21"/>
  <c r="N233" i="21"/>
  <c r="N260" i="21"/>
  <c r="N277" i="21"/>
  <c r="M310" i="21"/>
  <c r="D23" i="24"/>
  <c r="M42" i="21"/>
  <c r="D29" i="23"/>
  <c r="L29" i="21"/>
  <c r="D244" i="23"/>
  <c r="L244" i="21"/>
  <c r="D27" i="23"/>
  <c r="L27" i="21"/>
  <c r="D26" i="25"/>
  <c r="N48" i="21"/>
  <c r="D42" i="24"/>
  <c r="M80" i="21"/>
  <c r="N124" i="21"/>
  <c r="M195" i="21"/>
  <c r="N239" i="21"/>
  <c r="N322" i="21"/>
  <c r="N371" i="21"/>
  <c r="D38" i="23"/>
  <c r="L38" i="21"/>
  <c r="D201" i="23"/>
  <c r="L201" i="21"/>
  <c r="D377" i="23"/>
  <c r="L377" i="21"/>
  <c r="D45" i="24"/>
  <c r="M86" i="21"/>
  <c r="M108" i="21"/>
  <c r="M130" i="21"/>
  <c r="D84" i="25"/>
  <c r="N162" i="21"/>
  <c r="J212" i="21"/>
  <c r="G109" i="20"/>
  <c r="M245" i="21"/>
  <c r="N289" i="21"/>
  <c r="N306" i="21"/>
  <c r="N350" i="21"/>
  <c r="M179" i="21"/>
  <c r="N29" i="21"/>
  <c r="N45" i="21"/>
  <c r="D77" i="23"/>
  <c r="L77" i="21"/>
  <c r="D104" i="23"/>
  <c r="L104" i="21"/>
  <c r="D68" i="25"/>
  <c r="N131" i="21"/>
  <c r="D8" i="25"/>
  <c r="N14" i="21"/>
  <c r="D25" i="24"/>
  <c r="M46" i="21"/>
  <c r="D33" i="25"/>
  <c r="N62" i="21"/>
  <c r="D89" i="23"/>
  <c r="L89" i="21"/>
  <c r="D55" i="24"/>
  <c r="M105" i="21"/>
  <c r="M149" i="21"/>
  <c r="N209" i="21"/>
  <c r="D113" i="24"/>
  <c r="M220" i="21"/>
  <c r="N237" i="21"/>
  <c r="D130" i="24"/>
  <c r="M253" i="21"/>
  <c r="D281" i="23"/>
  <c r="L281" i="21"/>
  <c r="D292" i="23"/>
  <c r="L292" i="21"/>
  <c r="M320" i="21"/>
  <c r="D179" i="24"/>
  <c r="M347" i="21"/>
  <c r="M380" i="21"/>
  <c r="D4" i="23"/>
  <c r="L4" i="21"/>
  <c r="M31" i="21"/>
  <c r="N47" i="21"/>
  <c r="D36" i="24"/>
  <c r="M68" i="21"/>
  <c r="D90" i="23"/>
  <c r="L90" i="21"/>
  <c r="N106" i="21"/>
  <c r="N128" i="21"/>
  <c r="D155" i="23"/>
  <c r="L155" i="21"/>
  <c r="N177" i="21"/>
  <c r="M199" i="21"/>
  <c r="D116" i="24"/>
  <c r="M226" i="21"/>
  <c r="N243" i="21"/>
  <c r="D136" i="25"/>
  <c r="N265" i="21"/>
  <c r="M293" i="21"/>
  <c r="D159" i="24"/>
  <c r="M309" i="21"/>
  <c r="D168" i="25"/>
  <c r="N326" i="21"/>
  <c r="M348" i="21"/>
  <c r="D375" i="23"/>
  <c r="L375" i="21"/>
  <c r="M197" i="21"/>
  <c r="D354" i="23"/>
  <c r="L354" i="21"/>
  <c r="N365" i="21"/>
  <c r="D15" i="24"/>
  <c r="M28" i="21"/>
  <c r="M147" i="21"/>
  <c r="D207" i="23"/>
  <c r="L207" i="21"/>
  <c r="D146" i="25"/>
  <c r="N284" i="21"/>
  <c r="M120" i="21"/>
  <c r="D196" i="23"/>
  <c r="L196" i="21"/>
  <c r="D123" i="25"/>
  <c r="N240" i="21"/>
  <c r="N318" i="21"/>
  <c r="D192" i="25"/>
  <c r="N372" i="21"/>
  <c r="D87" i="23"/>
  <c r="L87" i="21"/>
  <c r="D191" i="23"/>
  <c r="L191" i="21"/>
  <c r="D140" i="24"/>
  <c r="M273" i="21"/>
  <c r="M367" i="21"/>
  <c r="D40" i="25"/>
  <c r="N76" i="21"/>
  <c r="M142" i="21"/>
  <c r="N356" i="21"/>
  <c r="D170" i="25"/>
  <c r="N330" i="21"/>
  <c r="D196" i="25"/>
  <c r="N379" i="21"/>
  <c r="D175" i="23"/>
  <c r="L175" i="21"/>
  <c r="D202" i="23"/>
  <c r="L202" i="21"/>
  <c r="D115" i="25"/>
  <c r="N224" i="21"/>
  <c r="M252" i="21"/>
  <c r="D141" i="25"/>
  <c r="N274" i="21"/>
  <c r="D149" i="25"/>
  <c r="N290" i="21"/>
  <c r="D307" i="23"/>
  <c r="L307" i="21"/>
  <c r="D335" i="23"/>
  <c r="L335" i="21"/>
  <c r="N346" i="21"/>
  <c r="D362" i="23"/>
  <c r="L362" i="21"/>
  <c r="D164" i="24"/>
  <c r="M319" i="21"/>
  <c r="D352" i="23"/>
  <c r="L352" i="21"/>
  <c r="D12" i="24"/>
  <c r="M22" i="21"/>
  <c r="D114" i="24"/>
  <c r="M222" i="21"/>
  <c r="D70" i="25"/>
  <c r="N135" i="21"/>
  <c r="D50" i="23"/>
  <c r="L50" i="21"/>
  <c r="D63" i="24"/>
  <c r="M121" i="21"/>
  <c r="D88" i="23"/>
  <c r="L88" i="21"/>
  <c r="D186" i="23"/>
  <c r="L186" i="21"/>
  <c r="D42" i="23"/>
  <c r="L42" i="21"/>
  <c r="D217" i="23"/>
  <c r="L217" i="21"/>
  <c r="D35" i="23"/>
  <c r="L35" i="21"/>
  <c r="D203" i="23"/>
  <c r="L203" i="21"/>
  <c r="D231" i="23"/>
  <c r="L231" i="21"/>
  <c r="M308" i="21"/>
  <c r="J109" i="21"/>
  <c r="G57" i="20"/>
  <c r="J373" i="21"/>
  <c r="G193" i="20"/>
  <c r="J16" i="21"/>
  <c r="G9" i="20"/>
  <c r="D120" i="22"/>
  <c r="K234" i="21"/>
  <c r="D121" i="22"/>
  <c r="K236" i="21"/>
  <c r="D184" i="22"/>
  <c r="K357" i="21"/>
  <c r="D66" i="22"/>
  <c r="K127" i="21"/>
  <c r="K5" i="21"/>
  <c r="D111" i="22"/>
  <c r="K216" i="21"/>
  <c r="J309" i="21"/>
  <c r="G159" i="20"/>
  <c r="D32" i="23"/>
  <c r="L32" i="21"/>
  <c r="D46" i="25"/>
  <c r="N88" i="21"/>
  <c r="D110" i="25"/>
  <c r="N214" i="21"/>
  <c r="D344" i="23"/>
  <c r="L344" i="21"/>
  <c r="D6" i="24"/>
  <c r="M10" i="21"/>
  <c r="N183" i="21"/>
  <c r="M327" i="21"/>
  <c r="D92" i="24"/>
  <c r="M178" i="21"/>
  <c r="D311" i="23"/>
  <c r="L311" i="21"/>
  <c r="D131" i="23"/>
  <c r="L131" i="21"/>
  <c r="D372" i="23"/>
  <c r="L372" i="21"/>
  <c r="J307" i="21"/>
  <c r="G158" i="20"/>
  <c r="D81" i="22"/>
  <c r="K156" i="21"/>
  <c r="D115" i="22"/>
  <c r="K224" i="21"/>
  <c r="D175" i="22"/>
  <c r="K340" i="21"/>
  <c r="D50" i="22"/>
  <c r="K95" i="21"/>
  <c r="J154" i="21"/>
  <c r="G80" i="20"/>
  <c r="K94" i="21"/>
  <c r="K258" i="21"/>
  <c r="G16" i="20"/>
  <c r="J30" i="21"/>
  <c r="K53" i="21"/>
  <c r="K177" i="21"/>
  <c r="J353" i="21"/>
  <c r="G182" i="20"/>
  <c r="D74" i="25"/>
  <c r="N143" i="21"/>
  <c r="M297" i="21"/>
  <c r="D195" i="24"/>
  <c r="M377" i="21"/>
  <c r="D317" i="23"/>
  <c r="L317" i="21"/>
  <c r="D134" i="23"/>
  <c r="L134" i="21"/>
  <c r="M260" i="21"/>
  <c r="D37" i="24"/>
  <c r="M70" i="21"/>
  <c r="D17" i="24"/>
  <c r="M32" i="21"/>
  <c r="D42" i="25"/>
  <c r="N80" i="21"/>
  <c r="N195" i="21"/>
  <c r="N283" i="21"/>
  <c r="D208" i="23"/>
  <c r="L208" i="21"/>
  <c r="D29" i="24"/>
  <c r="M54" i="21"/>
  <c r="D137" i="24"/>
  <c r="M267" i="21"/>
  <c r="N77" i="21"/>
  <c r="M25" i="21"/>
  <c r="M89" i="21"/>
  <c r="N149" i="21"/>
  <c r="M209" i="21"/>
  <c r="D242" i="23"/>
  <c r="L242" i="21"/>
  <c r="M281" i="21"/>
  <c r="N320" i="21"/>
  <c r="D179" i="25"/>
  <c r="N347" i="21"/>
  <c r="N380" i="21"/>
  <c r="D3" i="24"/>
  <c r="M4" i="21"/>
  <c r="D31" i="23"/>
  <c r="L31" i="21"/>
  <c r="D28" i="24"/>
  <c r="M52" i="21"/>
  <c r="D36" i="25"/>
  <c r="N68" i="21"/>
  <c r="M128" i="21"/>
  <c r="M155" i="21"/>
  <c r="D182" i="23"/>
  <c r="L182" i="21"/>
  <c r="N199" i="21"/>
  <c r="D226" i="23"/>
  <c r="L226" i="21"/>
  <c r="D254" i="23"/>
  <c r="L254" i="21"/>
  <c r="D276" i="23"/>
  <c r="L276" i="21"/>
  <c r="N293" i="21"/>
  <c r="D309" i="23"/>
  <c r="L309" i="21"/>
  <c r="D337" i="23"/>
  <c r="L337" i="21"/>
  <c r="N348" i="21"/>
  <c r="D194" i="24"/>
  <c r="M375" i="21"/>
  <c r="D301" i="23"/>
  <c r="L301" i="21"/>
  <c r="M378" i="21"/>
  <c r="D334" i="23"/>
  <c r="L334" i="21"/>
  <c r="M354" i="21"/>
  <c r="D15" i="25"/>
  <c r="N28" i="21"/>
  <c r="N147" i="21"/>
  <c r="M207" i="21"/>
  <c r="D60" i="23"/>
  <c r="L60" i="21"/>
  <c r="N120" i="21"/>
  <c r="J240" i="21"/>
  <c r="G123" i="20"/>
  <c r="M87" i="21"/>
  <c r="M191" i="21"/>
  <c r="D140" i="25"/>
  <c r="N273" i="21"/>
  <c r="D7" i="23"/>
  <c r="L7" i="21"/>
  <c r="D98" i="23"/>
  <c r="L98" i="21"/>
  <c r="N142" i="21"/>
  <c r="M312" i="21"/>
  <c r="J330" i="21"/>
  <c r="G170" i="20"/>
  <c r="M175" i="21"/>
  <c r="M241" i="21"/>
  <c r="D252" i="23"/>
  <c r="L252" i="21"/>
  <c r="D296" i="23"/>
  <c r="L296" i="21"/>
  <c r="D158" i="25"/>
  <c r="N307" i="21"/>
  <c r="N335" i="21"/>
  <c r="D346" i="23"/>
  <c r="L346" i="21"/>
  <c r="D187" i="25"/>
  <c r="N362" i="21"/>
  <c r="D164" i="25"/>
  <c r="N319" i="21"/>
  <c r="M352" i="21"/>
  <c r="D100" i="24"/>
  <c r="M194" i="21"/>
  <c r="D186" i="24"/>
  <c r="M360" i="21"/>
  <c r="D67" i="24"/>
  <c r="M129" i="21"/>
  <c r="D87" i="25"/>
  <c r="N168" i="21"/>
  <c r="D151" i="23"/>
  <c r="L151" i="21"/>
  <c r="D107" i="24"/>
  <c r="M208" i="21"/>
  <c r="D99" i="23"/>
  <c r="L99" i="21"/>
  <c r="D192" i="23"/>
  <c r="L192" i="21"/>
  <c r="D150" i="23"/>
  <c r="L150" i="21"/>
  <c r="D225" i="23"/>
  <c r="L225" i="21"/>
  <c r="D51" i="23"/>
  <c r="L51" i="21"/>
  <c r="D275" i="23"/>
  <c r="L275" i="21"/>
  <c r="D239" i="23"/>
  <c r="L239" i="21"/>
  <c r="J274" i="21"/>
  <c r="G141" i="20"/>
  <c r="D195" i="22"/>
  <c r="K377" i="21"/>
  <c r="D322" i="23"/>
  <c r="L322" i="21"/>
  <c r="D9" i="25"/>
  <c r="N16" i="21"/>
  <c r="D90" i="24"/>
  <c r="M174" i="21"/>
  <c r="K59" i="21"/>
  <c r="J107" i="21"/>
  <c r="G56" i="20"/>
  <c r="D92" i="22"/>
  <c r="K178" i="21"/>
  <c r="K272" i="21"/>
  <c r="D58" i="22"/>
  <c r="K111" i="21"/>
  <c r="D4" i="22"/>
  <c r="K6" i="21"/>
  <c r="J146" i="21"/>
  <c r="G76" i="20"/>
  <c r="J188" i="21"/>
  <c r="G97" i="20"/>
  <c r="K153" i="21"/>
  <c r="K132" i="21"/>
  <c r="D96" i="22"/>
  <c r="K186" i="21"/>
  <c r="D170" i="22"/>
  <c r="K330" i="21"/>
  <c r="J305" i="21"/>
  <c r="G157" i="20"/>
  <c r="K248" i="21"/>
  <c r="K266" i="21"/>
  <c r="M112" i="21"/>
  <c r="D101" i="24"/>
  <c r="M196" i="21"/>
  <c r="G27" i="20"/>
  <c r="J50" i="21"/>
  <c r="K27" i="21"/>
  <c r="K283" i="21"/>
  <c r="K92" i="21"/>
  <c r="D62" i="22"/>
  <c r="K119" i="21"/>
  <c r="D76" i="22"/>
  <c r="K146" i="21"/>
  <c r="K179" i="21"/>
  <c r="K256" i="21"/>
  <c r="K136" i="21"/>
  <c r="K213" i="21"/>
  <c r="J357" i="21"/>
  <c r="G184" i="20"/>
  <c r="K13" i="21"/>
  <c r="D43" i="22"/>
  <c r="K82" i="21"/>
  <c r="K197" i="21"/>
  <c r="D152" i="22"/>
  <c r="K296" i="21"/>
  <c r="K346" i="21"/>
  <c r="K67" i="21"/>
  <c r="J41" i="21"/>
  <c r="G22" i="20"/>
  <c r="K73" i="21"/>
  <c r="D55" i="22"/>
  <c r="K105" i="21"/>
  <c r="K215" i="21"/>
  <c r="J253" i="21"/>
  <c r="G130" i="20"/>
  <c r="J286" i="21"/>
  <c r="G147" i="20"/>
  <c r="K358" i="21"/>
  <c r="K47" i="21"/>
  <c r="K118" i="21"/>
  <c r="K85" i="21"/>
  <c r="J123" i="21"/>
  <c r="G64" i="20"/>
  <c r="K161" i="21"/>
  <c r="K233" i="21"/>
  <c r="D139" i="22"/>
  <c r="K271" i="21"/>
  <c r="K310" i="21"/>
  <c r="K343" i="21"/>
  <c r="J315" i="21"/>
  <c r="G162" i="20"/>
  <c r="D182" i="22"/>
  <c r="K353" i="21"/>
  <c r="M110" i="21"/>
  <c r="D124" i="23"/>
  <c r="L124" i="21"/>
  <c r="M19" i="21"/>
  <c r="D40" i="23"/>
  <c r="L40" i="21"/>
  <c r="D38" i="25"/>
  <c r="N72" i="21"/>
  <c r="N94" i="21"/>
  <c r="D63" i="25"/>
  <c r="N121" i="21"/>
  <c r="M181" i="21"/>
  <c r="N203" i="21"/>
  <c r="D118" i="25"/>
  <c r="N230" i="21"/>
  <c r="D138" i="25"/>
  <c r="N269" i="21"/>
  <c r="N297" i="21"/>
  <c r="D183" i="24"/>
  <c r="M355" i="21"/>
  <c r="D256" i="23"/>
  <c r="L256" i="21"/>
  <c r="D57" i="25"/>
  <c r="N109" i="21"/>
  <c r="D16" i="23"/>
  <c r="L16" i="21"/>
  <c r="D294" i="23"/>
  <c r="L294" i="21"/>
  <c r="D87" i="24"/>
  <c r="M168" i="21"/>
  <c r="D141" i="23"/>
  <c r="L141" i="21"/>
  <c r="D339" i="23"/>
  <c r="L339" i="21"/>
  <c r="M21" i="21"/>
  <c r="D31" i="25"/>
  <c r="N58" i="21"/>
  <c r="D85" i="23"/>
  <c r="L85" i="21"/>
  <c r="N112" i="21"/>
  <c r="M134" i="21"/>
  <c r="N161" i="21"/>
  <c r="D194" i="23"/>
  <c r="L194" i="21"/>
  <c r="D216" i="23"/>
  <c r="L216" i="21"/>
  <c r="D122" i="25"/>
  <c r="N238" i="21"/>
  <c r="N266" i="21"/>
  <c r="D282" i="23"/>
  <c r="L282" i="21"/>
  <c r="D316" i="23"/>
  <c r="L316" i="21"/>
  <c r="D78" i="24"/>
  <c r="M150" i="21"/>
  <c r="D75" i="23"/>
  <c r="L75" i="21"/>
  <c r="D333" i="23"/>
  <c r="L333" i="21"/>
  <c r="D17" i="25"/>
  <c r="N32" i="21"/>
  <c r="M59" i="21"/>
  <c r="J80" i="21"/>
  <c r="G42" i="20"/>
  <c r="N167" i="21"/>
  <c r="N250" i="21"/>
  <c r="N333" i="21"/>
  <c r="N126" i="21"/>
  <c r="D92" i="23"/>
  <c r="L92" i="21"/>
  <c r="D223" i="23"/>
  <c r="L223" i="21"/>
  <c r="D6" i="23"/>
  <c r="L6" i="21"/>
  <c r="D33" i="23"/>
  <c r="L33" i="21"/>
  <c r="D29" i="25"/>
  <c r="N54" i="21"/>
  <c r="J86" i="21"/>
  <c r="G45" i="20"/>
  <c r="D95" i="24"/>
  <c r="M184" i="21"/>
  <c r="N223" i="21"/>
  <c r="D137" i="25"/>
  <c r="N267" i="21"/>
  <c r="N295" i="21"/>
  <c r="D160" i="25"/>
  <c r="N311" i="21"/>
  <c r="M339" i="21"/>
  <c r="D183" i="25"/>
  <c r="N355" i="21"/>
  <c r="J377" i="21"/>
  <c r="G195" i="20"/>
  <c r="D247" i="23"/>
  <c r="L247" i="21"/>
  <c r="D18" i="24"/>
  <c r="M34" i="21"/>
  <c r="D27" i="25"/>
  <c r="N50" i="21"/>
  <c r="D43" i="25"/>
  <c r="N82" i="21"/>
  <c r="D109" i="23"/>
  <c r="L109" i="21"/>
  <c r="D378" i="23"/>
  <c r="L378" i="21"/>
  <c r="D25" i="23"/>
  <c r="L25" i="21"/>
  <c r="D25" i="25"/>
  <c r="N46" i="21"/>
  <c r="N73" i="21"/>
  <c r="N89" i="21"/>
  <c r="J105" i="21"/>
  <c r="G55" i="20"/>
  <c r="D66" i="24"/>
  <c r="M127" i="21"/>
  <c r="D154" i="23"/>
  <c r="L154" i="21"/>
  <c r="M171" i="21"/>
  <c r="M193" i="21"/>
  <c r="J220" i="21"/>
  <c r="G113" i="20"/>
  <c r="D124" i="24"/>
  <c r="M242" i="21"/>
  <c r="D264" i="23"/>
  <c r="L264" i="21"/>
  <c r="N281" i="21"/>
  <c r="D303" i="23"/>
  <c r="L303" i="21"/>
  <c r="D331" i="23"/>
  <c r="L331" i="21"/>
  <c r="D358" i="23"/>
  <c r="L358" i="21"/>
  <c r="D368" i="23"/>
  <c r="L368" i="21"/>
  <c r="D3" i="25"/>
  <c r="N4" i="21"/>
  <c r="N31" i="21"/>
  <c r="D52" i="23"/>
  <c r="L52" i="21"/>
  <c r="N79" i="21"/>
  <c r="D47" i="25"/>
  <c r="N90" i="21"/>
  <c r="D58" i="24"/>
  <c r="M111" i="21"/>
  <c r="D133" i="23"/>
  <c r="L133" i="21"/>
  <c r="N155" i="21"/>
  <c r="D94" i="24"/>
  <c r="M182" i="21"/>
  <c r="D105" i="24"/>
  <c r="M204" i="21"/>
  <c r="D116" i="25"/>
  <c r="N226" i="21"/>
  <c r="N254" i="21"/>
  <c r="D142" i="24"/>
  <c r="M276" i="21"/>
  <c r="D298" i="23"/>
  <c r="L298" i="21"/>
  <c r="D159" i="25"/>
  <c r="N309" i="21"/>
  <c r="M337" i="21"/>
  <c r="D353" i="23"/>
  <c r="L353" i="21"/>
  <c r="D194" i="25"/>
  <c r="N375" i="21"/>
  <c r="D155" i="24"/>
  <c r="M301" i="21"/>
  <c r="N378" i="21"/>
  <c r="D332" i="23"/>
  <c r="L332" i="21"/>
  <c r="N354" i="21"/>
  <c r="D191" i="24"/>
  <c r="M370" i="21"/>
  <c r="D71" i="23"/>
  <c r="L71" i="21"/>
  <c r="D169" i="23"/>
  <c r="L169" i="21"/>
  <c r="N207" i="21"/>
  <c r="D32" i="24"/>
  <c r="M60" i="21"/>
  <c r="D152" i="23"/>
  <c r="L152" i="21"/>
  <c r="D101" i="25"/>
  <c r="N196" i="21"/>
  <c r="D262" i="23"/>
  <c r="L262" i="21"/>
  <c r="D345" i="23"/>
  <c r="L345" i="21"/>
  <c r="D23" i="23"/>
  <c r="L23" i="21"/>
  <c r="N87" i="21"/>
  <c r="N191" i="21"/>
  <c r="M7" i="21"/>
  <c r="M98" i="21"/>
  <c r="D251" i="23"/>
  <c r="L251" i="21"/>
  <c r="N312" i="21"/>
  <c r="D313" i="23"/>
  <c r="L313" i="21"/>
  <c r="D357" i="23"/>
  <c r="L357" i="21"/>
  <c r="D153" i="23"/>
  <c r="L153" i="21"/>
  <c r="N175" i="21"/>
  <c r="D104" i="25"/>
  <c r="N202" i="21"/>
  <c r="N241" i="21"/>
  <c r="N252" i="21"/>
  <c r="N285" i="21"/>
  <c r="D152" i="24"/>
  <c r="M296" i="21"/>
  <c r="D108" i="24"/>
  <c r="M210" i="21"/>
  <c r="D129" i="23"/>
  <c r="L129" i="21"/>
  <c r="D23" i="25"/>
  <c r="N42" i="21"/>
  <c r="D98" i="25"/>
  <c r="N190" i="21"/>
  <c r="D53" i="24"/>
  <c r="M101" i="21"/>
  <c r="D138" i="24"/>
  <c r="M269" i="21"/>
  <c r="D115" i="23"/>
  <c r="L115" i="21"/>
  <c r="D214" i="23"/>
  <c r="L214" i="21"/>
  <c r="D172" i="23"/>
  <c r="L172" i="21"/>
  <c r="D114" i="23"/>
  <c r="L114" i="21"/>
  <c r="D59" i="23"/>
  <c r="L59" i="21"/>
  <c r="D283" i="23"/>
  <c r="L283" i="21"/>
  <c r="D327" i="23"/>
  <c r="L327" i="21"/>
  <c r="D136" i="23"/>
  <c r="L136" i="21"/>
  <c r="J269" i="21"/>
  <c r="G138" i="20"/>
  <c r="K151" i="21"/>
  <c r="D103" i="22"/>
  <c r="K200" i="21"/>
  <c r="D151" i="22"/>
  <c r="K294" i="21"/>
  <c r="D180" i="22"/>
  <c r="K349" i="21"/>
  <c r="J249" i="21"/>
  <c r="G128" i="20"/>
  <c r="J125" i="21"/>
  <c r="G65" i="20"/>
  <c r="J36" i="21"/>
  <c r="G19" i="20"/>
  <c r="K45" i="21"/>
  <c r="D68" i="22"/>
  <c r="K131" i="21"/>
  <c r="D132" i="22"/>
  <c r="K257" i="21"/>
  <c r="K83" i="21"/>
  <c r="J182" i="21"/>
  <c r="G94" i="20"/>
  <c r="K380" i="21"/>
  <c r="J24" i="21"/>
  <c r="G13" i="20"/>
  <c r="D71" i="24"/>
  <c r="M137" i="21"/>
  <c r="M61" i="21"/>
  <c r="D26" i="23"/>
  <c r="L26" i="21"/>
  <c r="D101" i="23"/>
  <c r="L101" i="21"/>
  <c r="N299" i="21"/>
  <c r="D56" i="25"/>
  <c r="N107" i="21"/>
  <c r="D157" i="23"/>
  <c r="L157" i="21"/>
  <c r="D134" i="24"/>
  <c r="M261" i="21"/>
  <c r="D284" i="23"/>
  <c r="L284" i="21"/>
  <c r="D42" i="22"/>
  <c r="K80" i="21"/>
  <c r="D18" i="22"/>
  <c r="K34" i="21"/>
  <c r="J368" i="21"/>
  <c r="G190" i="20"/>
  <c r="D116" i="22"/>
  <c r="K226" i="21"/>
  <c r="K100" i="21"/>
  <c r="D91" i="22"/>
  <c r="K176" i="21"/>
  <c r="K314" i="21"/>
  <c r="D31" i="24"/>
  <c r="M58" i="21"/>
  <c r="N130" i="21"/>
  <c r="N367" i="21"/>
  <c r="J324" i="21"/>
  <c r="G167" i="20"/>
  <c r="J370" i="21"/>
  <c r="G191" i="20"/>
  <c r="D56" i="22"/>
  <c r="K107" i="21"/>
  <c r="J244" i="21"/>
  <c r="G125" i="20"/>
  <c r="K333" i="21"/>
  <c r="D61" i="22"/>
  <c r="K117" i="21"/>
  <c r="J160" i="21"/>
  <c r="G83" i="20"/>
  <c r="J265" i="21"/>
  <c r="G136" i="20"/>
  <c r="K65" i="21"/>
  <c r="J317" i="21"/>
  <c r="G163" i="20"/>
  <c r="D183" i="22"/>
  <c r="K355" i="21"/>
  <c r="K243" i="21"/>
  <c r="J12" i="21"/>
  <c r="G7" i="20"/>
  <c r="K71" i="21"/>
  <c r="J152" i="21"/>
  <c r="G79" i="20"/>
  <c r="K191" i="21"/>
  <c r="K262" i="21"/>
  <c r="D155" i="22"/>
  <c r="K301" i="21"/>
  <c r="J334" i="21"/>
  <c r="G172" i="20"/>
  <c r="D192" i="22"/>
  <c r="K372" i="21"/>
  <c r="D97" i="22"/>
  <c r="K188" i="21"/>
  <c r="D153" i="22"/>
  <c r="K298" i="21"/>
  <c r="K35" i="21"/>
  <c r="J99" i="21"/>
  <c r="G52" i="20"/>
  <c r="J137" i="21"/>
  <c r="G71" i="20"/>
  <c r="J164" i="21"/>
  <c r="G85" i="20"/>
  <c r="J192" i="21"/>
  <c r="G99" i="20"/>
  <c r="K225" i="21"/>
  <c r="J263" i="21"/>
  <c r="G135" i="20"/>
  <c r="K297" i="21"/>
  <c r="D190" i="22"/>
  <c r="K368" i="21"/>
  <c r="J344" i="21"/>
  <c r="G177" i="20"/>
  <c r="K149" i="21"/>
  <c r="J66" i="21"/>
  <c r="G35" i="20"/>
  <c r="J224" i="21"/>
  <c r="G115" i="20"/>
  <c r="J340" i="21"/>
  <c r="G175" i="20"/>
  <c r="J172" i="21"/>
  <c r="G89" i="20"/>
  <c r="K43" i="21"/>
  <c r="J64" i="21"/>
  <c r="G34" i="20"/>
  <c r="J91" i="21"/>
  <c r="G48" i="20"/>
  <c r="K140" i="21"/>
  <c r="K195" i="21"/>
  <c r="D125" i="22"/>
  <c r="K244" i="21"/>
  <c r="J288" i="21"/>
  <c r="G148" i="20"/>
  <c r="J338" i="21"/>
  <c r="G174" i="20"/>
  <c r="D83" i="22"/>
  <c r="K160" i="21"/>
  <c r="K205" i="21"/>
  <c r="K17" i="21"/>
  <c r="K38" i="21"/>
  <c r="J97" i="21"/>
  <c r="G51" i="20"/>
  <c r="D95" i="22"/>
  <c r="K184" i="21"/>
  <c r="K223" i="21"/>
  <c r="J261" i="21"/>
  <c r="G134" i="20"/>
  <c r="K295" i="21"/>
  <c r="D163" i="22"/>
  <c r="K317" i="21"/>
  <c r="D7" i="22"/>
  <c r="K12" i="21"/>
  <c r="K98" i="21"/>
  <c r="D79" i="22"/>
  <c r="K152" i="21"/>
  <c r="J174" i="21"/>
  <c r="G90" i="20"/>
  <c r="K235" i="21"/>
  <c r="K268" i="21"/>
  <c r="D172" i="22"/>
  <c r="K334" i="21"/>
  <c r="K378" i="21"/>
  <c r="K106" i="21"/>
  <c r="D21" i="22"/>
  <c r="K39" i="21"/>
  <c r="K61" i="21"/>
  <c r="D82" i="22"/>
  <c r="K158" i="21"/>
  <c r="K241" i="21"/>
  <c r="D181" i="22"/>
  <c r="K351" i="21"/>
  <c r="J95" i="21"/>
  <c r="G50" i="20"/>
  <c r="J359" i="21"/>
  <c r="G185" i="20"/>
  <c r="D5" i="22"/>
  <c r="K8" i="21"/>
  <c r="J72" i="21"/>
  <c r="G38" i="20"/>
  <c r="D52" i="22"/>
  <c r="K99" i="21"/>
  <c r="D71" i="22"/>
  <c r="K137" i="21"/>
  <c r="D85" i="22"/>
  <c r="K164" i="21"/>
  <c r="D99" i="22"/>
  <c r="K192" i="21"/>
  <c r="J230" i="21"/>
  <c r="G118" i="20"/>
  <c r="D135" i="22"/>
  <c r="K263" i="21"/>
  <c r="K341" i="21"/>
  <c r="D69" i="22"/>
  <c r="K133" i="21"/>
  <c r="J276" i="21"/>
  <c r="G142" i="20"/>
  <c r="D8" i="22"/>
  <c r="K14" i="21"/>
  <c r="D22" i="22"/>
  <c r="K41" i="21"/>
  <c r="K116" i="21"/>
  <c r="D80" i="22"/>
  <c r="K154" i="21"/>
  <c r="K187" i="21"/>
  <c r="D113" i="22"/>
  <c r="K220" i="21"/>
  <c r="D130" i="22"/>
  <c r="K253" i="21"/>
  <c r="D147" i="22"/>
  <c r="K286" i="21"/>
  <c r="K320" i="21"/>
  <c r="K21" i="21"/>
  <c r="G31" i="20"/>
  <c r="J58" i="21"/>
  <c r="K96" i="21"/>
  <c r="D64" i="22"/>
  <c r="K123" i="21"/>
  <c r="J166" i="21"/>
  <c r="G86" i="20"/>
  <c r="J210" i="21"/>
  <c r="G108" i="20"/>
  <c r="J238" i="21"/>
  <c r="G122" i="20"/>
  <c r="J271" i="21"/>
  <c r="G139" i="20"/>
  <c r="K316" i="21"/>
  <c r="D162" i="22"/>
  <c r="K315" i="21"/>
  <c r="J342" i="21"/>
  <c r="G176" i="20"/>
  <c r="D70" i="24"/>
  <c r="M135" i="21"/>
  <c r="D167" i="23"/>
  <c r="L167" i="21"/>
  <c r="N19" i="21"/>
  <c r="M40" i="21"/>
  <c r="D38" i="24"/>
  <c r="M72" i="21"/>
  <c r="D52" i="24"/>
  <c r="M99" i="21"/>
  <c r="D77" i="24"/>
  <c r="M148" i="21"/>
  <c r="N181" i="21"/>
  <c r="D107" i="25"/>
  <c r="N208" i="21"/>
  <c r="D78" i="25"/>
  <c r="N150" i="21"/>
  <c r="D5" i="23"/>
  <c r="L5" i="21"/>
  <c r="D278" i="23"/>
  <c r="L278" i="21"/>
  <c r="D81" i="25"/>
  <c r="N156" i="21"/>
  <c r="D45" i="23"/>
  <c r="L45" i="21"/>
  <c r="D338" i="23"/>
  <c r="L338" i="21"/>
  <c r="D127" i="24"/>
  <c r="M247" i="21"/>
  <c r="D162" i="23"/>
  <c r="L162" i="21"/>
  <c r="D361" i="23"/>
  <c r="L361" i="21"/>
  <c r="N21" i="21"/>
  <c r="D69" i="23"/>
  <c r="L69" i="21"/>
  <c r="N85" i="21"/>
  <c r="D118" i="23"/>
  <c r="L118" i="21"/>
  <c r="D139" i="23"/>
  <c r="L139" i="21"/>
  <c r="D166" i="23"/>
  <c r="L166" i="21"/>
  <c r="D100" i="25"/>
  <c r="N194" i="21"/>
  <c r="D111" i="24"/>
  <c r="M216" i="21"/>
  <c r="D122" i="24"/>
  <c r="M238" i="21"/>
  <c r="D266" i="23"/>
  <c r="L266" i="21"/>
  <c r="D145" i="24"/>
  <c r="M282" i="21"/>
  <c r="N316" i="21"/>
  <c r="D89" i="24"/>
  <c r="M172" i="21"/>
  <c r="D91" i="23"/>
  <c r="L91" i="21"/>
  <c r="M11" i="21"/>
  <c r="D20" i="24"/>
  <c r="M37" i="21"/>
  <c r="N59" i="21"/>
  <c r="M102" i="21"/>
  <c r="M173" i="21"/>
  <c r="M211" i="21"/>
  <c r="D148" i="25"/>
  <c r="N288" i="21"/>
  <c r="M333" i="21"/>
  <c r="D89" i="25"/>
  <c r="N172" i="21"/>
  <c r="D113" i="23"/>
  <c r="L113" i="21"/>
  <c r="D245" i="23"/>
  <c r="L245" i="21"/>
  <c r="D4" i="25"/>
  <c r="N6" i="21"/>
  <c r="M38" i="21"/>
  <c r="M65" i="21"/>
  <c r="M92" i="21"/>
  <c r="D59" i="24"/>
  <c r="M113" i="21"/>
  <c r="D76" i="25"/>
  <c r="N146" i="21"/>
  <c r="D95" i="25"/>
  <c r="N184" i="21"/>
  <c r="D117" i="24"/>
  <c r="M228" i="21"/>
  <c r="M256" i="21"/>
  <c r="D48" i="25"/>
  <c r="N91" i="21"/>
  <c r="D269" i="23"/>
  <c r="L269" i="21"/>
  <c r="D18" i="25"/>
  <c r="N34" i="21"/>
  <c r="N61" i="21"/>
  <c r="D82" i="23"/>
  <c r="L82" i="21"/>
  <c r="D57" i="24"/>
  <c r="M109" i="21"/>
  <c r="N9" i="21"/>
  <c r="N25" i="21"/>
  <c r="D57" i="23"/>
  <c r="L57" i="21"/>
  <c r="M73" i="21"/>
  <c r="N116" i="21"/>
  <c r="D66" i="25"/>
  <c r="N127" i="21"/>
  <c r="D80" i="24"/>
  <c r="M154" i="21"/>
  <c r="N171" i="21"/>
  <c r="N193" i="21"/>
  <c r="D215" i="23"/>
  <c r="L215" i="21"/>
  <c r="M231" i="21"/>
  <c r="D124" i="25"/>
  <c r="N242" i="21"/>
  <c r="M264" i="21"/>
  <c r="D156" i="24"/>
  <c r="M303" i="21"/>
  <c r="N331" i="21"/>
  <c r="M358" i="21"/>
  <c r="D190" i="24"/>
  <c r="M368" i="21"/>
  <c r="N15" i="21"/>
  <c r="D36" i="23"/>
  <c r="L36" i="21"/>
  <c r="D28" i="25"/>
  <c r="N52" i="21"/>
  <c r="D79" i="23"/>
  <c r="L79" i="21"/>
  <c r="D95" i="23"/>
  <c r="L95" i="21"/>
  <c r="D58" i="25"/>
  <c r="N111" i="21"/>
  <c r="D69" i="24"/>
  <c r="M133" i="21"/>
  <c r="D160" i="23"/>
  <c r="L160" i="21"/>
  <c r="D94" i="25"/>
  <c r="N182" i="21"/>
  <c r="D204" i="23"/>
  <c r="L204" i="21"/>
  <c r="D232" i="23"/>
  <c r="L232" i="21"/>
  <c r="D259" i="23"/>
  <c r="L259" i="21"/>
  <c r="D142" i="25"/>
  <c r="N276" i="21"/>
  <c r="D153" i="24"/>
  <c r="M298" i="21"/>
  <c r="D315" i="23"/>
  <c r="L315" i="21"/>
  <c r="N337" i="21"/>
  <c r="D182" i="24"/>
  <c r="M353" i="21"/>
  <c r="D235" i="23"/>
  <c r="L235" i="21"/>
  <c r="D155" i="25"/>
  <c r="N301" i="21"/>
  <c r="D171" i="24"/>
  <c r="M332" i="21"/>
  <c r="D185" i="24"/>
  <c r="M359" i="21"/>
  <c r="D370" i="23"/>
  <c r="L370" i="21"/>
  <c r="D12" i="23"/>
  <c r="L12" i="21"/>
  <c r="M71" i="21"/>
  <c r="M169" i="21"/>
  <c r="D229" i="23"/>
  <c r="L229" i="21"/>
  <c r="D32" i="25"/>
  <c r="N60" i="21"/>
  <c r="D79" i="24"/>
  <c r="M152" i="21"/>
  <c r="D218" i="23"/>
  <c r="L218" i="21"/>
  <c r="M262" i="21"/>
  <c r="D178" i="24"/>
  <c r="M345" i="21"/>
  <c r="M23" i="21"/>
  <c r="M136" i="21"/>
  <c r="D213" i="23"/>
  <c r="L213" i="21"/>
  <c r="D329" i="23"/>
  <c r="L329" i="21"/>
  <c r="D363" i="23"/>
  <c r="L363" i="21"/>
  <c r="N7" i="21"/>
  <c r="N98" i="21"/>
  <c r="D129" i="24"/>
  <c r="M251" i="21"/>
  <c r="D161" i="24"/>
  <c r="M313" i="21"/>
  <c r="D184" i="24"/>
  <c r="M357" i="21"/>
  <c r="N153" i="21"/>
  <c r="D180" i="23"/>
  <c r="L180" i="21"/>
  <c r="M219" i="21"/>
  <c r="D241" i="23"/>
  <c r="L241" i="21"/>
  <c r="D132" i="25"/>
  <c r="N257" i="21"/>
  <c r="M285" i="21"/>
  <c r="D152" i="25"/>
  <c r="N296" i="21"/>
  <c r="D167" i="24"/>
  <c r="M324" i="21"/>
  <c r="D340" i="23"/>
  <c r="L340" i="21"/>
  <c r="D181" i="24"/>
  <c r="M351" i="21"/>
  <c r="D193" i="24"/>
  <c r="M373" i="21"/>
  <c r="D325" i="23"/>
  <c r="L325" i="21"/>
  <c r="D374" i="23"/>
  <c r="L374" i="21"/>
  <c r="D114" i="25"/>
  <c r="N222" i="21"/>
  <c r="D22" i="23"/>
  <c r="L22" i="21"/>
  <c r="D67" i="25"/>
  <c r="N129" i="21"/>
  <c r="D163" i="25"/>
  <c r="N317" i="21"/>
  <c r="D144" i="24"/>
  <c r="M280" i="21"/>
  <c r="D91" i="24"/>
  <c r="M176" i="21"/>
  <c r="D137" i="23"/>
  <c r="L137" i="21"/>
  <c r="D230" i="23"/>
  <c r="L230" i="21"/>
  <c r="D111" i="25"/>
  <c r="N216" i="21"/>
  <c r="D122" i="23"/>
  <c r="L122" i="21"/>
  <c r="N291" i="21"/>
  <c r="D312" i="23"/>
  <c r="L312" i="21"/>
  <c r="D114" i="22"/>
  <c r="K222" i="21"/>
  <c r="D28" i="22"/>
  <c r="K52" i="21"/>
  <c r="K81" i="21"/>
  <c r="K339" i="21"/>
  <c r="D15" i="22"/>
  <c r="K28" i="21"/>
  <c r="D54" i="22"/>
  <c r="K103" i="21"/>
  <c r="K318" i="21"/>
  <c r="K175" i="21"/>
  <c r="D167" i="22"/>
  <c r="K324" i="21"/>
  <c r="K51" i="21"/>
  <c r="J198" i="21"/>
  <c r="G102" i="20"/>
  <c r="K365" i="21"/>
  <c r="N11" i="21"/>
  <c r="D86" i="24"/>
  <c r="M166" i="21"/>
  <c r="D228" i="23"/>
  <c r="L228" i="21"/>
  <c r="D123" i="23"/>
  <c r="L123" i="21"/>
  <c r="D128" i="25"/>
  <c r="N249" i="21"/>
  <c r="D43" i="23"/>
  <c r="L43" i="21"/>
  <c r="M272" i="21"/>
  <c r="D109" i="24"/>
  <c r="M212" i="21"/>
  <c r="M81" i="21"/>
  <c r="N157" i="21"/>
  <c r="D169" i="24"/>
  <c r="M328" i="21"/>
  <c r="D24" i="24"/>
  <c r="M44" i="21"/>
  <c r="J39" i="21"/>
  <c r="G21" i="20"/>
  <c r="J180" i="21"/>
  <c r="G93" i="20"/>
  <c r="J332" i="21"/>
  <c r="G171" i="20"/>
  <c r="K211" i="21"/>
  <c r="K239" i="21"/>
  <c r="K371" i="21"/>
  <c r="J355" i="21"/>
  <c r="G183" i="20"/>
  <c r="K114" i="21"/>
  <c r="K169" i="21"/>
  <c r="K367" i="21"/>
  <c r="D33" i="22"/>
  <c r="K62" i="21"/>
  <c r="K209" i="21"/>
  <c r="D78" i="22"/>
  <c r="K150" i="21"/>
  <c r="D100" i="22"/>
  <c r="K194" i="21"/>
  <c r="D43" i="24"/>
  <c r="M82" i="21"/>
  <c r="D19" i="23"/>
  <c r="L19" i="21"/>
  <c r="D30" i="25"/>
  <c r="N56" i="21"/>
  <c r="D60" i="24"/>
  <c r="M115" i="21"/>
  <c r="M203" i="21"/>
  <c r="D135" i="24"/>
  <c r="M263" i="21"/>
  <c r="D234" i="23"/>
  <c r="L234" i="21"/>
  <c r="D272" i="23"/>
  <c r="L272" i="21"/>
  <c r="D119" i="23"/>
  <c r="L119" i="21"/>
  <c r="M85" i="21"/>
  <c r="N189" i="21"/>
  <c r="D238" i="23"/>
  <c r="L238" i="21"/>
  <c r="D145" i="25"/>
  <c r="N282" i="21"/>
  <c r="D37" i="23"/>
  <c r="L37" i="21"/>
  <c r="D26" i="24"/>
  <c r="M48" i="21"/>
  <c r="M250" i="21"/>
  <c r="N33" i="21"/>
  <c r="D45" i="25"/>
  <c r="N86" i="21"/>
  <c r="N245" i="21"/>
  <c r="D159" i="23"/>
  <c r="L159" i="21"/>
  <c r="D27" i="24"/>
  <c r="M50" i="21"/>
  <c r="N104" i="21"/>
  <c r="D73" i="23"/>
  <c r="L73" i="21"/>
  <c r="D127" i="23"/>
  <c r="L127" i="21"/>
  <c r="D193" i="23"/>
  <c r="L193" i="21"/>
  <c r="D130" i="25"/>
  <c r="N253" i="21"/>
  <c r="D47" i="24"/>
  <c r="M90" i="21"/>
  <c r="J379" i="21"/>
  <c r="G196" i="20"/>
  <c r="J202" i="21"/>
  <c r="G104" i="20"/>
  <c r="J139" i="21"/>
  <c r="G72" i="20"/>
  <c r="J82" i="21"/>
  <c r="G43" i="20"/>
  <c r="J246" i="21"/>
  <c r="G126" i="20"/>
  <c r="J351" i="21"/>
  <c r="G181" i="20"/>
  <c r="J32" i="21"/>
  <c r="G17" i="20"/>
  <c r="D34" i="22"/>
  <c r="K64" i="21"/>
  <c r="D48" i="22"/>
  <c r="K91" i="21"/>
  <c r="K167" i="21"/>
  <c r="J200" i="21"/>
  <c r="G103" i="20"/>
  <c r="K217" i="21"/>
  <c r="D148" i="22"/>
  <c r="K288" i="21"/>
  <c r="D174" i="22"/>
  <c r="K338" i="21"/>
  <c r="G12" i="20"/>
  <c r="J22" i="21"/>
  <c r="D37" i="22"/>
  <c r="K70" i="21"/>
  <c r="D51" i="22"/>
  <c r="K97" i="21"/>
  <c r="K130" i="21"/>
  <c r="K157" i="21"/>
  <c r="J190" i="21"/>
  <c r="G98" i="20"/>
  <c r="J228" i="21"/>
  <c r="G117" i="20"/>
  <c r="D134" i="22"/>
  <c r="K261" i="21"/>
  <c r="J300" i="21"/>
  <c r="G154" i="20"/>
  <c r="J328" i="21"/>
  <c r="G169" i="20"/>
  <c r="K361" i="21"/>
  <c r="K63" i="21"/>
  <c r="J117" i="21"/>
  <c r="G61" i="20"/>
  <c r="K55" i="21"/>
  <c r="J76" i="21"/>
  <c r="G40" i="20"/>
  <c r="K120" i="21"/>
  <c r="D90" i="22"/>
  <c r="K174" i="21"/>
  <c r="J196" i="21"/>
  <c r="G101" i="20"/>
  <c r="J218" i="21"/>
  <c r="G112" i="20"/>
  <c r="J273" i="21"/>
  <c r="G140" i="20"/>
  <c r="K312" i="21"/>
  <c r="J345" i="21"/>
  <c r="G178" i="20"/>
  <c r="J232" i="21"/>
  <c r="G119" i="20"/>
  <c r="J121" i="21"/>
  <c r="G63" i="20"/>
  <c r="D10" i="22"/>
  <c r="K18" i="21"/>
  <c r="D49" i="22"/>
  <c r="K93" i="21"/>
  <c r="K126" i="21"/>
  <c r="D104" i="22"/>
  <c r="K202" i="21"/>
  <c r="D126" i="22"/>
  <c r="K246" i="21"/>
  <c r="K302" i="21"/>
  <c r="D187" i="22"/>
  <c r="K362" i="21"/>
  <c r="J144" i="21"/>
  <c r="G75" i="20"/>
  <c r="J8" i="21"/>
  <c r="G5" i="20"/>
  <c r="K40" i="21"/>
  <c r="D38" i="22"/>
  <c r="K72" i="21"/>
  <c r="K110" i="21"/>
  <c r="J143" i="21"/>
  <c r="G74" i="20"/>
  <c r="J170" i="21"/>
  <c r="G88" i="20"/>
  <c r="K203" i="21"/>
  <c r="D118" i="22"/>
  <c r="K230" i="21"/>
  <c r="D138" i="22"/>
  <c r="K269" i="21"/>
  <c r="K308" i="21"/>
  <c r="K374" i="21"/>
  <c r="D94" i="22"/>
  <c r="K182" i="21"/>
  <c r="D142" i="22"/>
  <c r="K276" i="21"/>
  <c r="G8" i="20"/>
  <c r="J14" i="21"/>
  <c r="J46" i="21"/>
  <c r="G25" i="20"/>
  <c r="D41" i="22"/>
  <c r="K78" i="21"/>
  <c r="K231" i="21"/>
  <c r="J292" i="21"/>
  <c r="G150" i="20"/>
  <c r="K369" i="21"/>
  <c r="D47" i="22"/>
  <c r="K90" i="21"/>
  <c r="D31" i="22"/>
  <c r="K58" i="21"/>
  <c r="D86" i="22"/>
  <c r="K166" i="21"/>
  <c r="D108" i="22"/>
  <c r="K210" i="21"/>
  <c r="D122" i="22"/>
  <c r="K238" i="21"/>
  <c r="K354" i="21"/>
  <c r="K254" i="21"/>
  <c r="D176" i="22"/>
  <c r="K342" i="21"/>
  <c r="J364" i="21"/>
  <c r="G188" i="20"/>
  <c r="M201" i="21"/>
  <c r="D211" i="23"/>
  <c r="L211" i="21"/>
  <c r="N40" i="21"/>
  <c r="M83" i="21"/>
  <c r="D52" i="25"/>
  <c r="N99" i="21"/>
  <c r="N132" i="21"/>
  <c r="D77" i="25"/>
  <c r="N148" i="21"/>
  <c r="D96" i="24"/>
  <c r="M186" i="21"/>
  <c r="D121" i="24"/>
  <c r="M236" i="21"/>
  <c r="M275" i="21"/>
  <c r="N327" i="21"/>
  <c r="D80" i="23"/>
  <c r="L80" i="21"/>
  <c r="D300" i="23"/>
  <c r="L300" i="21"/>
  <c r="D103" i="25"/>
  <c r="N200" i="21"/>
  <c r="D54" i="23"/>
  <c r="L54" i="21"/>
  <c r="D360" i="23"/>
  <c r="L360" i="21"/>
  <c r="M266" i="21"/>
  <c r="D184" i="23"/>
  <c r="L184" i="21"/>
  <c r="N5" i="21"/>
  <c r="D14" i="24"/>
  <c r="M26" i="21"/>
  <c r="M69" i="21"/>
  <c r="D96" i="23"/>
  <c r="L96" i="21"/>
  <c r="M118" i="21"/>
  <c r="D72" i="25"/>
  <c r="N139" i="21"/>
  <c r="D86" i="25"/>
  <c r="N166" i="21"/>
  <c r="J194" i="21"/>
  <c r="G100" i="20"/>
  <c r="D227" i="23"/>
  <c r="L227" i="21"/>
  <c r="D249" i="23"/>
  <c r="L249" i="21"/>
  <c r="D271" i="23"/>
  <c r="L271" i="21"/>
  <c r="D299" i="23"/>
  <c r="L299" i="21"/>
  <c r="D321" i="23"/>
  <c r="L321" i="21"/>
  <c r="D98" i="24"/>
  <c r="M190" i="21"/>
  <c r="D156" i="23"/>
  <c r="L156" i="21"/>
  <c r="D20" i="25"/>
  <c r="N37" i="21"/>
  <c r="D34" i="24"/>
  <c r="M64" i="21"/>
  <c r="N102" i="21"/>
  <c r="N173" i="21"/>
  <c r="N211" i="21"/>
  <c r="D131" i="24"/>
  <c r="M255" i="21"/>
  <c r="D148" i="24"/>
  <c r="M288" i="21"/>
  <c r="N308" i="21"/>
  <c r="D121" i="23"/>
  <c r="L121" i="21"/>
  <c r="D267" i="23"/>
  <c r="L267" i="21"/>
  <c r="N17" i="21"/>
  <c r="N38" i="21"/>
  <c r="N65" i="21"/>
  <c r="N92" i="21"/>
  <c r="D59" i="25"/>
  <c r="N113" i="21"/>
  <c r="D76" i="24"/>
  <c r="M146" i="21"/>
  <c r="J184" i="21"/>
  <c r="G95" i="20"/>
  <c r="D117" i="25"/>
  <c r="N228" i="21"/>
  <c r="N256" i="21"/>
  <c r="D143" i="24"/>
  <c r="M278" i="21"/>
  <c r="D154" i="24"/>
  <c r="M300" i="21"/>
  <c r="D163" i="24"/>
  <c r="M317" i="21"/>
  <c r="D177" i="24"/>
  <c r="M344" i="21"/>
  <c r="N361" i="21"/>
  <c r="N140" i="21"/>
  <c r="D291" i="23"/>
  <c r="L291" i="21"/>
  <c r="D39" i="23"/>
  <c r="L39" i="21"/>
  <c r="D61" i="23"/>
  <c r="L61" i="21"/>
  <c r="D93" i="23"/>
  <c r="L93" i="21"/>
  <c r="M126" i="21"/>
  <c r="M9" i="21"/>
  <c r="D16" i="25"/>
  <c r="N30" i="21"/>
  <c r="M57" i="21"/>
  <c r="D78" i="23"/>
  <c r="L78" i="21"/>
  <c r="M100" i="21"/>
  <c r="M116" i="21"/>
  <c r="D138" i="23"/>
  <c r="L138" i="21"/>
  <c r="D80" i="25"/>
  <c r="N154" i="21"/>
  <c r="D176" i="23"/>
  <c r="L176" i="21"/>
  <c r="D198" i="23"/>
  <c r="L198" i="21"/>
  <c r="M215" i="21"/>
  <c r="N231" i="21"/>
  <c r="J242" i="21"/>
  <c r="G124" i="20"/>
  <c r="N264" i="21"/>
  <c r="D286" i="23"/>
  <c r="L286" i="21"/>
  <c r="D156" i="25"/>
  <c r="N303" i="21"/>
  <c r="D336" i="23"/>
  <c r="L336" i="21"/>
  <c r="D369" i="23"/>
  <c r="L369" i="21"/>
  <c r="D190" i="25"/>
  <c r="N368" i="21"/>
  <c r="D15" i="23"/>
  <c r="L15" i="21"/>
  <c r="D19" i="24"/>
  <c r="M36" i="21"/>
  <c r="D63" i="23"/>
  <c r="L63" i="21"/>
  <c r="M79" i="21"/>
  <c r="D50" i="24"/>
  <c r="M95" i="21"/>
  <c r="D117" i="23"/>
  <c r="L117" i="21"/>
  <c r="D69" i="25"/>
  <c r="N133" i="21"/>
  <c r="D83" i="24"/>
  <c r="M160" i="21"/>
  <c r="D188" i="23"/>
  <c r="L188" i="21"/>
  <c r="D105" i="25"/>
  <c r="N204" i="21"/>
  <c r="D119" i="25"/>
  <c r="N232" i="21"/>
  <c r="D133" i="25"/>
  <c r="N259" i="21"/>
  <c r="D287" i="23"/>
  <c r="L287" i="21"/>
  <c r="D153" i="25"/>
  <c r="N298" i="21"/>
  <c r="D162" i="24"/>
  <c r="M315" i="21"/>
  <c r="D342" i="23"/>
  <c r="L342" i="21"/>
  <c r="D182" i="25"/>
  <c r="N353" i="21"/>
  <c r="M235" i="21"/>
  <c r="J301" i="21"/>
  <c r="G155" i="20"/>
  <c r="D341" i="23"/>
  <c r="L341" i="21"/>
  <c r="D171" i="25"/>
  <c r="N332" i="21"/>
  <c r="D359" i="23"/>
  <c r="L359" i="21"/>
  <c r="D191" i="25"/>
  <c r="N370" i="21"/>
  <c r="D7" i="24"/>
  <c r="M12" i="21"/>
  <c r="N71" i="21"/>
  <c r="N169" i="21"/>
  <c r="M229" i="21"/>
  <c r="D103" i="23"/>
  <c r="L103" i="21"/>
  <c r="D79" i="25"/>
  <c r="N152" i="21"/>
  <c r="D112" i="24"/>
  <c r="M218" i="21"/>
  <c r="N262" i="21"/>
  <c r="D178" i="25"/>
  <c r="N345" i="21"/>
  <c r="N23" i="21"/>
  <c r="N136" i="21"/>
  <c r="M213" i="21"/>
  <c r="M329" i="21"/>
  <c r="M363" i="21"/>
  <c r="D55" i="23"/>
  <c r="L55" i="21"/>
  <c r="D125" i="23"/>
  <c r="L125" i="21"/>
  <c r="D129" i="25"/>
  <c r="N251" i="21"/>
  <c r="D172" i="24"/>
  <c r="M334" i="21"/>
  <c r="D161" i="25"/>
  <c r="N313" i="21"/>
  <c r="D184" i="25"/>
  <c r="N357" i="21"/>
  <c r="M153" i="21"/>
  <c r="D93" i="24"/>
  <c r="M180" i="21"/>
  <c r="D219" i="23"/>
  <c r="L219" i="21"/>
  <c r="D132" i="24"/>
  <c r="M257" i="21"/>
  <c r="D285" i="23"/>
  <c r="L285" i="21"/>
  <c r="N302" i="21"/>
  <c r="D167" i="25"/>
  <c r="N324" i="21"/>
  <c r="D175" i="24"/>
  <c r="M340" i="21"/>
  <c r="D351" i="23"/>
  <c r="L351" i="21"/>
  <c r="D373" i="23"/>
  <c r="L373" i="21"/>
  <c r="M325" i="21"/>
  <c r="N374" i="21"/>
  <c r="D48" i="23"/>
  <c r="L48" i="21"/>
  <c r="D86" i="23"/>
  <c r="L86" i="21"/>
  <c r="D125" i="25"/>
  <c r="N244" i="21"/>
  <c r="D76" i="23"/>
  <c r="L76" i="21"/>
  <c r="D160" i="24"/>
  <c r="M311" i="21"/>
  <c r="D8" i="23"/>
  <c r="L8" i="21"/>
  <c r="D143" i="23"/>
  <c r="L143" i="21"/>
  <c r="D236" i="23"/>
  <c r="L236" i="21"/>
  <c r="D10" i="25"/>
  <c r="N18" i="21"/>
  <c r="D130" i="23"/>
  <c r="L130" i="21"/>
  <c r="D83" i="23"/>
  <c r="L83" i="21"/>
  <c r="M331" i="21"/>
  <c r="D132" i="23"/>
  <c r="L132" i="21"/>
  <c r="D2" i="22"/>
  <c r="K2" i="21"/>
  <c r="D2" i="23"/>
  <c r="L2" i="21"/>
  <c r="D2" i="24"/>
  <c r="M2" i="21"/>
  <c r="G2" i="20"/>
  <c r="J2" i="21"/>
  <c r="D2" i="25"/>
  <c r="N2" i="21"/>
  <c r="Q56" i="10"/>
  <c r="G57" i="10"/>
  <c r="Q59" i="10"/>
  <c r="Q57" i="10"/>
  <c r="P61" i="10"/>
  <c r="P63" i="10" l="1"/>
  <c r="Q61" i="10"/>
  <c r="G74" i="10"/>
  <c r="Q67" i="10" l="1"/>
  <c r="Q64" i="10"/>
  <c r="Q69" i="10"/>
  <c r="Q65" i="10"/>
  <c r="Q68" i="10"/>
  <c r="Q66" i="10"/>
  <c r="G76" i="10"/>
  <c r="H74" i="10"/>
  <c r="Q70" i="10"/>
  <c r="H76" i="10" l="1"/>
  <c r="H59" i="10"/>
  <c r="H69" i="10"/>
  <c r="H65" i="10"/>
  <c r="H53" i="10"/>
  <c r="I51" i="10" s="1"/>
  <c r="H55" i="10"/>
  <c r="H63" i="10"/>
  <c r="H67" i="10"/>
  <c r="H71" i="10"/>
  <c r="H61" i="10"/>
  <c r="H57" i="10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2" i="8"/>
  <c r="J3" i="8"/>
  <c r="J5" i="8"/>
  <c r="J6" i="8"/>
  <c r="J11" i="8"/>
  <c r="J12" i="8"/>
  <c r="J16" i="8"/>
  <c r="J18" i="8"/>
  <c r="J19" i="8"/>
  <c r="J22" i="8"/>
  <c r="J23" i="8"/>
  <c r="J24" i="8"/>
  <c r="J31" i="8"/>
  <c r="J32" i="8"/>
  <c r="J36" i="8"/>
  <c r="J37" i="8"/>
  <c r="J38" i="8"/>
  <c r="J40" i="8"/>
  <c r="J41" i="8"/>
  <c r="J42" i="8"/>
  <c r="J48" i="8"/>
  <c r="J49" i="8"/>
  <c r="J51" i="8"/>
  <c r="J53" i="8"/>
  <c r="J54" i="8"/>
  <c r="J55" i="8"/>
  <c r="J57" i="8"/>
  <c r="J58" i="8"/>
  <c r="J60" i="8"/>
  <c r="J61" i="8"/>
  <c r="J63" i="8"/>
  <c r="J65" i="8"/>
  <c r="J66" i="8"/>
  <c r="J68" i="8"/>
  <c r="J69" i="8"/>
  <c r="J71" i="8"/>
  <c r="J72" i="8"/>
  <c r="J77" i="8"/>
  <c r="J78" i="8"/>
  <c r="J80" i="8"/>
  <c r="J81" i="8"/>
  <c r="J83" i="8"/>
  <c r="J84" i="8"/>
  <c r="J86" i="8"/>
  <c r="J87" i="8"/>
  <c r="J89" i="8"/>
  <c r="J90" i="8"/>
  <c r="J92" i="8"/>
  <c r="J93" i="8"/>
  <c r="J95" i="8"/>
  <c r="J97" i="8"/>
  <c r="J98" i="8"/>
  <c r="J99" i="8"/>
  <c r="J101" i="8"/>
  <c r="J102" i="8"/>
  <c r="J104" i="8"/>
  <c r="J105" i="8"/>
  <c r="J107" i="8"/>
  <c r="J108" i="8"/>
  <c r="J110" i="8"/>
  <c r="J111" i="8"/>
  <c r="J112" i="8"/>
  <c r="J114" i="8"/>
  <c r="J116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3" i="6"/>
  <c r="D54" i="6"/>
  <c r="D55" i="6"/>
  <c r="D56" i="6"/>
  <c r="D57" i="6"/>
  <c r="D58" i="6"/>
  <c r="D2" i="6"/>
  <c r="I23" i="8" s="1"/>
  <c r="N3" i="8"/>
  <c r="Z3" i="8" s="1"/>
  <c r="N4" i="8"/>
  <c r="Y4" i="8" s="1"/>
  <c r="X4" i="8" s="1"/>
  <c r="N5" i="8"/>
  <c r="Y5" i="8" s="1"/>
  <c r="X5" i="8" s="1"/>
  <c r="N6" i="8"/>
  <c r="Z6" i="8" s="1"/>
  <c r="N7" i="8"/>
  <c r="N8" i="8"/>
  <c r="Y8" i="8" s="1"/>
  <c r="X8" i="8" s="1"/>
  <c r="N9" i="8"/>
  <c r="Y9" i="8" s="1"/>
  <c r="X9" i="8" s="1"/>
  <c r="N10" i="8"/>
  <c r="Y10" i="8" s="1"/>
  <c r="X10" i="8" s="1"/>
  <c r="N11" i="8"/>
  <c r="Z11" i="8" s="1"/>
  <c r="N12" i="8"/>
  <c r="N13" i="8"/>
  <c r="Y13" i="8" s="1"/>
  <c r="X13" i="8" s="1"/>
  <c r="N14" i="8"/>
  <c r="Z14" i="8" s="1"/>
  <c r="N15" i="8"/>
  <c r="N16" i="8"/>
  <c r="Y16" i="8" s="1"/>
  <c r="X16" i="8" s="1"/>
  <c r="N17" i="8"/>
  <c r="Y17" i="8" s="1"/>
  <c r="X17" i="8" s="1"/>
  <c r="N18" i="8"/>
  <c r="N19" i="8"/>
  <c r="Z19" i="8" s="1"/>
  <c r="N20" i="8"/>
  <c r="N21" i="8"/>
  <c r="Y21" i="8" s="1"/>
  <c r="X21" i="8" s="1"/>
  <c r="N22" i="8"/>
  <c r="Z22" i="8" s="1"/>
  <c r="N23" i="8"/>
  <c r="N24" i="8"/>
  <c r="Y24" i="8" s="1"/>
  <c r="N25" i="8"/>
  <c r="Y25" i="8" s="1"/>
  <c r="X25" i="8" s="1"/>
  <c r="N26" i="8"/>
  <c r="N27" i="8"/>
  <c r="Z27" i="8" s="1"/>
  <c r="N28" i="8"/>
  <c r="N29" i="8"/>
  <c r="Y29" i="8" s="1"/>
  <c r="X29" i="8" s="1"/>
  <c r="N30" i="8"/>
  <c r="Z30" i="8" s="1"/>
  <c r="N31" i="8"/>
  <c r="N32" i="8"/>
  <c r="N33" i="8"/>
  <c r="Y33" i="8" s="1"/>
  <c r="X33" i="8" s="1"/>
  <c r="N34" i="8"/>
  <c r="N35" i="8"/>
  <c r="Z35" i="8" s="1"/>
  <c r="N36" i="8"/>
  <c r="N37" i="8"/>
  <c r="Y37" i="8" s="1"/>
  <c r="N38" i="8"/>
  <c r="Z38" i="8" s="1"/>
  <c r="N39" i="8"/>
  <c r="N40" i="8"/>
  <c r="N41" i="8"/>
  <c r="Y41" i="8" s="1"/>
  <c r="N42" i="8"/>
  <c r="N43" i="8"/>
  <c r="Z43" i="8" s="1"/>
  <c r="N44" i="8"/>
  <c r="N45" i="8"/>
  <c r="Y45" i="8" s="1"/>
  <c r="N46" i="8"/>
  <c r="Z46" i="8" s="1"/>
  <c r="N47" i="8"/>
  <c r="N48" i="8"/>
  <c r="N49" i="8"/>
  <c r="Y49" i="8" s="1"/>
  <c r="N50" i="8"/>
  <c r="N51" i="8"/>
  <c r="Z51" i="8" s="1"/>
  <c r="N52" i="8"/>
  <c r="N53" i="8"/>
  <c r="Y53" i="8" s="1"/>
  <c r="N54" i="8"/>
  <c r="Z54" i="8" s="1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Y75" i="8" s="1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Y99" i="8" s="1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2" i="8"/>
  <c r="V120" i="8"/>
  <c r="U120" i="8"/>
  <c r="T120" i="8"/>
  <c r="S120" i="8"/>
  <c r="R120" i="8"/>
  <c r="L120" i="8"/>
  <c r="I120" i="8"/>
  <c r="J120" i="8" s="1"/>
  <c r="C120" i="8"/>
  <c r="V119" i="8"/>
  <c r="U119" i="8"/>
  <c r="T119" i="8"/>
  <c r="S119" i="8"/>
  <c r="R119" i="8"/>
  <c r="L119" i="8"/>
  <c r="I119" i="8"/>
  <c r="J119" i="8" s="1"/>
  <c r="C119" i="8"/>
  <c r="V118" i="8"/>
  <c r="U118" i="8"/>
  <c r="T118" i="8"/>
  <c r="S118" i="8"/>
  <c r="R118" i="8"/>
  <c r="L118" i="8"/>
  <c r="I118" i="8"/>
  <c r="J118" i="8" s="1"/>
  <c r="C118" i="8"/>
  <c r="V117" i="8"/>
  <c r="U117" i="8"/>
  <c r="T117" i="8"/>
  <c r="S117" i="8"/>
  <c r="R117" i="8"/>
  <c r="L117" i="8"/>
  <c r="I117" i="8"/>
  <c r="J117" i="8" s="1"/>
  <c r="C117" i="8"/>
  <c r="V116" i="8"/>
  <c r="U116" i="8"/>
  <c r="T116" i="8"/>
  <c r="S116" i="8"/>
  <c r="R116" i="8"/>
  <c r="L116" i="8"/>
  <c r="I116" i="8"/>
  <c r="C116" i="8"/>
  <c r="V115" i="8"/>
  <c r="U115" i="8"/>
  <c r="T115" i="8"/>
  <c r="S115" i="8"/>
  <c r="R115" i="8"/>
  <c r="L115" i="8"/>
  <c r="I115" i="8"/>
  <c r="J115" i="8" s="1"/>
  <c r="C115" i="8"/>
  <c r="V114" i="8"/>
  <c r="U114" i="8"/>
  <c r="T114" i="8"/>
  <c r="S114" i="8"/>
  <c r="R114" i="8"/>
  <c r="L114" i="8"/>
  <c r="I114" i="8"/>
  <c r="C114" i="8"/>
  <c r="V113" i="8"/>
  <c r="U113" i="8"/>
  <c r="T113" i="8"/>
  <c r="S113" i="8"/>
  <c r="R113" i="8"/>
  <c r="L113" i="8"/>
  <c r="I113" i="8"/>
  <c r="J113" i="8" s="1"/>
  <c r="C113" i="8"/>
  <c r="V112" i="8"/>
  <c r="U112" i="8"/>
  <c r="T112" i="8"/>
  <c r="S112" i="8"/>
  <c r="R112" i="8"/>
  <c r="L112" i="8"/>
  <c r="I112" i="8"/>
  <c r="C112" i="8"/>
  <c r="V111" i="8"/>
  <c r="U111" i="8"/>
  <c r="T111" i="8"/>
  <c r="S111" i="8"/>
  <c r="R111" i="8"/>
  <c r="L111" i="8"/>
  <c r="I111" i="8"/>
  <c r="C111" i="8"/>
  <c r="V110" i="8"/>
  <c r="U110" i="8"/>
  <c r="T110" i="8"/>
  <c r="S110" i="8"/>
  <c r="R110" i="8"/>
  <c r="L110" i="8"/>
  <c r="I110" i="8"/>
  <c r="C110" i="8"/>
  <c r="V109" i="8"/>
  <c r="U109" i="8"/>
  <c r="T109" i="8"/>
  <c r="S109" i="8"/>
  <c r="R109" i="8"/>
  <c r="L109" i="8"/>
  <c r="I109" i="8"/>
  <c r="J109" i="8" s="1"/>
  <c r="C109" i="8"/>
  <c r="V108" i="8"/>
  <c r="U108" i="8"/>
  <c r="T108" i="8"/>
  <c r="S108" i="8"/>
  <c r="R108" i="8"/>
  <c r="L108" i="8"/>
  <c r="I108" i="8"/>
  <c r="C108" i="8"/>
  <c r="V107" i="8"/>
  <c r="U107" i="8"/>
  <c r="T107" i="8"/>
  <c r="S107" i="8"/>
  <c r="R107" i="8"/>
  <c r="L107" i="8"/>
  <c r="I107" i="8"/>
  <c r="C107" i="8"/>
  <c r="V106" i="8"/>
  <c r="U106" i="8"/>
  <c r="T106" i="8"/>
  <c r="S106" i="8"/>
  <c r="R106" i="8"/>
  <c r="L106" i="8"/>
  <c r="I106" i="8"/>
  <c r="J106" i="8" s="1"/>
  <c r="C106" i="8"/>
  <c r="V105" i="8"/>
  <c r="U105" i="8"/>
  <c r="T105" i="8"/>
  <c r="S105" i="8"/>
  <c r="R105" i="8"/>
  <c r="L105" i="8"/>
  <c r="I105" i="8"/>
  <c r="C105" i="8"/>
  <c r="V104" i="8"/>
  <c r="U104" i="8"/>
  <c r="T104" i="8"/>
  <c r="S104" i="8"/>
  <c r="R104" i="8"/>
  <c r="L104" i="8"/>
  <c r="I104" i="8"/>
  <c r="C104" i="8"/>
  <c r="V103" i="8"/>
  <c r="U103" i="8"/>
  <c r="T103" i="8"/>
  <c r="S103" i="8"/>
  <c r="R103" i="8"/>
  <c r="L103" i="8"/>
  <c r="I103" i="8"/>
  <c r="J103" i="8" s="1"/>
  <c r="C103" i="8"/>
  <c r="V102" i="8"/>
  <c r="U102" i="8"/>
  <c r="T102" i="8"/>
  <c r="S102" i="8"/>
  <c r="R102" i="8"/>
  <c r="L102" i="8"/>
  <c r="I102" i="8"/>
  <c r="C102" i="8"/>
  <c r="V101" i="8"/>
  <c r="U101" i="8"/>
  <c r="T101" i="8"/>
  <c r="S101" i="8"/>
  <c r="R101" i="8"/>
  <c r="L101" i="8"/>
  <c r="I101" i="8"/>
  <c r="C101" i="8"/>
  <c r="V100" i="8"/>
  <c r="U100" i="8"/>
  <c r="T100" i="8"/>
  <c r="S100" i="8"/>
  <c r="R100" i="8"/>
  <c r="L100" i="8"/>
  <c r="I100" i="8"/>
  <c r="J100" i="8" s="1"/>
  <c r="C100" i="8"/>
  <c r="V99" i="8"/>
  <c r="U99" i="8"/>
  <c r="T99" i="8"/>
  <c r="S99" i="8"/>
  <c r="R99" i="8"/>
  <c r="L99" i="8"/>
  <c r="I99" i="8"/>
  <c r="C99" i="8"/>
  <c r="V98" i="8"/>
  <c r="U98" i="8"/>
  <c r="T98" i="8"/>
  <c r="S98" i="8"/>
  <c r="R98" i="8"/>
  <c r="L98" i="8"/>
  <c r="I98" i="8"/>
  <c r="C98" i="8"/>
  <c r="V97" i="8"/>
  <c r="U97" i="8"/>
  <c r="T97" i="8"/>
  <c r="S97" i="8"/>
  <c r="R97" i="8"/>
  <c r="L97" i="8"/>
  <c r="I97" i="8"/>
  <c r="C97" i="8"/>
  <c r="V96" i="8"/>
  <c r="U96" i="8"/>
  <c r="T96" i="8"/>
  <c r="S96" i="8"/>
  <c r="R96" i="8"/>
  <c r="L96" i="8"/>
  <c r="I96" i="8"/>
  <c r="J96" i="8" s="1"/>
  <c r="C96" i="8"/>
  <c r="V95" i="8"/>
  <c r="U95" i="8"/>
  <c r="T95" i="8"/>
  <c r="S95" i="8"/>
  <c r="R95" i="8"/>
  <c r="L95" i="8"/>
  <c r="I95" i="8"/>
  <c r="C95" i="8"/>
  <c r="V94" i="8"/>
  <c r="U94" i="8"/>
  <c r="T94" i="8"/>
  <c r="S94" i="8"/>
  <c r="R94" i="8"/>
  <c r="L94" i="8"/>
  <c r="I94" i="8"/>
  <c r="J94" i="8" s="1"/>
  <c r="C94" i="8"/>
  <c r="V93" i="8"/>
  <c r="U93" i="8"/>
  <c r="T93" i="8"/>
  <c r="S93" i="8"/>
  <c r="R93" i="8"/>
  <c r="L93" i="8"/>
  <c r="I93" i="8"/>
  <c r="C93" i="8"/>
  <c r="V92" i="8"/>
  <c r="U92" i="8"/>
  <c r="T92" i="8"/>
  <c r="S92" i="8"/>
  <c r="R92" i="8"/>
  <c r="L92" i="8"/>
  <c r="I92" i="8"/>
  <c r="C92" i="8"/>
  <c r="V91" i="8"/>
  <c r="U91" i="8"/>
  <c r="T91" i="8"/>
  <c r="S91" i="8"/>
  <c r="R91" i="8"/>
  <c r="L91" i="8"/>
  <c r="I91" i="8"/>
  <c r="J91" i="8" s="1"/>
  <c r="C91" i="8"/>
  <c r="V90" i="8"/>
  <c r="U90" i="8"/>
  <c r="T90" i="8"/>
  <c r="S90" i="8"/>
  <c r="R90" i="8"/>
  <c r="L90" i="8"/>
  <c r="I90" i="8"/>
  <c r="C90" i="8"/>
  <c r="V89" i="8"/>
  <c r="U89" i="8"/>
  <c r="T89" i="8"/>
  <c r="S89" i="8"/>
  <c r="R89" i="8"/>
  <c r="L89" i="8"/>
  <c r="I89" i="8"/>
  <c r="C89" i="8"/>
  <c r="V88" i="8"/>
  <c r="U88" i="8"/>
  <c r="T88" i="8"/>
  <c r="S88" i="8"/>
  <c r="R88" i="8"/>
  <c r="L88" i="8"/>
  <c r="I88" i="8"/>
  <c r="J88" i="8" s="1"/>
  <c r="C88" i="8"/>
  <c r="V87" i="8"/>
  <c r="U87" i="8"/>
  <c r="T87" i="8"/>
  <c r="S87" i="8"/>
  <c r="R87" i="8"/>
  <c r="L87" i="8"/>
  <c r="I87" i="8"/>
  <c r="C87" i="8"/>
  <c r="V86" i="8"/>
  <c r="U86" i="8"/>
  <c r="T86" i="8"/>
  <c r="S86" i="8"/>
  <c r="R86" i="8"/>
  <c r="L86" i="8"/>
  <c r="I86" i="8"/>
  <c r="C86" i="8"/>
  <c r="V85" i="8"/>
  <c r="U85" i="8"/>
  <c r="T85" i="8"/>
  <c r="S85" i="8"/>
  <c r="R85" i="8"/>
  <c r="L85" i="8"/>
  <c r="I85" i="8"/>
  <c r="J85" i="8" s="1"/>
  <c r="C85" i="8"/>
  <c r="V84" i="8"/>
  <c r="U84" i="8"/>
  <c r="T84" i="8"/>
  <c r="S84" i="8"/>
  <c r="R84" i="8"/>
  <c r="L84" i="8"/>
  <c r="I84" i="8"/>
  <c r="C84" i="8"/>
  <c r="V83" i="8"/>
  <c r="U83" i="8"/>
  <c r="T83" i="8"/>
  <c r="S83" i="8"/>
  <c r="R83" i="8"/>
  <c r="L83" i="8"/>
  <c r="I83" i="8"/>
  <c r="C83" i="8"/>
  <c r="V82" i="8"/>
  <c r="U82" i="8"/>
  <c r="T82" i="8"/>
  <c r="S82" i="8"/>
  <c r="R82" i="8"/>
  <c r="L82" i="8"/>
  <c r="I82" i="8"/>
  <c r="J82" i="8" s="1"/>
  <c r="C82" i="8"/>
  <c r="V81" i="8"/>
  <c r="U81" i="8"/>
  <c r="T81" i="8"/>
  <c r="S81" i="8"/>
  <c r="R81" i="8"/>
  <c r="L81" i="8"/>
  <c r="I81" i="8"/>
  <c r="C81" i="8"/>
  <c r="V80" i="8"/>
  <c r="U80" i="8"/>
  <c r="T80" i="8"/>
  <c r="S80" i="8"/>
  <c r="R80" i="8"/>
  <c r="L80" i="8"/>
  <c r="I80" i="8"/>
  <c r="C80" i="8"/>
  <c r="V79" i="8"/>
  <c r="U79" i="8"/>
  <c r="T79" i="8"/>
  <c r="S79" i="8"/>
  <c r="R79" i="8"/>
  <c r="L79" i="8"/>
  <c r="I79" i="8"/>
  <c r="J79" i="8" s="1"/>
  <c r="C79" i="8"/>
  <c r="V78" i="8"/>
  <c r="U78" i="8"/>
  <c r="T78" i="8"/>
  <c r="S78" i="8"/>
  <c r="R78" i="8"/>
  <c r="L78" i="8"/>
  <c r="I78" i="8"/>
  <c r="C78" i="8"/>
  <c r="V77" i="8"/>
  <c r="U77" i="8"/>
  <c r="T77" i="8"/>
  <c r="S77" i="8"/>
  <c r="R77" i="8"/>
  <c r="L77" i="8"/>
  <c r="I77" i="8"/>
  <c r="C77" i="8"/>
  <c r="V76" i="8"/>
  <c r="U76" i="8"/>
  <c r="T76" i="8"/>
  <c r="S76" i="8"/>
  <c r="R76" i="8"/>
  <c r="L76" i="8"/>
  <c r="I76" i="8"/>
  <c r="J76" i="8" s="1"/>
  <c r="C76" i="8"/>
  <c r="V75" i="8"/>
  <c r="U75" i="8"/>
  <c r="T75" i="8"/>
  <c r="S75" i="8"/>
  <c r="R75" i="8"/>
  <c r="L75" i="8"/>
  <c r="I75" i="8"/>
  <c r="J75" i="8" s="1"/>
  <c r="C75" i="8"/>
  <c r="V74" i="8"/>
  <c r="U74" i="8"/>
  <c r="T74" i="8"/>
  <c r="S74" i="8"/>
  <c r="R74" i="8"/>
  <c r="L74" i="8"/>
  <c r="I74" i="8"/>
  <c r="J74" i="8" s="1"/>
  <c r="C74" i="8"/>
  <c r="V73" i="8"/>
  <c r="U73" i="8"/>
  <c r="T73" i="8"/>
  <c r="S73" i="8"/>
  <c r="R73" i="8"/>
  <c r="L73" i="8"/>
  <c r="I73" i="8"/>
  <c r="J73" i="8" s="1"/>
  <c r="C73" i="8"/>
  <c r="V72" i="8"/>
  <c r="U72" i="8"/>
  <c r="T72" i="8"/>
  <c r="S72" i="8"/>
  <c r="R72" i="8"/>
  <c r="L72" i="8"/>
  <c r="I72" i="8"/>
  <c r="C72" i="8"/>
  <c r="V71" i="8"/>
  <c r="U71" i="8"/>
  <c r="T71" i="8"/>
  <c r="S71" i="8"/>
  <c r="R71" i="8"/>
  <c r="L71" i="8"/>
  <c r="I71" i="8"/>
  <c r="C71" i="8"/>
  <c r="V70" i="8"/>
  <c r="U70" i="8"/>
  <c r="T70" i="8"/>
  <c r="S70" i="8"/>
  <c r="R70" i="8"/>
  <c r="L70" i="8"/>
  <c r="I70" i="8"/>
  <c r="J70" i="8" s="1"/>
  <c r="C70" i="8"/>
  <c r="V69" i="8"/>
  <c r="U69" i="8"/>
  <c r="T69" i="8"/>
  <c r="S69" i="8"/>
  <c r="R69" i="8"/>
  <c r="L69" i="8"/>
  <c r="I69" i="8"/>
  <c r="C69" i="8"/>
  <c r="V68" i="8"/>
  <c r="U68" i="8"/>
  <c r="T68" i="8"/>
  <c r="S68" i="8"/>
  <c r="R68" i="8"/>
  <c r="L68" i="8"/>
  <c r="I68" i="8"/>
  <c r="C68" i="8"/>
  <c r="V67" i="8"/>
  <c r="U67" i="8"/>
  <c r="T67" i="8"/>
  <c r="S67" i="8"/>
  <c r="R67" i="8"/>
  <c r="L67" i="8"/>
  <c r="I67" i="8"/>
  <c r="J67" i="8" s="1"/>
  <c r="C67" i="8"/>
  <c r="V66" i="8"/>
  <c r="U66" i="8"/>
  <c r="T66" i="8"/>
  <c r="S66" i="8"/>
  <c r="R66" i="8"/>
  <c r="L66" i="8"/>
  <c r="I66" i="8"/>
  <c r="C66" i="8"/>
  <c r="V65" i="8"/>
  <c r="U65" i="8"/>
  <c r="T65" i="8"/>
  <c r="S65" i="8"/>
  <c r="R65" i="8"/>
  <c r="L65" i="8"/>
  <c r="I65" i="8"/>
  <c r="C65" i="8"/>
  <c r="V64" i="8"/>
  <c r="U64" i="8"/>
  <c r="T64" i="8"/>
  <c r="S64" i="8"/>
  <c r="R64" i="8"/>
  <c r="L64" i="8"/>
  <c r="I64" i="8"/>
  <c r="J64" i="8" s="1"/>
  <c r="C64" i="8"/>
  <c r="V63" i="8"/>
  <c r="U63" i="8"/>
  <c r="T63" i="8"/>
  <c r="S63" i="8"/>
  <c r="R63" i="8"/>
  <c r="L63" i="8"/>
  <c r="I63" i="8"/>
  <c r="C63" i="8"/>
  <c r="V62" i="8"/>
  <c r="U62" i="8"/>
  <c r="T62" i="8"/>
  <c r="S62" i="8"/>
  <c r="R62" i="8"/>
  <c r="L62" i="8"/>
  <c r="I62" i="8"/>
  <c r="J62" i="8" s="1"/>
  <c r="C62" i="8"/>
  <c r="V61" i="8"/>
  <c r="U61" i="8"/>
  <c r="T61" i="8"/>
  <c r="S61" i="8"/>
  <c r="R61" i="8"/>
  <c r="L61" i="8"/>
  <c r="I61" i="8"/>
  <c r="C61" i="8"/>
  <c r="V60" i="8"/>
  <c r="U60" i="8"/>
  <c r="T60" i="8"/>
  <c r="S60" i="8"/>
  <c r="R60" i="8"/>
  <c r="L60" i="8"/>
  <c r="I60" i="8"/>
  <c r="C60" i="8"/>
  <c r="V59" i="8"/>
  <c r="U59" i="8"/>
  <c r="T59" i="8"/>
  <c r="S59" i="8"/>
  <c r="R59" i="8"/>
  <c r="L59" i="8"/>
  <c r="I59" i="8"/>
  <c r="J59" i="8" s="1"/>
  <c r="C59" i="8"/>
  <c r="V58" i="8"/>
  <c r="U58" i="8"/>
  <c r="T58" i="8"/>
  <c r="S58" i="8"/>
  <c r="R58" i="8"/>
  <c r="L58" i="8"/>
  <c r="I58" i="8"/>
  <c r="C58" i="8"/>
  <c r="V57" i="8"/>
  <c r="U57" i="8"/>
  <c r="T57" i="8"/>
  <c r="S57" i="8"/>
  <c r="R57" i="8"/>
  <c r="L57" i="8"/>
  <c r="I57" i="8"/>
  <c r="C57" i="8"/>
  <c r="V56" i="8"/>
  <c r="U56" i="8"/>
  <c r="T56" i="8"/>
  <c r="S56" i="8"/>
  <c r="R56" i="8"/>
  <c r="L56" i="8"/>
  <c r="I56" i="8"/>
  <c r="J56" i="8" s="1"/>
  <c r="C56" i="8"/>
  <c r="V55" i="8"/>
  <c r="U55" i="8"/>
  <c r="T55" i="8"/>
  <c r="S55" i="8"/>
  <c r="R55" i="8"/>
  <c r="L55" i="8"/>
  <c r="I55" i="8"/>
  <c r="C55" i="8"/>
  <c r="V54" i="8"/>
  <c r="U54" i="8"/>
  <c r="T54" i="8"/>
  <c r="S54" i="8"/>
  <c r="R54" i="8"/>
  <c r="L54" i="8"/>
  <c r="I54" i="8"/>
  <c r="C54" i="8"/>
  <c r="V53" i="8"/>
  <c r="U53" i="8"/>
  <c r="T53" i="8"/>
  <c r="S53" i="8"/>
  <c r="R53" i="8"/>
  <c r="L53" i="8"/>
  <c r="I53" i="8"/>
  <c r="C53" i="8"/>
  <c r="V52" i="8"/>
  <c r="U52" i="8"/>
  <c r="T52" i="8"/>
  <c r="S52" i="8"/>
  <c r="R52" i="8"/>
  <c r="L52" i="8"/>
  <c r="I52" i="8"/>
  <c r="J52" i="8" s="1"/>
  <c r="C52" i="8"/>
  <c r="V51" i="8"/>
  <c r="U51" i="8"/>
  <c r="T51" i="8"/>
  <c r="S51" i="8"/>
  <c r="R51" i="8"/>
  <c r="L51" i="8"/>
  <c r="I51" i="8"/>
  <c r="C51" i="8"/>
  <c r="V50" i="8"/>
  <c r="U50" i="8"/>
  <c r="T50" i="8"/>
  <c r="S50" i="8"/>
  <c r="R50" i="8"/>
  <c r="L50" i="8"/>
  <c r="I50" i="8"/>
  <c r="J50" i="8" s="1"/>
  <c r="C50" i="8"/>
  <c r="V49" i="8"/>
  <c r="U49" i="8"/>
  <c r="T49" i="8"/>
  <c r="S49" i="8"/>
  <c r="R49" i="8"/>
  <c r="L49" i="8"/>
  <c r="I49" i="8"/>
  <c r="C49" i="8"/>
  <c r="V48" i="8"/>
  <c r="U48" i="8"/>
  <c r="T48" i="8"/>
  <c r="S48" i="8"/>
  <c r="R48" i="8"/>
  <c r="L48" i="8"/>
  <c r="I48" i="8"/>
  <c r="C48" i="8"/>
  <c r="V47" i="8"/>
  <c r="U47" i="8"/>
  <c r="T47" i="8"/>
  <c r="S47" i="8"/>
  <c r="R47" i="8"/>
  <c r="L47" i="8"/>
  <c r="I47" i="8"/>
  <c r="J47" i="8" s="1"/>
  <c r="C47" i="8"/>
  <c r="V46" i="8"/>
  <c r="U46" i="8"/>
  <c r="T46" i="8"/>
  <c r="S46" i="8"/>
  <c r="R46" i="8"/>
  <c r="L46" i="8"/>
  <c r="I46" i="8"/>
  <c r="J46" i="8" s="1"/>
  <c r="C46" i="8"/>
  <c r="V45" i="8"/>
  <c r="U45" i="8"/>
  <c r="T45" i="8"/>
  <c r="S45" i="8"/>
  <c r="R45" i="8"/>
  <c r="L45" i="8"/>
  <c r="I45" i="8"/>
  <c r="J45" i="8" s="1"/>
  <c r="C45" i="8"/>
  <c r="V44" i="8"/>
  <c r="U44" i="8"/>
  <c r="T44" i="8"/>
  <c r="S44" i="8"/>
  <c r="R44" i="8"/>
  <c r="L44" i="8"/>
  <c r="I44" i="8"/>
  <c r="J44" i="8" s="1"/>
  <c r="C44" i="8"/>
  <c r="V43" i="8"/>
  <c r="U43" i="8"/>
  <c r="T43" i="8"/>
  <c r="S43" i="8"/>
  <c r="R43" i="8"/>
  <c r="L43" i="8"/>
  <c r="I43" i="8"/>
  <c r="J43" i="8" s="1"/>
  <c r="C43" i="8"/>
  <c r="V42" i="8"/>
  <c r="U42" i="8"/>
  <c r="T42" i="8"/>
  <c r="S42" i="8"/>
  <c r="R42" i="8"/>
  <c r="L42" i="8"/>
  <c r="I42" i="8"/>
  <c r="C42" i="8"/>
  <c r="V41" i="8"/>
  <c r="U41" i="8"/>
  <c r="T41" i="8"/>
  <c r="S41" i="8"/>
  <c r="R41" i="8"/>
  <c r="L41" i="8"/>
  <c r="I41" i="8"/>
  <c r="C41" i="8"/>
  <c r="V40" i="8"/>
  <c r="U40" i="8"/>
  <c r="T40" i="8"/>
  <c r="S40" i="8"/>
  <c r="R40" i="8"/>
  <c r="L40" i="8"/>
  <c r="I40" i="8"/>
  <c r="C40" i="8"/>
  <c r="V39" i="8"/>
  <c r="U39" i="8"/>
  <c r="T39" i="8"/>
  <c r="S39" i="8"/>
  <c r="R39" i="8"/>
  <c r="L39" i="8"/>
  <c r="I39" i="8"/>
  <c r="J39" i="8" s="1"/>
  <c r="C39" i="8"/>
  <c r="V38" i="8"/>
  <c r="U38" i="8"/>
  <c r="T38" i="8"/>
  <c r="S38" i="8"/>
  <c r="R38" i="8"/>
  <c r="L38" i="8"/>
  <c r="I38" i="8"/>
  <c r="C38" i="8"/>
  <c r="V37" i="8"/>
  <c r="U37" i="8"/>
  <c r="T37" i="8"/>
  <c r="S37" i="8"/>
  <c r="R37" i="8"/>
  <c r="L37" i="8"/>
  <c r="I37" i="8"/>
  <c r="C37" i="8"/>
  <c r="V36" i="8"/>
  <c r="U36" i="8"/>
  <c r="T36" i="8"/>
  <c r="S36" i="8"/>
  <c r="R36" i="8"/>
  <c r="L36" i="8"/>
  <c r="I36" i="8"/>
  <c r="C36" i="8"/>
  <c r="V35" i="8"/>
  <c r="U35" i="8"/>
  <c r="T35" i="8"/>
  <c r="S35" i="8"/>
  <c r="R35" i="8"/>
  <c r="L35" i="8"/>
  <c r="I35" i="8"/>
  <c r="J35" i="8" s="1"/>
  <c r="C35" i="8"/>
  <c r="V34" i="8"/>
  <c r="U34" i="8"/>
  <c r="T34" i="8"/>
  <c r="S34" i="8"/>
  <c r="R34" i="8"/>
  <c r="L34" i="8"/>
  <c r="I34" i="8"/>
  <c r="J34" i="8" s="1"/>
  <c r="C34" i="8"/>
  <c r="V33" i="8"/>
  <c r="U33" i="8"/>
  <c r="T33" i="8"/>
  <c r="S33" i="8"/>
  <c r="R33" i="8"/>
  <c r="L33" i="8"/>
  <c r="I33" i="8"/>
  <c r="J33" i="8" s="1"/>
  <c r="C33" i="8"/>
  <c r="V32" i="8"/>
  <c r="U32" i="8"/>
  <c r="T32" i="8"/>
  <c r="S32" i="8"/>
  <c r="R32" i="8"/>
  <c r="L32" i="8"/>
  <c r="I32" i="8"/>
  <c r="C32" i="8"/>
  <c r="V31" i="8"/>
  <c r="U31" i="8"/>
  <c r="T31" i="8"/>
  <c r="S31" i="8"/>
  <c r="R31" i="8"/>
  <c r="L31" i="8"/>
  <c r="I31" i="8"/>
  <c r="C31" i="8"/>
  <c r="V30" i="8"/>
  <c r="U30" i="8"/>
  <c r="T30" i="8"/>
  <c r="S30" i="8"/>
  <c r="R30" i="8"/>
  <c r="L30" i="8"/>
  <c r="I30" i="8"/>
  <c r="J30" i="8" s="1"/>
  <c r="C30" i="8"/>
  <c r="V29" i="8"/>
  <c r="U29" i="8"/>
  <c r="T29" i="8"/>
  <c r="S29" i="8"/>
  <c r="R29" i="8"/>
  <c r="L29" i="8"/>
  <c r="I29" i="8"/>
  <c r="J29" i="8" s="1"/>
  <c r="C29" i="8"/>
  <c r="V28" i="8"/>
  <c r="U28" i="8"/>
  <c r="T28" i="8"/>
  <c r="S28" i="8"/>
  <c r="R28" i="8"/>
  <c r="L28" i="8"/>
  <c r="I28" i="8"/>
  <c r="J28" i="8" s="1"/>
  <c r="C28" i="8"/>
  <c r="V27" i="8"/>
  <c r="U27" i="8"/>
  <c r="T27" i="8"/>
  <c r="S27" i="8"/>
  <c r="R27" i="8"/>
  <c r="L27" i="8"/>
  <c r="I27" i="8"/>
  <c r="J27" i="8" s="1"/>
  <c r="C27" i="8"/>
  <c r="V26" i="8"/>
  <c r="U26" i="8"/>
  <c r="T26" i="8"/>
  <c r="S26" i="8"/>
  <c r="R26" i="8"/>
  <c r="L26" i="8"/>
  <c r="I26" i="8"/>
  <c r="J26" i="8" s="1"/>
  <c r="C26" i="8"/>
  <c r="V25" i="8"/>
  <c r="U25" i="8"/>
  <c r="T25" i="8"/>
  <c r="S25" i="8"/>
  <c r="R25" i="8"/>
  <c r="L25" i="8"/>
  <c r="I25" i="8"/>
  <c r="J25" i="8" s="1"/>
  <c r="C25" i="8"/>
  <c r="V24" i="8"/>
  <c r="U24" i="8"/>
  <c r="T24" i="8"/>
  <c r="S24" i="8"/>
  <c r="R24" i="8"/>
  <c r="L24" i="8"/>
  <c r="C24" i="8"/>
  <c r="V23" i="8"/>
  <c r="U23" i="8"/>
  <c r="T23" i="8"/>
  <c r="S23" i="8"/>
  <c r="R23" i="8"/>
  <c r="L23" i="8"/>
  <c r="C23" i="8"/>
  <c r="V22" i="8"/>
  <c r="U22" i="8"/>
  <c r="T22" i="8"/>
  <c r="S22" i="8"/>
  <c r="R22" i="8"/>
  <c r="L22" i="8"/>
  <c r="C22" i="8"/>
  <c r="V21" i="8"/>
  <c r="U21" i="8"/>
  <c r="T21" i="8"/>
  <c r="S21" i="8"/>
  <c r="R21" i="8"/>
  <c r="L21" i="8"/>
  <c r="C21" i="8"/>
  <c r="V20" i="8"/>
  <c r="U20" i="8"/>
  <c r="T20" i="8"/>
  <c r="S20" i="8"/>
  <c r="R20" i="8"/>
  <c r="L20" i="8"/>
  <c r="I20" i="8"/>
  <c r="J20" i="8" s="1"/>
  <c r="C20" i="8"/>
  <c r="V19" i="8"/>
  <c r="U19" i="8"/>
  <c r="T19" i="8"/>
  <c r="S19" i="8"/>
  <c r="R19" i="8"/>
  <c r="L19" i="8"/>
  <c r="I19" i="8"/>
  <c r="C19" i="8"/>
  <c r="V18" i="8"/>
  <c r="U18" i="8"/>
  <c r="T18" i="8"/>
  <c r="S18" i="8"/>
  <c r="R18" i="8"/>
  <c r="L18" i="8"/>
  <c r="I18" i="8"/>
  <c r="C18" i="8"/>
  <c r="V17" i="8"/>
  <c r="U17" i="8"/>
  <c r="T17" i="8"/>
  <c r="S17" i="8"/>
  <c r="R17" i="8"/>
  <c r="L17" i="8"/>
  <c r="I17" i="8"/>
  <c r="J17" i="8" s="1"/>
  <c r="C17" i="8"/>
  <c r="V16" i="8"/>
  <c r="U16" i="8"/>
  <c r="T16" i="8"/>
  <c r="S16" i="8"/>
  <c r="R16" i="8"/>
  <c r="L16" i="8"/>
  <c r="I16" i="8"/>
  <c r="C16" i="8"/>
  <c r="V15" i="8"/>
  <c r="U15" i="8"/>
  <c r="T15" i="8"/>
  <c r="S15" i="8"/>
  <c r="R15" i="8"/>
  <c r="L15" i="8"/>
  <c r="I15" i="8"/>
  <c r="J15" i="8" s="1"/>
  <c r="C15" i="8"/>
  <c r="V14" i="8"/>
  <c r="U14" i="8"/>
  <c r="T14" i="8"/>
  <c r="S14" i="8"/>
  <c r="R14" i="8"/>
  <c r="L14" i="8"/>
  <c r="I14" i="8"/>
  <c r="J14" i="8" s="1"/>
  <c r="C14" i="8"/>
  <c r="V13" i="8"/>
  <c r="U13" i="8"/>
  <c r="T13" i="8"/>
  <c r="S13" i="8"/>
  <c r="R13" i="8"/>
  <c r="L13" i="8"/>
  <c r="I13" i="8"/>
  <c r="J13" i="8" s="1"/>
  <c r="C13" i="8"/>
  <c r="V12" i="8"/>
  <c r="U12" i="8"/>
  <c r="T12" i="8"/>
  <c r="S12" i="8"/>
  <c r="R12" i="8"/>
  <c r="L12" i="8"/>
  <c r="I12" i="8"/>
  <c r="C12" i="8"/>
  <c r="V11" i="8"/>
  <c r="U11" i="8"/>
  <c r="T11" i="8"/>
  <c r="S11" i="8"/>
  <c r="R11" i="8"/>
  <c r="L11" i="8"/>
  <c r="I11" i="8"/>
  <c r="C11" i="8"/>
  <c r="V10" i="8"/>
  <c r="U10" i="8"/>
  <c r="T10" i="8"/>
  <c r="S10" i="8"/>
  <c r="R10" i="8"/>
  <c r="L10" i="8"/>
  <c r="I10" i="8"/>
  <c r="J10" i="8" s="1"/>
  <c r="C10" i="8"/>
  <c r="V9" i="8"/>
  <c r="U9" i="8"/>
  <c r="T9" i="8"/>
  <c r="S9" i="8"/>
  <c r="R9" i="8"/>
  <c r="L9" i="8"/>
  <c r="I9" i="8"/>
  <c r="J9" i="8" s="1"/>
  <c r="C9" i="8"/>
  <c r="V8" i="8"/>
  <c r="U8" i="8"/>
  <c r="T8" i="8"/>
  <c r="S8" i="8"/>
  <c r="R8" i="8"/>
  <c r="L8" i="8"/>
  <c r="I8" i="8"/>
  <c r="J8" i="8" s="1"/>
  <c r="C8" i="8"/>
  <c r="V7" i="8"/>
  <c r="U7" i="8"/>
  <c r="T7" i="8"/>
  <c r="S7" i="8"/>
  <c r="R7" i="8"/>
  <c r="L7" i="8"/>
  <c r="I7" i="8"/>
  <c r="J7" i="8" s="1"/>
  <c r="C7" i="8"/>
  <c r="V6" i="8"/>
  <c r="U6" i="8"/>
  <c r="T6" i="8"/>
  <c r="S6" i="8"/>
  <c r="R6" i="8"/>
  <c r="L6" i="8"/>
  <c r="I6" i="8"/>
  <c r="C6" i="8"/>
  <c r="V5" i="8"/>
  <c r="U5" i="8"/>
  <c r="T5" i="8"/>
  <c r="S5" i="8"/>
  <c r="R5" i="8"/>
  <c r="L5" i="8"/>
  <c r="I5" i="8"/>
  <c r="C5" i="8"/>
  <c r="V4" i="8"/>
  <c r="U4" i="8"/>
  <c r="T4" i="8"/>
  <c r="S4" i="8"/>
  <c r="R4" i="8"/>
  <c r="L4" i="8"/>
  <c r="I4" i="8"/>
  <c r="J4" i="8" s="1"/>
  <c r="C4" i="8"/>
  <c r="V3" i="8"/>
  <c r="U3" i="8"/>
  <c r="T3" i="8"/>
  <c r="S3" i="8"/>
  <c r="R3" i="8"/>
  <c r="L3" i="8"/>
  <c r="I3" i="8"/>
  <c r="C3" i="8"/>
  <c r="W2" i="8"/>
  <c r="V2" i="8"/>
  <c r="U2" i="8"/>
  <c r="T2" i="8"/>
  <c r="S2" i="8"/>
  <c r="R2" i="8"/>
  <c r="L2" i="8"/>
  <c r="I2" i="8"/>
  <c r="J2" i="8" s="1"/>
  <c r="AG46" i="8" l="1"/>
  <c r="AG30" i="8"/>
  <c r="AG22" i="8"/>
  <c r="AG6" i="8"/>
  <c r="AG54" i="8"/>
  <c r="AG38" i="8"/>
  <c r="AG14" i="8"/>
  <c r="M90" i="8"/>
  <c r="M94" i="8"/>
  <c r="M98" i="8"/>
  <c r="M102" i="8"/>
  <c r="M107" i="8"/>
  <c r="M110" i="8"/>
  <c r="M114" i="8"/>
  <c r="M91" i="8"/>
  <c r="M106" i="8"/>
  <c r="Z10" i="8"/>
  <c r="AG10" i="8" s="1"/>
  <c r="AG51" i="8"/>
  <c r="AG43" i="8"/>
  <c r="AG35" i="8"/>
  <c r="AG27" i="8"/>
  <c r="AG19" i="8"/>
  <c r="AG11" i="8"/>
  <c r="AG3" i="8"/>
  <c r="AG4" i="8"/>
  <c r="M5" i="8"/>
  <c r="M7" i="8"/>
  <c r="M6" i="8"/>
  <c r="M8" i="8"/>
  <c r="Y2" i="8"/>
  <c r="Z2" i="8"/>
  <c r="AG2" i="8" s="1"/>
  <c r="Y105" i="8"/>
  <c r="Z105" i="8"/>
  <c r="AG105" i="8" s="1"/>
  <c r="Y89" i="8"/>
  <c r="Y57" i="8"/>
  <c r="Y112" i="8"/>
  <c r="Y88" i="8"/>
  <c r="Y72" i="8"/>
  <c r="X24" i="8"/>
  <c r="Y73" i="8"/>
  <c r="Y104" i="8"/>
  <c r="X104" i="8" s="1"/>
  <c r="Y32" i="8"/>
  <c r="Y97" i="8"/>
  <c r="Y120" i="8"/>
  <c r="Y96" i="8"/>
  <c r="Y80" i="8"/>
  <c r="Y40" i="8"/>
  <c r="X49" i="8"/>
  <c r="Y48" i="8"/>
  <c r="Y81" i="8"/>
  <c r="Y64" i="8"/>
  <c r="X99" i="8"/>
  <c r="X75" i="8"/>
  <c r="Y113" i="8"/>
  <c r="Z113" i="8"/>
  <c r="AG113" i="8" s="1"/>
  <c r="Y65" i="8"/>
  <c r="Y56" i="8"/>
  <c r="Y114" i="8"/>
  <c r="Z114" i="8"/>
  <c r="Z106" i="8"/>
  <c r="AG106" i="8" s="1"/>
  <c r="Y106" i="8"/>
  <c r="Y98" i="8"/>
  <c r="Z98" i="8"/>
  <c r="AG98" i="8" s="1"/>
  <c r="Y90" i="8"/>
  <c r="Z90" i="8"/>
  <c r="AG90" i="8" s="1"/>
  <c r="Z82" i="8"/>
  <c r="AG82" i="8" s="1"/>
  <c r="Y82" i="8"/>
  <c r="Z74" i="8"/>
  <c r="AG74" i="8" s="1"/>
  <c r="Y74" i="8"/>
  <c r="Y66" i="8"/>
  <c r="Z66" i="8"/>
  <c r="AG66" i="8" s="1"/>
  <c r="Y58" i="8"/>
  <c r="Z58" i="8"/>
  <c r="AG58" i="8" s="1"/>
  <c r="Z50" i="8"/>
  <c r="AG50" i="8" s="1"/>
  <c r="Y50" i="8"/>
  <c r="Z42" i="8"/>
  <c r="AG42" i="8" s="1"/>
  <c r="Y42" i="8"/>
  <c r="Y34" i="8"/>
  <c r="Z34" i="8"/>
  <c r="AG34" i="8" s="1"/>
  <c r="Z26" i="8"/>
  <c r="AG26" i="8" s="1"/>
  <c r="Y26" i="8"/>
  <c r="Z118" i="8"/>
  <c r="AG118" i="8" s="1"/>
  <c r="Z110" i="8"/>
  <c r="AG110" i="8" s="1"/>
  <c r="Z102" i="8"/>
  <c r="AG102" i="8" s="1"/>
  <c r="Z94" i="8"/>
  <c r="AG94" i="8" s="1"/>
  <c r="Z86" i="8"/>
  <c r="AG86" i="8" s="1"/>
  <c r="Z78" i="8"/>
  <c r="AG78" i="8" s="1"/>
  <c r="Z70" i="8"/>
  <c r="AG70" i="8" s="1"/>
  <c r="Z62" i="8"/>
  <c r="AG62" i="8" s="1"/>
  <c r="Y54" i="8"/>
  <c r="Y27" i="8"/>
  <c r="Y117" i="8"/>
  <c r="Y109" i="8"/>
  <c r="Y101" i="8"/>
  <c r="Y93" i="8"/>
  <c r="Y85" i="8"/>
  <c r="Y77" i="8"/>
  <c r="Y69" i="8"/>
  <c r="Y61" i="8"/>
  <c r="X53" i="8"/>
  <c r="X45" i="8"/>
  <c r="X37" i="8"/>
  <c r="Y102" i="8"/>
  <c r="Y78" i="8"/>
  <c r="Z117" i="8"/>
  <c r="AG117" i="8" s="1"/>
  <c r="Z93" i="8"/>
  <c r="AG93" i="8" s="1"/>
  <c r="Z61" i="8"/>
  <c r="AG61" i="8" s="1"/>
  <c r="Z29" i="8"/>
  <c r="AG29" i="8" s="1"/>
  <c r="Y46" i="8"/>
  <c r="Y22" i="8"/>
  <c r="Z115" i="8"/>
  <c r="AG115" i="8" s="1"/>
  <c r="Z107" i="8"/>
  <c r="AG107" i="8" s="1"/>
  <c r="Z99" i="8"/>
  <c r="AG99" i="8" s="1"/>
  <c r="Z91" i="8"/>
  <c r="AG91" i="8" s="1"/>
  <c r="Z83" i="8"/>
  <c r="AG83" i="8" s="1"/>
  <c r="Z75" i="8"/>
  <c r="AG75" i="8" s="1"/>
  <c r="Z67" i="8"/>
  <c r="AG67" i="8" s="1"/>
  <c r="Z59" i="8"/>
  <c r="AG59" i="8" s="1"/>
  <c r="Y18" i="8"/>
  <c r="Z85" i="8"/>
  <c r="AG85" i="8" s="1"/>
  <c r="Z53" i="8"/>
  <c r="AG53" i="8" s="1"/>
  <c r="Z21" i="8"/>
  <c r="AG21" i="8" s="1"/>
  <c r="Y94" i="8"/>
  <c r="Y70" i="8"/>
  <c r="Y38" i="8"/>
  <c r="Y14" i="8"/>
  <c r="Z109" i="8"/>
  <c r="AG109" i="8" s="1"/>
  <c r="Z18" i="8"/>
  <c r="AG18" i="8" s="1"/>
  <c r="X41" i="8"/>
  <c r="Y118" i="8"/>
  <c r="Y91" i="8"/>
  <c r="Y35" i="8"/>
  <c r="Y11" i="8"/>
  <c r="Z77" i="8"/>
  <c r="AG77" i="8" s="1"/>
  <c r="Z45" i="8"/>
  <c r="AG45" i="8" s="1"/>
  <c r="Z13" i="8"/>
  <c r="AG13" i="8" s="1"/>
  <c r="Y62" i="8"/>
  <c r="Y110" i="8"/>
  <c r="Y86" i="8"/>
  <c r="Y30" i="8"/>
  <c r="Y6" i="8"/>
  <c r="Z101" i="8"/>
  <c r="AG101" i="8" s="1"/>
  <c r="Z69" i="8"/>
  <c r="AG69" i="8" s="1"/>
  <c r="Z37" i="8"/>
  <c r="AG37" i="8" s="1"/>
  <c r="Z5" i="8"/>
  <c r="AG5" i="8" s="1"/>
  <c r="I24" i="8"/>
  <c r="I22" i="8"/>
  <c r="I21" i="8"/>
  <c r="J21" i="8" s="1"/>
  <c r="H121" i="8"/>
  <c r="Y119" i="8"/>
  <c r="Z119" i="8"/>
  <c r="AG119" i="8" s="1"/>
  <c r="Y111" i="8"/>
  <c r="Z111" i="8"/>
  <c r="AG111" i="8" s="1"/>
  <c r="Y103" i="8"/>
  <c r="Z103" i="8"/>
  <c r="AG103" i="8" s="1"/>
  <c r="Y95" i="8"/>
  <c r="Z95" i="8"/>
  <c r="AG95" i="8" s="1"/>
  <c r="Y87" i="8"/>
  <c r="Z87" i="8"/>
  <c r="AG87" i="8" s="1"/>
  <c r="Y79" i="8"/>
  <c r="Z79" i="8"/>
  <c r="AG79" i="8" s="1"/>
  <c r="Y71" i="8"/>
  <c r="Z71" i="8"/>
  <c r="AG71" i="8" s="1"/>
  <c r="Y63" i="8"/>
  <c r="Z63" i="8"/>
  <c r="AG63" i="8" s="1"/>
  <c r="Y55" i="8"/>
  <c r="Z55" i="8"/>
  <c r="AG55" i="8" s="1"/>
  <c r="Y47" i="8"/>
  <c r="Z47" i="8"/>
  <c r="AG47" i="8" s="1"/>
  <c r="Y39" i="8"/>
  <c r="Z39" i="8"/>
  <c r="AG39" i="8" s="1"/>
  <c r="Y31" i="8"/>
  <c r="Z31" i="8"/>
  <c r="AG31" i="8" s="1"/>
  <c r="Y23" i="8"/>
  <c r="Z23" i="8"/>
  <c r="AG23" i="8" s="1"/>
  <c r="Y15" i="8"/>
  <c r="Z15" i="8"/>
  <c r="AG15" i="8" s="1"/>
  <c r="Y7" i="8"/>
  <c r="Z7" i="8"/>
  <c r="AG7" i="8" s="1"/>
  <c r="Y115" i="8"/>
  <c r="Y51" i="8"/>
  <c r="Y116" i="8"/>
  <c r="Z116" i="8"/>
  <c r="AG116" i="8" s="1"/>
  <c r="Y108" i="8"/>
  <c r="Z108" i="8"/>
  <c r="AG108" i="8" s="1"/>
  <c r="Y100" i="8"/>
  <c r="Z100" i="8"/>
  <c r="AG100" i="8" s="1"/>
  <c r="Y92" i="8"/>
  <c r="Z92" i="8"/>
  <c r="AG92" i="8" s="1"/>
  <c r="Y84" i="8"/>
  <c r="Z84" i="8"/>
  <c r="AG84" i="8" s="1"/>
  <c r="Y76" i="8"/>
  <c r="Z76" i="8"/>
  <c r="AG76" i="8" s="1"/>
  <c r="Y68" i="8"/>
  <c r="Z68" i="8"/>
  <c r="AG68" i="8" s="1"/>
  <c r="Y60" i="8"/>
  <c r="Z60" i="8"/>
  <c r="AG60" i="8" s="1"/>
  <c r="Y52" i="8"/>
  <c r="Z52" i="8"/>
  <c r="AG52" i="8" s="1"/>
  <c r="Y44" i="8"/>
  <c r="Z44" i="8"/>
  <c r="AG44" i="8" s="1"/>
  <c r="Y36" i="8"/>
  <c r="Z36" i="8"/>
  <c r="AG36" i="8" s="1"/>
  <c r="Y28" i="8"/>
  <c r="Z28" i="8"/>
  <c r="AG28" i="8" s="1"/>
  <c r="Y20" i="8"/>
  <c r="Z20" i="8"/>
  <c r="AG20" i="8" s="1"/>
  <c r="Y12" i="8"/>
  <c r="Z12" i="8"/>
  <c r="AG12" i="8" s="1"/>
  <c r="Y67" i="8"/>
  <c r="Y3" i="8"/>
  <c r="Y107" i="8"/>
  <c r="Y43" i="8"/>
  <c r="M96" i="8"/>
  <c r="Y83" i="8"/>
  <c r="Y19" i="8"/>
  <c r="Y59" i="8"/>
  <c r="Z97" i="8"/>
  <c r="AG97" i="8" s="1"/>
  <c r="Z89" i="8"/>
  <c r="AG89" i="8" s="1"/>
  <c r="Z81" i="8"/>
  <c r="AG81" i="8" s="1"/>
  <c r="Z73" i="8"/>
  <c r="AG73" i="8" s="1"/>
  <c r="Z65" i="8"/>
  <c r="AG65" i="8" s="1"/>
  <c r="Z57" i="8"/>
  <c r="AG57" i="8" s="1"/>
  <c r="Z49" i="8"/>
  <c r="AG49" i="8" s="1"/>
  <c r="Z41" i="8"/>
  <c r="AG41" i="8" s="1"/>
  <c r="Z33" i="8"/>
  <c r="Z25" i="8"/>
  <c r="AG25" i="8" s="1"/>
  <c r="Z17" i="8"/>
  <c r="AG17" i="8" s="1"/>
  <c r="Z9" i="8"/>
  <c r="AG9" i="8" s="1"/>
  <c r="Z120" i="8"/>
  <c r="AG120" i="8" s="1"/>
  <c r="Z112" i="8"/>
  <c r="AG112" i="8" s="1"/>
  <c r="Z104" i="8"/>
  <c r="AG104" i="8" s="1"/>
  <c r="Z96" i="8"/>
  <c r="AG96" i="8" s="1"/>
  <c r="Z88" i="8"/>
  <c r="AG88" i="8" s="1"/>
  <c r="Z80" i="8"/>
  <c r="AG80" i="8" s="1"/>
  <c r="Z72" i="8"/>
  <c r="AG72" i="8" s="1"/>
  <c r="Z64" i="8"/>
  <c r="AG64" i="8" s="1"/>
  <c r="Z56" i="8"/>
  <c r="AG56" i="8" s="1"/>
  <c r="Z48" i="8"/>
  <c r="AG48" i="8" s="1"/>
  <c r="Z40" i="8"/>
  <c r="AG40" i="8" s="1"/>
  <c r="Z32" i="8"/>
  <c r="AG32" i="8" s="1"/>
  <c r="Z24" i="8"/>
  <c r="AG24" i="8" s="1"/>
  <c r="Z16" i="8"/>
  <c r="AG16" i="8" s="1"/>
  <c r="Z8" i="8"/>
  <c r="AG8" i="8" s="1"/>
  <c r="M51" i="8"/>
  <c r="M115" i="8"/>
  <c r="M92" i="8"/>
  <c r="M83" i="8"/>
  <c r="M119" i="8"/>
  <c r="M11" i="8"/>
  <c r="M27" i="8"/>
  <c r="M59" i="8"/>
  <c r="M75" i="8"/>
  <c r="M43" i="8"/>
  <c r="M47" i="8"/>
  <c r="M117" i="8"/>
  <c r="M2" i="8"/>
  <c r="M39" i="8"/>
  <c r="M63" i="8"/>
  <c r="M87" i="8"/>
  <c r="M99" i="8"/>
  <c r="M67" i="8"/>
  <c r="M108" i="8"/>
  <c r="M4" i="8"/>
  <c r="M80" i="8"/>
  <c r="M86" i="8"/>
  <c r="M95" i="8"/>
  <c r="M118" i="8"/>
  <c r="M31" i="8"/>
  <c r="M35" i="8"/>
  <c r="M19" i="8"/>
  <c r="M23" i="8"/>
  <c r="M112" i="8"/>
  <c r="M3" i="8"/>
  <c r="M15" i="8"/>
  <c r="M55" i="8"/>
  <c r="M72" i="8"/>
  <c r="M88" i="8"/>
  <c r="M120" i="8"/>
  <c r="M100" i="8"/>
  <c r="M111" i="8"/>
  <c r="M113" i="8"/>
  <c r="M116" i="8"/>
  <c r="M69" i="8"/>
  <c r="M77" i="8"/>
  <c r="M85" i="8"/>
  <c r="M89" i="8"/>
  <c r="M103" i="8"/>
  <c r="M104" i="8"/>
  <c r="M22" i="8"/>
  <c r="M26" i="8"/>
  <c r="M30" i="8"/>
  <c r="M34" i="8"/>
  <c r="M38" i="8"/>
  <c r="M42" i="8"/>
  <c r="M46" i="8"/>
  <c r="M50" i="8"/>
  <c r="M54" i="8"/>
  <c r="M58" i="8"/>
  <c r="M62" i="8"/>
  <c r="M66" i="8"/>
  <c r="M74" i="8"/>
  <c r="M82" i="8"/>
  <c r="M18" i="8"/>
  <c r="M71" i="8"/>
  <c r="M79" i="8"/>
  <c r="M93" i="8"/>
  <c r="M97" i="8"/>
  <c r="M14" i="8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M61" i="8"/>
  <c r="M65" i="8"/>
  <c r="M68" i="8"/>
  <c r="M76" i="8"/>
  <c r="M84" i="8"/>
  <c r="M101" i="8"/>
  <c r="M10" i="8"/>
  <c r="M73" i="8"/>
  <c r="M81" i="8"/>
  <c r="M105" i="8"/>
  <c r="M12" i="8"/>
  <c r="M16" i="8"/>
  <c r="M20" i="8"/>
  <c r="M24" i="8"/>
  <c r="M28" i="8"/>
  <c r="M32" i="8"/>
  <c r="M36" i="8"/>
  <c r="M40" i="8"/>
  <c r="M44" i="8"/>
  <c r="M48" i="8"/>
  <c r="M52" i="8"/>
  <c r="M56" i="8"/>
  <c r="M60" i="8"/>
  <c r="M64" i="8"/>
  <c r="M70" i="8"/>
  <c r="M78" i="8"/>
  <c r="M109" i="8"/>
  <c r="AG114" i="8" l="1"/>
  <c r="AG33" i="8"/>
  <c r="X44" i="8"/>
  <c r="X11" i="8"/>
  <c r="X109" i="8"/>
  <c r="X48" i="8"/>
  <c r="X88" i="8"/>
  <c r="X38" i="8"/>
  <c r="X19" i="8"/>
  <c r="X43" i="8"/>
  <c r="X20" i="8"/>
  <c r="X52" i="8"/>
  <c r="X84" i="8"/>
  <c r="X116" i="8"/>
  <c r="X115" i="8"/>
  <c r="X30" i="8"/>
  <c r="X91" i="8"/>
  <c r="X70" i="8"/>
  <c r="X85" i="8"/>
  <c r="X117" i="8"/>
  <c r="X34" i="8"/>
  <c r="X58" i="8"/>
  <c r="X82" i="8"/>
  <c r="X113" i="8"/>
  <c r="X120" i="8"/>
  <c r="X112" i="8"/>
  <c r="X76" i="8"/>
  <c r="X14" i="8"/>
  <c r="X77" i="8"/>
  <c r="X64" i="8"/>
  <c r="X35" i="8"/>
  <c r="X56" i="8"/>
  <c r="X32" i="8"/>
  <c r="X83" i="8"/>
  <c r="X107" i="8"/>
  <c r="X86" i="8"/>
  <c r="X118" i="8"/>
  <c r="X94" i="8"/>
  <c r="X78" i="8"/>
  <c r="X27" i="8"/>
  <c r="X42" i="8"/>
  <c r="X106" i="8"/>
  <c r="X28" i="8"/>
  <c r="X60" i="8"/>
  <c r="X92" i="8"/>
  <c r="X110" i="8"/>
  <c r="X102" i="8"/>
  <c r="X61" i="8"/>
  <c r="X93" i="8"/>
  <c r="X54" i="8"/>
  <c r="X81" i="8"/>
  <c r="X40" i="8"/>
  <c r="X105" i="8"/>
  <c r="X108" i="8"/>
  <c r="X6" i="8"/>
  <c r="X98" i="8"/>
  <c r="X89" i="8"/>
  <c r="X3" i="8"/>
  <c r="X22" i="8"/>
  <c r="X26" i="8"/>
  <c r="X66" i="8"/>
  <c r="X12" i="8"/>
  <c r="X59" i="8"/>
  <c r="X67" i="8"/>
  <c r="X36" i="8"/>
  <c r="X68" i="8"/>
  <c r="X100" i="8"/>
  <c r="X18" i="8"/>
  <c r="X46" i="8"/>
  <c r="X69" i="8"/>
  <c r="X101" i="8"/>
  <c r="X50" i="8"/>
  <c r="X90" i="8"/>
  <c r="X80" i="8"/>
  <c r="X97" i="8"/>
  <c r="X72" i="8"/>
  <c r="X96" i="8"/>
  <c r="X51" i="8"/>
  <c r="X62" i="8"/>
  <c r="X74" i="8"/>
  <c r="X114" i="8"/>
  <c r="X65" i="8"/>
  <c r="X73" i="8"/>
  <c r="X57" i="8"/>
  <c r="X2" i="8"/>
  <c r="X71" i="8"/>
  <c r="W3" i="8"/>
  <c r="W4" i="8" s="1"/>
  <c r="X15" i="8"/>
  <c r="X47" i="8"/>
  <c r="X79" i="8"/>
  <c r="X111" i="8"/>
  <c r="X7" i="8"/>
  <c r="X39" i="8"/>
  <c r="X103" i="8"/>
  <c r="X23" i="8"/>
  <c r="X55" i="8"/>
  <c r="X87" i="8"/>
  <c r="X119" i="8"/>
  <c r="X31" i="8"/>
  <c r="X63" i="8"/>
  <c r="X95" i="8"/>
  <c r="AG121" i="8" l="1"/>
  <c r="T50" i="6"/>
  <c r="S50" i="6"/>
  <c r="R50" i="6"/>
  <c r="Q50" i="6"/>
  <c r="P50" i="6"/>
  <c r="O50" i="6"/>
  <c r="N50" i="6"/>
  <c r="M50" i="6"/>
  <c r="L50" i="6"/>
  <c r="K50" i="6"/>
  <c r="J50" i="6"/>
  <c r="I50" i="6"/>
  <c r="T49" i="6"/>
  <c r="S49" i="6"/>
  <c r="R49" i="6"/>
  <c r="Q49" i="6"/>
  <c r="P49" i="6"/>
  <c r="O49" i="6"/>
  <c r="N49" i="6"/>
  <c r="M49" i="6"/>
  <c r="L49" i="6"/>
  <c r="K49" i="6"/>
  <c r="J49" i="6"/>
  <c r="I49" i="6"/>
  <c r="T48" i="6"/>
  <c r="S48" i="6"/>
  <c r="R48" i="6"/>
  <c r="Q48" i="6"/>
  <c r="P48" i="6"/>
  <c r="O48" i="6"/>
  <c r="N48" i="6"/>
  <c r="M48" i="6"/>
  <c r="L48" i="6"/>
  <c r="K48" i="6"/>
  <c r="J48" i="6"/>
  <c r="I48" i="6"/>
  <c r="T47" i="6"/>
  <c r="S47" i="6"/>
  <c r="R47" i="6"/>
  <c r="Q47" i="6"/>
  <c r="P47" i="6"/>
  <c r="O47" i="6"/>
  <c r="N47" i="6"/>
  <c r="M47" i="6"/>
  <c r="L47" i="6"/>
  <c r="K47" i="6"/>
  <c r="J47" i="6"/>
  <c r="I47" i="6"/>
  <c r="T46" i="6"/>
  <c r="S46" i="6"/>
  <c r="R46" i="6"/>
  <c r="Q46" i="6"/>
  <c r="P46" i="6"/>
  <c r="O46" i="6"/>
  <c r="N46" i="6"/>
  <c r="M46" i="6"/>
  <c r="L46" i="6"/>
  <c r="K46" i="6"/>
  <c r="J46" i="6"/>
  <c r="I46" i="6"/>
  <c r="T45" i="6"/>
  <c r="S45" i="6"/>
  <c r="R45" i="6"/>
  <c r="Q45" i="6"/>
  <c r="P45" i="6"/>
  <c r="O45" i="6"/>
  <c r="N45" i="6"/>
  <c r="M45" i="6"/>
  <c r="L45" i="6"/>
  <c r="K45" i="6"/>
  <c r="J45" i="6"/>
  <c r="I45" i="6"/>
  <c r="T44" i="6"/>
  <c r="S44" i="6"/>
  <c r="R44" i="6"/>
  <c r="Q44" i="6"/>
  <c r="P44" i="6"/>
  <c r="O44" i="6"/>
  <c r="N44" i="6"/>
  <c r="M44" i="6"/>
  <c r="L44" i="6"/>
  <c r="K44" i="6"/>
  <c r="J44" i="6"/>
  <c r="I44" i="6"/>
  <c r="T43" i="6"/>
  <c r="S43" i="6"/>
  <c r="R43" i="6"/>
  <c r="Q43" i="6"/>
  <c r="P43" i="6"/>
  <c r="O43" i="6"/>
  <c r="N43" i="6"/>
  <c r="M43" i="6"/>
  <c r="L43" i="6"/>
  <c r="K43" i="6"/>
  <c r="J43" i="6"/>
  <c r="I43" i="6"/>
  <c r="T42" i="6"/>
  <c r="S42" i="6"/>
  <c r="R42" i="6"/>
  <c r="Q42" i="6"/>
  <c r="P42" i="6"/>
  <c r="O42" i="6"/>
  <c r="N42" i="6"/>
  <c r="M42" i="6"/>
  <c r="L42" i="6"/>
  <c r="K42" i="6"/>
  <c r="J42" i="6"/>
  <c r="I42" i="6"/>
  <c r="T41" i="6"/>
  <c r="S41" i="6"/>
  <c r="R41" i="6"/>
  <c r="Q41" i="6"/>
  <c r="P41" i="6"/>
  <c r="O41" i="6"/>
  <c r="N41" i="6"/>
  <c r="M41" i="6"/>
  <c r="L41" i="6"/>
  <c r="K41" i="6"/>
  <c r="J41" i="6"/>
  <c r="I41" i="6"/>
  <c r="T40" i="6"/>
  <c r="S40" i="6"/>
  <c r="R40" i="6"/>
  <c r="Q40" i="6"/>
  <c r="P40" i="6"/>
  <c r="O40" i="6"/>
  <c r="N40" i="6"/>
  <c r="M40" i="6"/>
  <c r="L40" i="6"/>
  <c r="K40" i="6"/>
  <c r="J40" i="6"/>
  <c r="I40" i="6"/>
  <c r="T39" i="6"/>
  <c r="S39" i="6"/>
  <c r="R39" i="6"/>
  <c r="Q39" i="6"/>
  <c r="P39" i="6"/>
  <c r="O39" i="6"/>
  <c r="N39" i="6"/>
  <c r="M39" i="6"/>
  <c r="L39" i="6"/>
  <c r="K39" i="6"/>
  <c r="J39" i="6"/>
  <c r="I39" i="6"/>
  <c r="T38" i="6"/>
  <c r="S38" i="6"/>
  <c r="R38" i="6"/>
  <c r="Q38" i="6"/>
  <c r="P38" i="6"/>
  <c r="O38" i="6"/>
  <c r="N38" i="6"/>
  <c r="M38" i="6"/>
  <c r="L38" i="6"/>
  <c r="K38" i="6"/>
  <c r="J38" i="6"/>
  <c r="I38" i="6"/>
  <c r="T37" i="6"/>
  <c r="S37" i="6"/>
  <c r="R37" i="6"/>
  <c r="Q37" i="6"/>
  <c r="P37" i="6"/>
  <c r="O37" i="6"/>
  <c r="N37" i="6"/>
  <c r="M37" i="6"/>
  <c r="L37" i="6"/>
  <c r="K37" i="6"/>
  <c r="J37" i="6"/>
  <c r="I37" i="6"/>
  <c r="T36" i="6"/>
  <c r="S36" i="6"/>
  <c r="R36" i="6"/>
  <c r="Q36" i="6"/>
  <c r="P36" i="6"/>
  <c r="O36" i="6"/>
  <c r="N36" i="6"/>
  <c r="M36" i="6"/>
  <c r="L36" i="6"/>
  <c r="K36" i="6"/>
  <c r="J36" i="6"/>
  <c r="I36" i="6"/>
  <c r="T35" i="6"/>
  <c r="S35" i="6"/>
  <c r="R35" i="6"/>
  <c r="Q35" i="6"/>
  <c r="P35" i="6"/>
  <c r="O35" i="6"/>
  <c r="N35" i="6"/>
  <c r="M35" i="6"/>
  <c r="L35" i="6"/>
  <c r="K35" i="6"/>
  <c r="J35" i="6"/>
  <c r="I35" i="6"/>
  <c r="T34" i="6"/>
  <c r="S34" i="6"/>
  <c r="R34" i="6"/>
  <c r="Q34" i="6"/>
  <c r="P34" i="6"/>
  <c r="O34" i="6"/>
  <c r="N34" i="6"/>
  <c r="M34" i="6"/>
  <c r="L34" i="6"/>
  <c r="K34" i="6"/>
  <c r="J34" i="6"/>
  <c r="I34" i="6"/>
  <c r="T33" i="6"/>
  <c r="S33" i="6"/>
  <c r="R33" i="6"/>
  <c r="Q33" i="6"/>
  <c r="P33" i="6"/>
  <c r="O33" i="6"/>
  <c r="N33" i="6"/>
  <c r="M33" i="6"/>
  <c r="L33" i="6"/>
  <c r="K33" i="6"/>
  <c r="J33" i="6"/>
  <c r="I33" i="6"/>
  <c r="T32" i="6"/>
  <c r="S32" i="6"/>
  <c r="R32" i="6"/>
  <c r="Q32" i="6"/>
  <c r="P32" i="6"/>
  <c r="O32" i="6"/>
  <c r="N32" i="6"/>
  <c r="M32" i="6"/>
  <c r="L32" i="6"/>
  <c r="K32" i="6"/>
  <c r="J32" i="6"/>
  <c r="I32" i="6"/>
  <c r="T31" i="6"/>
  <c r="S31" i="6"/>
  <c r="R31" i="6"/>
  <c r="Q31" i="6"/>
  <c r="P31" i="6"/>
  <c r="O31" i="6"/>
  <c r="N31" i="6"/>
  <c r="M31" i="6"/>
  <c r="L31" i="6"/>
  <c r="K31" i="6"/>
  <c r="J31" i="6"/>
  <c r="I31" i="6"/>
  <c r="T30" i="6"/>
  <c r="S30" i="6"/>
  <c r="R30" i="6"/>
  <c r="Q30" i="6"/>
  <c r="P30" i="6"/>
  <c r="O30" i="6"/>
  <c r="N30" i="6"/>
  <c r="M30" i="6"/>
  <c r="L30" i="6"/>
  <c r="K30" i="6"/>
  <c r="J30" i="6"/>
  <c r="I30" i="6"/>
  <c r="T29" i="6"/>
  <c r="S29" i="6"/>
  <c r="R29" i="6"/>
  <c r="Q29" i="6"/>
  <c r="P29" i="6"/>
  <c r="O29" i="6"/>
  <c r="N29" i="6"/>
  <c r="M29" i="6"/>
  <c r="L29" i="6"/>
  <c r="K29" i="6"/>
  <c r="J29" i="6"/>
  <c r="I29" i="6"/>
  <c r="T28" i="6"/>
  <c r="S28" i="6"/>
  <c r="R28" i="6"/>
  <c r="Q28" i="6"/>
  <c r="P28" i="6"/>
  <c r="O28" i="6"/>
  <c r="N28" i="6"/>
  <c r="M28" i="6"/>
  <c r="L28" i="6"/>
  <c r="K28" i="6"/>
  <c r="J28" i="6"/>
  <c r="I28" i="6"/>
  <c r="T27" i="6"/>
  <c r="S27" i="6"/>
  <c r="R27" i="6"/>
  <c r="Q27" i="6"/>
  <c r="P27" i="6"/>
  <c r="O27" i="6"/>
  <c r="N27" i="6"/>
  <c r="M27" i="6"/>
  <c r="L27" i="6"/>
  <c r="K27" i="6"/>
  <c r="J27" i="6"/>
  <c r="I27" i="6"/>
  <c r="T26" i="6"/>
  <c r="S26" i="6"/>
  <c r="R26" i="6"/>
  <c r="Q26" i="6"/>
  <c r="P26" i="6"/>
  <c r="O26" i="6"/>
  <c r="N26" i="6"/>
  <c r="M26" i="6"/>
  <c r="L26" i="6"/>
  <c r="K26" i="6"/>
  <c r="J26" i="6"/>
  <c r="I26" i="6"/>
  <c r="T25" i="6"/>
  <c r="S25" i="6"/>
  <c r="R25" i="6"/>
  <c r="Q25" i="6"/>
  <c r="P25" i="6"/>
  <c r="O25" i="6"/>
  <c r="N25" i="6"/>
  <c r="M25" i="6"/>
  <c r="L25" i="6"/>
  <c r="K25" i="6"/>
  <c r="J25" i="6"/>
  <c r="I25" i="6"/>
  <c r="T24" i="6"/>
  <c r="S24" i="6"/>
  <c r="R24" i="6"/>
  <c r="Q24" i="6"/>
  <c r="P24" i="6"/>
  <c r="O24" i="6"/>
  <c r="N24" i="6"/>
  <c r="M24" i="6"/>
  <c r="L24" i="6"/>
  <c r="K24" i="6"/>
  <c r="J24" i="6"/>
  <c r="I24" i="6"/>
  <c r="T23" i="6"/>
  <c r="S23" i="6"/>
  <c r="R23" i="6"/>
  <c r="Q23" i="6"/>
  <c r="P23" i="6"/>
  <c r="O23" i="6"/>
  <c r="N23" i="6"/>
  <c r="M23" i="6"/>
  <c r="L23" i="6"/>
  <c r="K23" i="6"/>
  <c r="J23" i="6"/>
  <c r="I23" i="6"/>
  <c r="T22" i="6"/>
  <c r="S22" i="6"/>
  <c r="R22" i="6"/>
  <c r="Q22" i="6"/>
  <c r="P22" i="6"/>
  <c r="O22" i="6"/>
  <c r="N22" i="6"/>
  <c r="M22" i="6"/>
  <c r="L22" i="6"/>
  <c r="K22" i="6"/>
  <c r="J22" i="6"/>
  <c r="I22" i="6"/>
  <c r="T21" i="6"/>
  <c r="S21" i="6"/>
  <c r="R21" i="6"/>
  <c r="Q21" i="6"/>
  <c r="P21" i="6"/>
  <c r="O21" i="6"/>
  <c r="N21" i="6"/>
  <c r="M21" i="6"/>
  <c r="L21" i="6"/>
  <c r="K21" i="6"/>
  <c r="J21" i="6"/>
  <c r="I21" i="6"/>
  <c r="T20" i="6"/>
  <c r="S20" i="6"/>
  <c r="R20" i="6"/>
  <c r="Q20" i="6"/>
  <c r="P20" i="6"/>
  <c r="O20" i="6"/>
  <c r="N20" i="6"/>
  <c r="M20" i="6"/>
  <c r="L20" i="6"/>
  <c r="K20" i="6"/>
  <c r="J20" i="6"/>
  <c r="I20" i="6"/>
  <c r="T19" i="6"/>
  <c r="S19" i="6"/>
  <c r="R19" i="6"/>
  <c r="Q19" i="6"/>
  <c r="P19" i="6"/>
  <c r="O19" i="6"/>
  <c r="N19" i="6"/>
  <c r="M19" i="6"/>
  <c r="L19" i="6"/>
  <c r="K19" i="6"/>
  <c r="J19" i="6"/>
  <c r="I19" i="6"/>
  <c r="T18" i="6"/>
  <c r="S18" i="6"/>
  <c r="R18" i="6"/>
  <c r="Q18" i="6"/>
  <c r="P18" i="6"/>
  <c r="O18" i="6"/>
  <c r="N18" i="6"/>
  <c r="M18" i="6"/>
  <c r="L18" i="6"/>
  <c r="K18" i="6"/>
  <c r="J18" i="6"/>
  <c r="I18" i="6"/>
  <c r="T17" i="6"/>
  <c r="S17" i="6"/>
  <c r="R17" i="6"/>
  <c r="Q17" i="6"/>
  <c r="P17" i="6"/>
  <c r="O17" i="6"/>
  <c r="N17" i="6"/>
  <c r="M17" i="6"/>
  <c r="L17" i="6"/>
  <c r="K17" i="6"/>
  <c r="J17" i="6"/>
  <c r="I17" i="6"/>
  <c r="T16" i="6"/>
  <c r="S16" i="6"/>
  <c r="R16" i="6"/>
  <c r="Q16" i="6"/>
  <c r="P16" i="6"/>
  <c r="O16" i="6"/>
  <c r="N16" i="6"/>
  <c r="M16" i="6"/>
  <c r="L16" i="6"/>
  <c r="K16" i="6"/>
  <c r="J16" i="6"/>
  <c r="I16" i="6"/>
  <c r="T15" i="6"/>
  <c r="S15" i="6"/>
  <c r="R15" i="6"/>
  <c r="Q15" i="6"/>
  <c r="P15" i="6"/>
  <c r="O15" i="6"/>
  <c r="N15" i="6"/>
  <c r="M15" i="6"/>
  <c r="L15" i="6"/>
  <c r="K15" i="6"/>
  <c r="J15" i="6"/>
  <c r="I15" i="6"/>
  <c r="T14" i="6"/>
  <c r="S14" i="6"/>
  <c r="R14" i="6"/>
  <c r="Q14" i="6"/>
  <c r="P14" i="6"/>
  <c r="O14" i="6"/>
  <c r="N14" i="6"/>
  <c r="M14" i="6"/>
  <c r="L14" i="6"/>
  <c r="K14" i="6"/>
  <c r="J14" i="6"/>
  <c r="I14" i="6"/>
  <c r="T13" i="6"/>
  <c r="S13" i="6"/>
  <c r="R13" i="6"/>
  <c r="Q13" i="6"/>
  <c r="P13" i="6"/>
  <c r="O13" i="6"/>
  <c r="N13" i="6"/>
  <c r="M13" i="6"/>
  <c r="L13" i="6"/>
  <c r="K13" i="6"/>
  <c r="J13" i="6"/>
  <c r="I13" i="6"/>
  <c r="T12" i="6"/>
  <c r="S12" i="6"/>
  <c r="R12" i="6"/>
  <c r="Q12" i="6"/>
  <c r="P12" i="6"/>
  <c r="O12" i="6"/>
  <c r="N12" i="6"/>
  <c r="M12" i="6"/>
  <c r="L12" i="6"/>
  <c r="K12" i="6"/>
  <c r="J12" i="6"/>
  <c r="I12" i="6"/>
  <c r="T11" i="6"/>
  <c r="S11" i="6"/>
  <c r="R11" i="6"/>
  <c r="Q11" i="6"/>
  <c r="P11" i="6"/>
  <c r="O11" i="6"/>
  <c r="N11" i="6"/>
  <c r="M11" i="6"/>
  <c r="L11" i="6"/>
  <c r="K11" i="6"/>
  <c r="J11" i="6"/>
  <c r="I11" i="6"/>
  <c r="T10" i="6"/>
  <c r="S10" i="6"/>
  <c r="R10" i="6"/>
  <c r="Q10" i="6"/>
  <c r="P10" i="6"/>
  <c r="O10" i="6"/>
  <c r="N10" i="6"/>
  <c r="M10" i="6"/>
  <c r="L10" i="6"/>
  <c r="K10" i="6"/>
  <c r="J10" i="6"/>
  <c r="I10" i="6"/>
  <c r="T9" i="6"/>
  <c r="S9" i="6"/>
  <c r="R9" i="6"/>
  <c r="Q9" i="6"/>
  <c r="P9" i="6"/>
  <c r="O9" i="6"/>
  <c r="N9" i="6"/>
  <c r="M9" i="6"/>
  <c r="L9" i="6"/>
  <c r="K9" i="6"/>
  <c r="J9" i="6"/>
  <c r="I9" i="6"/>
  <c r="T8" i="6"/>
  <c r="S8" i="6"/>
  <c r="R8" i="6"/>
  <c r="Q8" i="6"/>
  <c r="P8" i="6"/>
  <c r="O8" i="6"/>
  <c r="N8" i="6"/>
  <c r="M8" i="6"/>
  <c r="L8" i="6"/>
  <c r="K8" i="6"/>
  <c r="J8" i="6"/>
  <c r="I8" i="6"/>
  <c r="T7" i="6"/>
  <c r="S7" i="6"/>
  <c r="R7" i="6"/>
  <c r="Q7" i="6"/>
  <c r="P7" i="6"/>
  <c r="O7" i="6"/>
  <c r="N7" i="6"/>
  <c r="M7" i="6"/>
  <c r="L7" i="6"/>
  <c r="K7" i="6"/>
  <c r="J7" i="6"/>
  <c r="I7" i="6"/>
  <c r="T6" i="6"/>
  <c r="S6" i="6"/>
  <c r="R6" i="6"/>
  <c r="Q6" i="6"/>
  <c r="P6" i="6"/>
  <c r="O6" i="6"/>
  <c r="N6" i="6"/>
  <c r="M6" i="6"/>
  <c r="L6" i="6"/>
  <c r="K6" i="6"/>
  <c r="J6" i="6"/>
  <c r="I6" i="6"/>
  <c r="T5" i="6"/>
  <c r="S5" i="6"/>
  <c r="R5" i="6"/>
  <c r="Q5" i="6"/>
  <c r="P5" i="6"/>
  <c r="O5" i="6"/>
  <c r="N5" i="6"/>
  <c r="M5" i="6"/>
  <c r="L5" i="6"/>
  <c r="K5" i="6"/>
  <c r="J5" i="6"/>
  <c r="I5" i="6"/>
  <c r="T4" i="6"/>
  <c r="S4" i="6"/>
  <c r="R4" i="6"/>
  <c r="Q4" i="6"/>
  <c r="P4" i="6"/>
  <c r="O4" i="6"/>
  <c r="N4" i="6"/>
  <c r="M4" i="6"/>
  <c r="L4" i="6"/>
  <c r="K4" i="6"/>
  <c r="J4" i="6"/>
  <c r="I4" i="6"/>
  <c r="T3" i="6"/>
  <c r="S3" i="6"/>
  <c r="R3" i="6"/>
  <c r="Q3" i="6"/>
  <c r="P3" i="6"/>
  <c r="O3" i="6"/>
  <c r="N3" i="6"/>
  <c r="M3" i="6"/>
  <c r="L3" i="6"/>
  <c r="K3" i="6"/>
  <c r="J3" i="6"/>
  <c r="I3" i="6"/>
  <c r="T2" i="6"/>
  <c r="S2" i="6"/>
  <c r="R2" i="6"/>
  <c r="Q2" i="6"/>
  <c r="P2" i="6"/>
  <c r="O2" i="6"/>
  <c r="N2" i="6"/>
  <c r="M2" i="6"/>
  <c r="L2" i="6"/>
  <c r="K2" i="6"/>
  <c r="J2" i="6"/>
  <c r="I2" i="6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T361" i="5"/>
  <c r="AT362" i="5"/>
  <c r="AT363" i="5"/>
  <c r="AT364" i="5"/>
  <c r="AT365" i="5"/>
  <c r="AT366" i="5"/>
  <c r="AT367" i="5"/>
  <c r="AT368" i="5"/>
  <c r="AT369" i="5"/>
  <c r="AT370" i="5"/>
  <c r="AT371" i="5"/>
  <c r="AT372" i="5"/>
  <c r="AT373" i="5"/>
  <c r="AT374" i="5"/>
  <c r="AT375" i="5"/>
  <c r="AT376" i="5"/>
  <c r="AT377" i="5"/>
  <c r="AT378" i="5"/>
  <c r="AT379" i="5"/>
  <c r="AT380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284" i="5"/>
  <c r="AS285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6" i="5"/>
  <c r="AR157" i="5"/>
  <c r="AR158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R190" i="5"/>
  <c r="AR191" i="5"/>
  <c r="AR192" i="5"/>
  <c r="AR193" i="5"/>
  <c r="AR194" i="5"/>
  <c r="AR195" i="5"/>
  <c r="AR196" i="5"/>
  <c r="AR197" i="5"/>
  <c r="AR198" i="5"/>
  <c r="AR199" i="5"/>
  <c r="AR200" i="5"/>
  <c r="AR201" i="5"/>
  <c r="AR202" i="5"/>
  <c r="AR203" i="5"/>
  <c r="AR204" i="5"/>
  <c r="AR205" i="5"/>
  <c r="AR206" i="5"/>
  <c r="AR207" i="5"/>
  <c r="AR208" i="5"/>
  <c r="AR209" i="5"/>
  <c r="AR210" i="5"/>
  <c r="AR211" i="5"/>
  <c r="AR212" i="5"/>
  <c r="AR213" i="5"/>
  <c r="AR214" i="5"/>
  <c r="AR215" i="5"/>
  <c r="AR216" i="5"/>
  <c r="AR217" i="5"/>
  <c r="AR218" i="5"/>
  <c r="AR219" i="5"/>
  <c r="AR220" i="5"/>
  <c r="AR221" i="5"/>
  <c r="AR222" i="5"/>
  <c r="AR223" i="5"/>
  <c r="AR224" i="5"/>
  <c r="AR225" i="5"/>
  <c r="AR226" i="5"/>
  <c r="AR227" i="5"/>
  <c r="AR228" i="5"/>
  <c r="AR229" i="5"/>
  <c r="AR230" i="5"/>
  <c r="AR231" i="5"/>
  <c r="AR232" i="5"/>
  <c r="AR233" i="5"/>
  <c r="AR234" i="5"/>
  <c r="AR235" i="5"/>
  <c r="AR236" i="5"/>
  <c r="AR237" i="5"/>
  <c r="AR238" i="5"/>
  <c r="AR239" i="5"/>
  <c r="AR240" i="5"/>
  <c r="AR241" i="5"/>
  <c r="AR242" i="5"/>
  <c r="AR243" i="5"/>
  <c r="AR244" i="5"/>
  <c r="AR245" i="5"/>
  <c r="AR246" i="5"/>
  <c r="AR247" i="5"/>
  <c r="AR248" i="5"/>
  <c r="AR249" i="5"/>
  <c r="AR250" i="5"/>
  <c r="AR251" i="5"/>
  <c r="AR252" i="5"/>
  <c r="AR253" i="5"/>
  <c r="AR254" i="5"/>
  <c r="AR255" i="5"/>
  <c r="AR256" i="5"/>
  <c r="AR257" i="5"/>
  <c r="AR258" i="5"/>
  <c r="AR259" i="5"/>
  <c r="AR260" i="5"/>
  <c r="AR261" i="5"/>
  <c r="AR262" i="5"/>
  <c r="AR263" i="5"/>
  <c r="AR264" i="5"/>
  <c r="AR265" i="5"/>
  <c r="AR266" i="5"/>
  <c r="AR267" i="5"/>
  <c r="AR268" i="5"/>
  <c r="AR269" i="5"/>
  <c r="AR270" i="5"/>
  <c r="AR271" i="5"/>
  <c r="AR272" i="5"/>
  <c r="AR273" i="5"/>
  <c r="AR274" i="5"/>
  <c r="AR275" i="5"/>
  <c r="AR276" i="5"/>
  <c r="AR277" i="5"/>
  <c r="AR278" i="5"/>
  <c r="AR279" i="5"/>
  <c r="AR280" i="5"/>
  <c r="AR281" i="5"/>
  <c r="AR282" i="5"/>
  <c r="AR283" i="5"/>
  <c r="AR284" i="5"/>
  <c r="AR285" i="5"/>
  <c r="AR286" i="5"/>
  <c r="AR287" i="5"/>
  <c r="AR288" i="5"/>
  <c r="AR289" i="5"/>
  <c r="AR290" i="5"/>
  <c r="AR291" i="5"/>
  <c r="AR292" i="5"/>
  <c r="AR293" i="5"/>
  <c r="AR294" i="5"/>
  <c r="AR295" i="5"/>
  <c r="AR296" i="5"/>
  <c r="AR297" i="5"/>
  <c r="AR298" i="5"/>
  <c r="AR299" i="5"/>
  <c r="AR300" i="5"/>
  <c r="AR301" i="5"/>
  <c r="AR302" i="5"/>
  <c r="AR303" i="5"/>
  <c r="AR304" i="5"/>
  <c r="AR305" i="5"/>
  <c r="AR306" i="5"/>
  <c r="AR307" i="5"/>
  <c r="AR308" i="5"/>
  <c r="AR309" i="5"/>
  <c r="AR310" i="5"/>
  <c r="AR311" i="5"/>
  <c r="AR312" i="5"/>
  <c r="AR313" i="5"/>
  <c r="AR314" i="5"/>
  <c r="AR315" i="5"/>
  <c r="AR316" i="5"/>
  <c r="AR317" i="5"/>
  <c r="AR318" i="5"/>
  <c r="AR319" i="5"/>
  <c r="AR320" i="5"/>
  <c r="AR321" i="5"/>
  <c r="AR322" i="5"/>
  <c r="AR323" i="5"/>
  <c r="AR324" i="5"/>
  <c r="AR325" i="5"/>
  <c r="AR326" i="5"/>
  <c r="AR327" i="5"/>
  <c r="AR328" i="5"/>
  <c r="AR329" i="5"/>
  <c r="AR330" i="5"/>
  <c r="AR331" i="5"/>
  <c r="AR332" i="5"/>
  <c r="AR333" i="5"/>
  <c r="AR334" i="5"/>
  <c r="AR335" i="5"/>
  <c r="AR336" i="5"/>
  <c r="AR337" i="5"/>
  <c r="AR338" i="5"/>
  <c r="AR339" i="5"/>
  <c r="AR340" i="5"/>
  <c r="AR341" i="5"/>
  <c r="AR342" i="5"/>
  <c r="AR343" i="5"/>
  <c r="AR344" i="5"/>
  <c r="AR345" i="5"/>
  <c r="AR346" i="5"/>
  <c r="AR347" i="5"/>
  <c r="AR348" i="5"/>
  <c r="AR349" i="5"/>
  <c r="AR350" i="5"/>
  <c r="AR351" i="5"/>
  <c r="AR352" i="5"/>
  <c r="AR353" i="5"/>
  <c r="AR354" i="5"/>
  <c r="AR355" i="5"/>
  <c r="AR356" i="5"/>
  <c r="AR357" i="5"/>
  <c r="AR358" i="5"/>
  <c r="AR359" i="5"/>
  <c r="AR360" i="5"/>
  <c r="AR361" i="5"/>
  <c r="AR362" i="5"/>
  <c r="AR363" i="5"/>
  <c r="AR364" i="5"/>
  <c r="AR365" i="5"/>
  <c r="AR366" i="5"/>
  <c r="AR367" i="5"/>
  <c r="AR368" i="5"/>
  <c r="AR369" i="5"/>
  <c r="AR370" i="5"/>
  <c r="AR371" i="5"/>
  <c r="AR372" i="5"/>
  <c r="AR373" i="5"/>
  <c r="AR374" i="5"/>
  <c r="AR375" i="5"/>
  <c r="AR376" i="5"/>
  <c r="AR377" i="5"/>
  <c r="AR378" i="5"/>
  <c r="AR379" i="5"/>
  <c r="AR380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269" i="5"/>
  <c r="AQ270" i="5"/>
  <c r="AQ271" i="5"/>
  <c r="AQ272" i="5"/>
  <c r="AQ273" i="5"/>
  <c r="AQ274" i="5"/>
  <c r="AQ275" i="5"/>
  <c r="AQ276" i="5"/>
  <c r="AQ277" i="5"/>
  <c r="AQ278" i="5"/>
  <c r="AQ279" i="5"/>
  <c r="AQ280" i="5"/>
  <c r="AQ281" i="5"/>
  <c r="AQ282" i="5"/>
  <c r="AQ283" i="5"/>
  <c r="AQ284" i="5"/>
  <c r="AQ285" i="5"/>
  <c r="AQ286" i="5"/>
  <c r="AQ287" i="5"/>
  <c r="AQ288" i="5"/>
  <c r="AQ289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AQ309" i="5"/>
  <c r="AQ310" i="5"/>
  <c r="AQ311" i="5"/>
  <c r="AQ312" i="5"/>
  <c r="AQ313" i="5"/>
  <c r="AQ314" i="5"/>
  <c r="AQ315" i="5"/>
  <c r="AQ316" i="5"/>
  <c r="AQ317" i="5"/>
  <c r="AQ318" i="5"/>
  <c r="AQ319" i="5"/>
  <c r="AQ320" i="5"/>
  <c r="AQ321" i="5"/>
  <c r="AQ322" i="5"/>
  <c r="AQ323" i="5"/>
  <c r="AQ324" i="5"/>
  <c r="AQ325" i="5"/>
  <c r="AQ326" i="5"/>
  <c r="AQ327" i="5"/>
  <c r="AQ328" i="5"/>
  <c r="AQ329" i="5"/>
  <c r="AQ330" i="5"/>
  <c r="AQ331" i="5"/>
  <c r="AQ332" i="5"/>
  <c r="AQ333" i="5"/>
  <c r="AQ334" i="5"/>
  <c r="AQ335" i="5"/>
  <c r="AQ336" i="5"/>
  <c r="AQ337" i="5"/>
  <c r="AQ338" i="5"/>
  <c r="AQ339" i="5"/>
  <c r="AQ340" i="5"/>
  <c r="AQ341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58" i="5"/>
  <c r="AQ359" i="5"/>
  <c r="AQ360" i="5"/>
  <c r="AQ361" i="5"/>
  <c r="AQ362" i="5"/>
  <c r="AQ363" i="5"/>
  <c r="AQ364" i="5"/>
  <c r="AQ365" i="5"/>
  <c r="AQ366" i="5"/>
  <c r="AQ367" i="5"/>
  <c r="AQ368" i="5"/>
  <c r="AQ369" i="5"/>
  <c r="AQ370" i="5"/>
  <c r="AQ371" i="5"/>
  <c r="AQ372" i="5"/>
  <c r="AQ373" i="5"/>
  <c r="AQ374" i="5"/>
  <c r="AQ375" i="5"/>
  <c r="AQ376" i="5"/>
  <c r="AQ377" i="5"/>
  <c r="AQ378" i="5"/>
  <c r="AQ379" i="5"/>
  <c r="AQ380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AV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U2" i="5"/>
  <c r="AT2" i="5"/>
  <c r="AS2" i="5"/>
  <c r="AR2" i="5"/>
  <c r="AQ2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W379" i="5" l="1"/>
  <c r="W374" i="5"/>
  <c r="W368" i="5"/>
  <c r="W363" i="5"/>
  <c r="W357" i="5"/>
  <c r="W352" i="5"/>
  <c r="W341" i="5"/>
  <c r="W330" i="5"/>
  <c r="W325" i="5"/>
  <c r="W319" i="5"/>
  <c r="W313" i="5"/>
  <c r="W308" i="5"/>
  <c r="W297" i="5"/>
  <c r="W291" i="5"/>
  <c r="W280" i="5"/>
  <c r="W275" i="5"/>
  <c r="W269" i="5"/>
  <c r="W263" i="5"/>
  <c r="W258" i="5"/>
  <c r="W247" i="5"/>
  <c r="W236" i="5"/>
  <c r="W230" i="5"/>
  <c r="W225" i="5"/>
  <c r="W214" i="5"/>
  <c r="W208" i="5"/>
  <c r="W203" i="5"/>
  <c r="W192" i="5"/>
  <c r="W186" i="5"/>
  <c r="W181" i="5"/>
  <c r="W170" i="5"/>
  <c r="W164" i="5"/>
  <c r="W159" i="5"/>
  <c r="W148" i="5"/>
  <c r="W143" i="5"/>
  <c r="W137" i="5"/>
  <c r="W132" i="5"/>
  <c r="W121" i="5"/>
  <c r="W115" i="5"/>
  <c r="W110" i="5"/>
  <c r="W99" i="5"/>
  <c r="W94" i="5"/>
  <c r="W88" i="5"/>
  <c r="W83" i="5"/>
  <c r="W72" i="5"/>
  <c r="W67" i="5"/>
  <c r="W56" i="5"/>
  <c r="W51" i="5"/>
  <c r="W40" i="5"/>
  <c r="W35" i="5"/>
  <c r="W373" i="5"/>
  <c r="W362" i="5"/>
  <c r="W351" i="5"/>
  <c r="W346" i="5"/>
  <c r="W340" i="5"/>
  <c r="W335" i="5"/>
  <c r="W324" i="5"/>
  <c r="W307" i="5"/>
  <c r="W302" i="5"/>
  <c r="W296" i="5"/>
  <c r="W290" i="5"/>
  <c r="W285" i="5"/>
  <c r="W274" i="5"/>
  <c r="W257" i="5"/>
  <c r="W252" i="5"/>
  <c r="W246" i="5"/>
  <c r="W241" i="5"/>
  <c r="W224" i="5"/>
  <c r="W219" i="5"/>
  <c r="W202" i="5"/>
  <c r="W197" i="5"/>
  <c r="W180" i="5"/>
  <c r="W175" i="5"/>
  <c r="W158" i="5"/>
  <c r="W153" i="5"/>
  <c r="W131" i="5"/>
  <c r="W126" i="5"/>
  <c r="W109" i="5"/>
  <c r="W104" i="5"/>
  <c r="W93" i="5"/>
  <c r="W82" i="5"/>
  <c r="W77" i="5"/>
  <c r="W66" i="5"/>
  <c r="W61" i="5"/>
  <c r="W50" i="5"/>
  <c r="W45" i="5"/>
  <c r="W39" i="5"/>
  <c r="W34" i="5"/>
  <c r="W29" i="5"/>
  <c r="W378" i="5"/>
  <c r="W372" i="5"/>
  <c r="W367" i="5"/>
  <c r="W356" i="5"/>
  <c r="W345" i="5"/>
  <c r="W334" i="5"/>
  <c r="W329" i="5"/>
  <c r="W323" i="5"/>
  <c r="W318" i="5"/>
  <c r="W312" i="5"/>
  <c r="W301" i="5"/>
  <c r="W284" i="5"/>
  <c r="W279" i="5"/>
  <c r="W273" i="5"/>
  <c r="W268" i="5"/>
  <c r="W262" i="5"/>
  <c r="W251" i="5"/>
  <c r="W240" i="5"/>
  <c r="W235" i="5"/>
  <c r="W229" i="5"/>
  <c r="W218" i="5"/>
  <c r="W213" i="5"/>
  <c r="W207" i="5"/>
  <c r="W196" i="5"/>
  <c r="W191" i="5"/>
  <c r="W185" i="5"/>
  <c r="W174" i="5"/>
  <c r="W169" i="5"/>
  <c r="W163" i="5"/>
  <c r="W152" i="5"/>
  <c r="W147" i="5"/>
  <c r="W142" i="5"/>
  <c r="W136" i="5"/>
  <c r="W125" i="5"/>
  <c r="W120" i="5"/>
  <c r="W114" i="5"/>
  <c r="W103" i="5"/>
  <c r="W98" i="5"/>
  <c r="W87" i="5"/>
  <c r="W76" i="5"/>
  <c r="W71" i="5"/>
  <c r="W60" i="5"/>
  <c r="W55" i="5"/>
  <c r="W44" i="5"/>
  <c r="W377" i="5"/>
  <c r="W366" i="5"/>
  <c r="W361" i="5"/>
  <c r="W355" i="5"/>
  <c r="W350" i="5"/>
  <c r="W344" i="5"/>
  <c r="W339" i="5"/>
  <c r="W328" i="5"/>
  <c r="W317" i="5"/>
  <c r="W311" i="5"/>
  <c r="W306" i="5"/>
  <c r="W300" i="5"/>
  <c r="W295" i="5"/>
  <c r="W289" i="5"/>
  <c r="W278" i="5"/>
  <c r="W267" i="5"/>
  <c r="W261" i="5"/>
  <c r="W256" i="5"/>
  <c r="W245" i="5"/>
  <c r="W234" i="5"/>
  <c r="W228" i="5"/>
  <c r="W223" i="5"/>
  <c r="W212" i="5"/>
  <c r="W206" i="5"/>
  <c r="W201" i="5"/>
  <c r="W190" i="5"/>
  <c r="W184" i="5"/>
  <c r="W179" i="5"/>
  <c r="W168" i="5"/>
  <c r="W162" i="5"/>
  <c r="W157" i="5"/>
  <c r="W146" i="5"/>
  <c r="W141" i="5"/>
  <c r="W135" i="5"/>
  <c r="W130" i="5"/>
  <c r="W119" i="5"/>
  <c r="W113" i="5"/>
  <c r="W108" i="5"/>
  <c r="W97" i="5"/>
  <c r="W92" i="5"/>
  <c r="W86" i="5"/>
  <c r="W81" i="5"/>
  <c r="W70" i="5"/>
  <c r="W65" i="5"/>
  <c r="W54" i="5"/>
  <c r="W49" i="5"/>
  <c r="W38" i="5"/>
  <c r="W33" i="5"/>
  <c r="W371" i="5"/>
  <c r="W360" i="5"/>
  <c r="W349" i="5"/>
  <c r="W338" i="5"/>
  <c r="W333" i="5"/>
  <c r="W322" i="5"/>
  <c r="W305" i="5"/>
  <c r="W294" i="5"/>
  <c r="W288" i="5"/>
  <c r="W283" i="5"/>
  <c r="W272" i="5"/>
  <c r="W255" i="5"/>
  <c r="W250" i="5"/>
  <c r="W244" i="5"/>
  <c r="W239" i="5"/>
  <c r="W222" i="5"/>
  <c r="W217" i="5"/>
  <c r="W211" i="5"/>
  <c r="W200" i="5"/>
  <c r="W195" i="5"/>
  <c r="W178" i="5"/>
  <c r="W173" i="5"/>
  <c r="W167" i="5"/>
  <c r="W156" i="5"/>
  <c r="W151" i="5"/>
  <c r="W140" i="5"/>
  <c r="W129" i="5"/>
  <c r="W124" i="5"/>
  <c r="W107" i="5"/>
  <c r="W102" i="5"/>
  <c r="W91" i="5"/>
  <c r="W80" i="5"/>
  <c r="W75" i="5"/>
  <c r="W64" i="5"/>
  <c r="W48" i="5"/>
  <c r="W43" i="5"/>
  <c r="W37" i="5"/>
  <c r="W32" i="5"/>
  <c r="W27" i="5"/>
  <c r="W376" i="5"/>
  <c r="W370" i="5"/>
  <c r="W365" i="5"/>
  <c r="W359" i="5"/>
  <c r="W354" i="5"/>
  <c r="W343" i="5"/>
  <c r="W332" i="5"/>
  <c r="W327" i="5"/>
  <c r="W321" i="5"/>
  <c r="W316" i="5"/>
  <c r="W310" i="5"/>
  <c r="W299" i="5"/>
  <c r="W282" i="5"/>
  <c r="W277" i="5"/>
  <c r="W271" i="5"/>
  <c r="W266" i="5"/>
  <c r="W260" i="5"/>
  <c r="W249" i="5"/>
  <c r="W238" i="5"/>
  <c r="W233" i="5"/>
  <c r="W227" i="5"/>
  <c r="W216" i="5"/>
  <c r="W210" i="5"/>
  <c r="W205" i="5"/>
  <c r="W194" i="5"/>
  <c r="W189" i="5"/>
  <c r="W183" i="5"/>
  <c r="W172" i="5"/>
  <c r="W166" i="5"/>
  <c r="W161" i="5"/>
  <c r="W150" i="5"/>
  <c r="W145" i="5"/>
  <c r="W139" i="5"/>
  <c r="W134" i="5"/>
  <c r="W123" i="5"/>
  <c r="W118" i="5"/>
  <c r="W112" i="5"/>
  <c r="W101" i="5"/>
  <c r="W96" i="5"/>
  <c r="W85" i="5"/>
  <c r="W74" i="5"/>
  <c r="W69" i="5"/>
  <c r="W58" i="5"/>
  <c r="W53" i="5"/>
  <c r="W42" i="5"/>
  <c r="W26" i="5"/>
  <c r="W375" i="5"/>
  <c r="W364" i="5"/>
  <c r="W353" i="5"/>
  <c r="W348" i="5"/>
  <c r="W342" i="5"/>
  <c r="W337" i="5"/>
  <c r="W326" i="5"/>
  <c r="W315" i="5"/>
  <c r="W309" i="5"/>
  <c r="W304" i="5"/>
  <c r="W298" i="5"/>
  <c r="W293" i="5"/>
  <c r="W287" i="5"/>
  <c r="W276" i="5"/>
  <c r="W265" i="5"/>
  <c r="W259" i="5"/>
  <c r="W254" i="5"/>
  <c r="W243" i="5"/>
  <c r="W232" i="5"/>
  <c r="W226" i="5"/>
  <c r="W221" i="5"/>
  <c r="W204" i="5"/>
  <c r="W199" i="5"/>
  <c r="W188" i="5"/>
  <c r="W182" i="5"/>
  <c r="W177" i="5"/>
  <c r="W160" i="5"/>
  <c r="W155" i="5"/>
  <c r="W144" i="5"/>
  <c r="W133" i="5"/>
  <c r="W128" i="5"/>
  <c r="W117" i="5"/>
  <c r="W111" i="5"/>
  <c r="W106" i="5"/>
  <c r="W95" i="5"/>
  <c r="W90" i="5"/>
  <c r="W84" i="5"/>
  <c r="W79" i="5"/>
  <c r="W68" i="5"/>
  <c r="W63" i="5"/>
  <c r="W52" i="5"/>
  <c r="W47" i="5"/>
  <c r="W36" i="5"/>
  <c r="W31" i="5"/>
  <c r="W380" i="5"/>
  <c r="W369" i="5"/>
  <c r="W358" i="5"/>
  <c r="W347" i="5"/>
  <c r="W336" i="5"/>
  <c r="W331" i="5"/>
  <c r="W320" i="5"/>
  <c r="W314" i="5"/>
  <c r="W303" i="5"/>
  <c r="W292" i="5"/>
  <c r="W286" i="5"/>
  <c r="W281" i="5"/>
  <c r="W270" i="5"/>
  <c r="W264" i="5"/>
  <c r="W253" i="5"/>
  <c r="W248" i="5"/>
  <c r="W242" i="5"/>
  <c r="W237" i="5"/>
  <c r="W231" i="5"/>
  <c r="W220" i="5"/>
  <c r="W215" i="5"/>
  <c r="W209" i="5"/>
  <c r="W198" i="5"/>
  <c r="W193" i="5"/>
  <c r="W187" i="5"/>
  <c r="W176" i="5"/>
  <c r="W171" i="5"/>
  <c r="W165" i="5"/>
  <c r="W154" i="5"/>
  <c r="W149" i="5"/>
  <c r="W138" i="5"/>
  <c r="W127" i="5"/>
  <c r="W122" i="5"/>
  <c r="W116" i="5"/>
  <c r="W105" i="5"/>
  <c r="W100" i="5"/>
  <c r="W89" i="5"/>
  <c r="W78" i="5"/>
  <c r="W73" i="5"/>
  <c r="W62" i="5"/>
  <c r="W57" i="5"/>
  <c r="W46" i="5"/>
  <c r="W41" i="5"/>
  <c r="W30" i="5"/>
  <c r="W59" i="5"/>
  <c r="W28" i="5"/>
  <c r="W18" i="5"/>
  <c r="W13" i="5"/>
  <c r="W23" i="5"/>
  <c r="W12" i="5"/>
  <c r="W7" i="5"/>
  <c r="W21" i="5"/>
  <c r="W10" i="5"/>
  <c r="W5" i="5"/>
  <c r="W20" i="5"/>
  <c r="W15" i="5"/>
  <c r="W4" i="5"/>
  <c r="W25" i="5"/>
  <c r="W14" i="5"/>
  <c r="W9" i="5"/>
  <c r="W2" i="5"/>
  <c r="W22" i="5"/>
  <c r="W17" i="5"/>
  <c r="W6" i="5"/>
  <c r="W16" i="5"/>
  <c r="W11" i="5"/>
  <c r="W24" i="5"/>
  <c r="W19" i="5"/>
  <c r="W8" i="5"/>
  <c r="W3" i="5"/>
  <c r="G25" i="5" l="1"/>
  <c r="I25" i="5"/>
  <c r="I16" i="5"/>
  <c r="G16" i="5"/>
  <c r="I4" i="5"/>
  <c r="G4" i="5"/>
  <c r="I23" i="5"/>
  <c r="G23" i="5"/>
  <c r="G46" i="5"/>
  <c r="I46" i="5"/>
  <c r="I154" i="5"/>
  <c r="G154" i="5"/>
  <c r="G198" i="5"/>
  <c r="I198" i="5"/>
  <c r="I242" i="5"/>
  <c r="G242" i="5"/>
  <c r="G292" i="5"/>
  <c r="I292" i="5"/>
  <c r="I358" i="5"/>
  <c r="G358" i="5"/>
  <c r="I68" i="5"/>
  <c r="G68" i="5"/>
  <c r="I128" i="5"/>
  <c r="G128" i="5"/>
  <c r="I188" i="5"/>
  <c r="G188" i="5"/>
  <c r="G254" i="5"/>
  <c r="I254" i="5"/>
  <c r="I304" i="5"/>
  <c r="G304" i="5"/>
  <c r="I53" i="5"/>
  <c r="G53" i="5"/>
  <c r="I112" i="5"/>
  <c r="G112" i="5"/>
  <c r="I166" i="5"/>
  <c r="G166" i="5"/>
  <c r="I216" i="5"/>
  <c r="G216" i="5"/>
  <c r="I271" i="5"/>
  <c r="G271" i="5"/>
  <c r="I332" i="5"/>
  <c r="G332" i="5"/>
  <c r="I32" i="5"/>
  <c r="G32" i="5"/>
  <c r="G91" i="5"/>
  <c r="I91" i="5"/>
  <c r="I151" i="5"/>
  <c r="G151" i="5"/>
  <c r="I211" i="5"/>
  <c r="G211" i="5"/>
  <c r="I338" i="5"/>
  <c r="G338" i="5"/>
  <c r="G38" i="5"/>
  <c r="I38" i="5"/>
  <c r="G97" i="5"/>
  <c r="I97" i="5"/>
  <c r="I157" i="5"/>
  <c r="G157" i="5"/>
  <c r="G206" i="5"/>
  <c r="I206" i="5"/>
  <c r="I261" i="5"/>
  <c r="G261" i="5"/>
  <c r="G317" i="5"/>
  <c r="I317" i="5"/>
  <c r="G377" i="5"/>
  <c r="I377" i="5"/>
  <c r="I98" i="5"/>
  <c r="G98" i="5"/>
  <c r="I147" i="5"/>
  <c r="G147" i="5"/>
  <c r="G196" i="5"/>
  <c r="I196" i="5"/>
  <c r="I251" i="5"/>
  <c r="G251" i="5"/>
  <c r="I312" i="5"/>
  <c r="G312" i="5"/>
  <c r="I367" i="5"/>
  <c r="G367" i="5"/>
  <c r="I61" i="5"/>
  <c r="G61" i="5"/>
  <c r="I131" i="5"/>
  <c r="G131" i="5"/>
  <c r="I224" i="5"/>
  <c r="G224" i="5"/>
  <c r="G296" i="5"/>
  <c r="I296" i="5"/>
  <c r="G362" i="5"/>
  <c r="I362" i="5"/>
  <c r="G181" i="5"/>
  <c r="I181" i="5"/>
  <c r="G236" i="5"/>
  <c r="I236" i="5"/>
  <c r="G291" i="5"/>
  <c r="I291" i="5"/>
  <c r="I341" i="5"/>
  <c r="G341" i="5"/>
  <c r="I12" i="5"/>
  <c r="G12" i="5"/>
  <c r="I59" i="5"/>
  <c r="G59" i="5"/>
  <c r="I100" i="5"/>
  <c r="G100" i="5"/>
  <c r="I248" i="5"/>
  <c r="G248" i="5"/>
  <c r="I303" i="5"/>
  <c r="G303" i="5"/>
  <c r="G369" i="5"/>
  <c r="I369" i="5"/>
  <c r="I79" i="5"/>
  <c r="G79" i="5"/>
  <c r="I133" i="5"/>
  <c r="G133" i="5"/>
  <c r="G199" i="5"/>
  <c r="I199" i="5"/>
  <c r="I259" i="5"/>
  <c r="G259" i="5"/>
  <c r="G309" i="5"/>
  <c r="I309" i="5"/>
  <c r="I364" i="5"/>
  <c r="G364" i="5"/>
  <c r="I58" i="5"/>
  <c r="G58" i="5"/>
  <c r="G118" i="5"/>
  <c r="I118" i="5"/>
  <c r="I172" i="5"/>
  <c r="G172" i="5"/>
  <c r="I227" i="5"/>
  <c r="G227" i="5"/>
  <c r="I277" i="5"/>
  <c r="G277" i="5"/>
  <c r="I343" i="5"/>
  <c r="G343" i="5"/>
  <c r="G37" i="5"/>
  <c r="I37" i="5"/>
  <c r="I102" i="5"/>
  <c r="G102" i="5"/>
  <c r="I156" i="5"/>
  <c r="G156" i="5"/>
  <c r="G217" i="5"/>
  <c r="I217" i="5"/>
  <c r="I283" i="5"/>
  <c r="G283" i="5"/>
  <c r="G49" i="5"/>
  <c r="I49" i="5"/>
  <c r="G108" i="5"/>
  <c r="I108" i="5"/>
  <c r="I162" i="5"/>
  <c r="G162" i="5"/>
  <c r="I212" i="5"/>
  <c r="G212" i="5"/>
  <c r="I267" i="5"/>
  <c r="G267" i="5"/>
  <c r="I328" i="5"/>
  <c r="G328" i="5"/>
  <c r="I44" i="5"/>
  <c r="G44" i="5"/>
  <c r="G103" i="5"/>
  <c r="I103" i="5"/>
  <c r="I152" i="5"/>
  <c r="G152" i="5"/>
  <c r="I207" i="5"/>
  <c r="G207" i="5"/>
  <c r="I262" i="5"/>
  <c r="G262" i="5"/>
  <c r="G318" i="5"/>
  <c r="I318" i="5"/>
  <c r="I372" i="5"/>
  <c r="G372" i="5"/>
  <c r="I66" i="5"/>
  <c r="G66" i="5"/>
  <c r="G153" i="5"/>
  <c r="I153" i="5"/>
  <c r="G241" i="5"/>
  <c r="I241" i="5"/>
  <c r="I302" i="5"/>
  <c r="G302" i="5"/>
  <c r="G373" i="5"/>
  <c r="I373" i="5"/>
  <c r="I83" i="5"/>
  <c r="G83" i="5"/>
  <c r="I132" i="5"/>
  <c r="G132" i="5"/>
  <c r="I186" i="5"/>
  <c r="G186" i="5"/>
  <c r="I247" i="5"/>
  <c r="G247" i="5"/>
  <c r="I297" i="5"/>
  <c r="G297" i="5"/>
  <c r="I11" i="5"/>
  <c r="G11" i="5"/>
  <c r="G6" i="5"/>
  <c r="I6" i="5"/>
  <c r="I15" i="5"/>
  <c r="G15" i="5"/>
  <c r="G17" i="5"/>
  <c r="I17" i="5"/>
  <c r="I18" i="5"/>
  <c r="G18" i="5"/>
  <c r="G57" i="5"/>
  <c r="I57" i="5"/>
  <c r="I105" i="5"/>
  <c r="G105" i="5"/>
  <c r="I165" i="5"/>
  <c r="G165" i="5"/>
  <c r="G209" i="5"/>
  <c r="I209" i="5"/>
  <c r="I253" i="5"/>
  <c r="G253" i="5"/>
  <c r="I314" i="5"/>
  <c r="G314" i="5"/>
  <c r="I380" i="5"/>
  <c r="G380" i="5"/>
  <c r="I84" i="5"/>
  <c r="G84" i="5"/>
  <c r="I204" i="5"/>
  <c r="G204" i="5"/>
  <c r="G265" i="5"/>
  <c r="I265" i="5"/>
  <c r="I315" i="5"/>
  <c r="G315" i="5"/>
  <c r="G375" i="5"/>
  <c r="I375" i="5"/>
  <c r="G69" i="5"/>
  <c r="I69" i="5"/>
  <c r="I123" i="5"/>
  <c r="G123" i="5"/>
  <c r="I233" i="5"/>
  <c r="G233" i="5"/>
  <c r="I282" i="5"/>
  <c r="G282" i="5"/>
  <c r="G354" i="5"/>
  <c r="I354" i="5"/>
  <c r="G43" i="5"/>
  <c r="I43" i="5"/>
  <c r="I107" i="5"/>
  <c r="G107" i="5"/>
  <c r="I167" i="5"/>
  <c r="G167" i="5"/>
  <c r="G222" i="5"/>
  <c r="I222" i="5"/>
  <c r="I288" i="5"/>
  <c r="G288" i="5"/>
  <c r="G349" i="5"/>
  <c r="I349" i="5"/>
  <c r="G54" i="5"/>
  <c r="I54" i="5"/>
  <c r="G113" i="5"/>
  <c r="I113" i="5"/>
  <c r="I168" i="5"/>
  <c r="G168" i="5"/>
  <c r="I278" i="5"/>
  <c r="G278" i="5"/>
  <c r="I339" i="5"/>
  <c r="G339" i="5"/>
  <c r="I114" i="5"/>
  <c r="G114" i="5"/>
  <c r="I163" i="5"/>
  <c r="G163" i="5"/>
  <c r="I213" i="5"/>
  <c r="G213" i="5"/>
  <c r="G268" i="5"/>
  <c r="I268" i="5"/>
  <c r="I323" i="5"/>
  <c r="G323" i="5"/>
  <c r="I378" i="5"/>
  <c r="G378" i="5"/>
  <c r="I77" i="5"/>
  <c r="G77" i="5"/>
  <c r="G158" i="5"/>
  <c r="I158" i="5"/>
  <c r="G246" i="5"/>
  <c r="I246" i="5"/>
  <c r="I307" i="5"/>
  <c r="G307" i="5"/>
  <c r="I35" i="5"/>
  <c r="G35" i="5"/>
  <c r="I88" i="5"/>
  <c r="G88" i="5"/>
  <c r="G137" i="5"/>
  <c r="I137" i="5"/>
  <c r="I192" i="5"/>
  <c r="G192" i="5"/>
  <c r="I352" i="5"/>
  <c r="G352" i="5"/>
  <c r="I20" i="5"/>
  <c r="G20" i="5"/>
  <c r="I3" i="5"/>
  <c r="G3" i="5"/>
  <c r="G22" i="5"/>
  <c r="I22" i="5"/>
  <c r="G5" i="5"/>
  <c r="I5" i="5"/>
  <c r="I28" i="5"/>
  <c r="G28" i="5"/>
  <c r="I62" i="5"/>
  <c r="G62" i="5"/>
  <c r="I116" i="5"/>
  <c r="G116" i="5"/>
  <c r="I171" i="5"/>
  <c r="G171" i="5"/>
  <c r="I215" i="5"/>
  <c r="G215" i="5"/>
  <c r="I320" i="5"/>
  <c r="G320" i="5"/>
  <c r="I31" i="5"/>
  <c r="G31" i="5"/>
  <c r="I90" i="5"/>
  <c r="G90" i="5"/>
  <c r="G144" i="5"/>
  <c r="I144" i="5"/>
  <c r="I221" i="5"/>
  <c r="G221" i="5"/>
  <c r="I326" i="5"/>
  <c r="G326" i="5"/>
  <c r="I74" i="5"/>
  <c r="G74" i="5"/>
  <c r="G134" i="5"/>
  <c r="I134" i="5"/>
  <c r="I183" i="5"/>
  <c r="G183" i="5"/>
  <c r="G238" i="5"/>
  <c r="I238" i="5"/>
  <c r="I299" i="5"/>
  <c r="G299" i="5"/>
  <c r="I359" i="5"/>
  <c r="G359" i="5"/>
  <c r="G48" i="5"/>
  <c r="I48" i="5"/>
  <c r="I173" i="5"/>
  <c r="G173" i="5"/>
  <c r="I239" i="5"/>
  <c r="G239" i="5"/>
  <c r="I294" i="5"/>
  <c r="G294" i="5"/>
  <c r="I360" i="5"/>
  <c r="G360" i="5"/>
  <c r="I65" i="5"/>
  <c r="G65" i="5"/>
  <c r="I119" i="5"/>
  <c r="G119" i="5"/>
  <c r="I223" i="5"/>
  <c r="G223" i="5"/>
  <c r="G289" i="5"/>
  <c r="I289" i="5"/>
  <c r="I344" i="5"/>
  <c r="G344" i="5"/>
  <c r="I55" i="5"/>
  <c r="G55" i="5"/>
  <c r="I120" i="5"/>
  <c r="G120" i="5"/>
  <c r="I169" i="5"/>
  <c r="G169" i="5"/>
  <c r="I218" i="5"/>
  <c r="G218" i="5"/>
  <c r="G273" i="5"/>
  <c r="I273" i="5"/>
  <c r="G329" i="5"/>
  <c r="I329" i="5"/>
  <c r="I29" i="5"/>
  <c r="G29" i="5"/>
  <c r="I82" i="5"/>
  <c r="G82" i="5"/>
  <c r="I175" i="5"/>
  <c r="G175" i="5"/>
  <c r="I252" i="5"/>
  <c r="G252" i="5"/>
  <c r="I324" i="5"/>
  <c r="G324" i="5"/>
  <c r="I40" i="5"/>
  <c r="G40" i="5"/>
  <c r="G94" i="5"/>
  <c r="I94" i="5"/>
  <c r="I143" i="5"/>
  <c r="G143" i="5"/>
  <c r="I203" i="5"/>
  <c r="G203" i="5"/>
  <c r="I258" i="5"/>
  <c r="G258" i="5"/>
  <c r="I308" i="5"/>
  <c r="G308" i="5"/>
  <c r="I357" i="5"/>
  <c r="G357" i="5"/>
  <c r="G73" i="5"/>
  <c r="I73" i="5"/>
  <c r="I122" i="5"/>
  <c r="G122" i="5"/>
  <c r="I176" i="5"/>
  <c r="G176" i="5"/>
  <c r="I220" i="5"/>
  <c r="G220" i="5"/>
  <c r="G264" i="5"/>
  <c r="I264" i="5"/>
  <c r="I36" i="5"/>
  <c r="G36" i="5"/>
  <c r="I95" i="5"/>
  <c r="G95" i="5"/>
  <c r="G155" i="5"/>
  <c r="I155" i="5"/>
  <c r="I226" i="5"/>
  <c r="G226" i="5"/>
  <c r="I276" i="5"/>
  <c r="G276" i="5"/>
  <c r="G337" i="5"/>
  <c r="I337" i="5"/>
  <c r="I26" i="5"/>
  <c r="G26" i="5"/>
  <c r="I85" i="5"/>
  <c r="G85" i="5"/>
  <c r="I139" i="5"/>
  <c r="G139" i="5"/>
  <c r="I189" i="5"/>
  <c r="G189" i="5"/>
  <c r="G249" i="5"/>
  <c r="I249" i="5"/>
  <c r="G310" i="5"/>
  <c r="I310" i="5"/>
  <c r="I365" i="5"/>
  <c r="G365" i="5"/>
  <c r="I124" i="5"/>
  <c r="G124" i="5"/>
  <c r="I178" i="5"/>
  <c r="G178" i="5"/>
  <c r="I244" i="5"/>
  <c r="G244" i="5"/>
  <c r="G70" i="5"/>
  <c r="I70" i="5"/>
  <c r="I130" i="5"/>
  <c r="G130" i="5"/>
  <c r="I179" i="5"/>
  <c r="G179" i="5"/>
  <c r="I228" i="5"/>
  <c r="G228" i="5"/>
  <c r="I295" i="5"/>
  <c r="G295" i="5"/>
  <c r="G350" i="5"/>
  <c r="I350" i="5"/>
  <c r="I60" i="5"/>
  <c r="G60" i="5"/>
  <c r="I125" i="5"/>
  <c r="G125" i="5"/>
  <c r="G174" i="5"/>
  <c r="I174" i="5"/>
  <c r="I279" i="5"/>
  <c r="G279" i="5"/>
  <c r="I334" i="5"/>
  <c r="G334" i="5"/>
  <c r="I34" i="5"/>
  <c r="G34" i="5"/>
  <c r="I93" i="5"/>
  <c r="G93" i="5"/>
  <c r="I180" i="5"/>
  <c r="G180" i="5"/>
  <c r="I257" i="5"/>
  <c r="G257" i="5"/>
  <c r="G335" i="5"/>
  <c r="I335" i="5"/>
  <c r="I51" i="5"/>
  <c r="G51" i="5"/>
  <c r="I99" i="5"/>
  <c r="G99" i="5"/>
  <c r="I148" i="5"/>
  <c r="G148" i="5"/>
  <c r="I208" i="5"/>
  <c r="G208" i="5"/>
  <c r="I263" i="5"/>
  <c r="G263" i="5"/>
  <c r="G313" i="5"/>
  <c r="I313" i="5"/>
  <c r="I363" i="5"/>
  <c r="G363" i="5"/>
  <c r="I13" i="5"/>
  <c r="G13" i="5"/>
  <c r="I10" i="5"/>
  <c r="G10" i="5"/>
  <c r="I19" i="5"/>
  <c r="G19" i="5"/>
  <c r="I21" i="5"/>
  <c r="G21" i="5"/>
  <c r="G78" i="5"/>
  <c r="I78" i="5"/>
  <c r="G127" i="5"/>
  <c r="I127" i="5"/>
  <c r="I270" i="5"/>
  <c r="G270" i="5"/>
  <c r="I331" i="5"/>
  <c r="G331" i="5"/>
  <c r="I47" i="5"/>
  <c r="G47" i="5"/>
  <c r="I106" i="5"/>
  <c r="G106" i="5"/>
  <c r="I160" i="5"/>
  <c r="G160" i="5"/>
  <c r="G232" i="5"/>
  <c r="I232" i="5"/>
  <c r="G287" i="5"/>
  <c r="I287" i="5"/>
  <c r="I342" i="5"/>
  <c r="G342" i="5"/>
  <c r="G145" i="5"/>
  <c r="I145" i="5"/>
  <c r="I194" i="5"/>
  <c r="G194" i="5"/>
  <c r="I316" i="5"/>
  <c r="G316" i="5"/>
  <c r="I370" i="5"/>
  <c r="G370" i="5"/>
  <c r="G64" i="5"/>
  <c r="I64" i="5"/>
  <c r="I129" i="5"/>
  <c r="G129" i="5"/>
  <c r="I250" i="5"/>
  <c r="G250" i="5"/>
  <c r="G305" i="5"/>
  <c r="I305" i="5"/>
  <c r="I371" i="5"/>
  <c r="G371" i="5"/>
  <c r="G81" i="5"/>
  <c r="I81" i="5"/>
  <c r="I135" i="5"/>
  <c r="G135" i="5"/>
  <c r="I184" i="5"/>
  <c r="G184" i="5"/>
  <c r="I234" i="5"/>
  <c r="G234" i="5"/>
  <c r="I300" i="5"/>
  <c r="G300" i="5"/>
  <c r="I355" i="5"/>
  <c r="G355" i="5"/>
  <c r="I71" i="5"/>
  <c r="G71" i="5"/>
  <c r="I229" i="5"/>
  <c r="G229" i="5"/>
  <c r="I284" i="5"/>
  <c r="G284" i="5"/>
  <c r="G345" i="5"/>
  <c r="I345" i="5"/>
  <c r="I39" i="5"/>
  <c r="G39" i="5"/>
  <c r="G104" i="5"/>
  <c r="I104" i="5"/>
  <c r="I197" i="5"/>
  <c r="G197" i="5"/>
  <c r="I274" i="5"/>
  <c r="G274" i="5"/>
  <c r="I340" i="5"/>
  <c r="G340" i="5"/>
  <c r="I56" i="5"/>
  <c r="G56" i="5"/>
  <c r="G110" i="5"/>
  <c r="I110" i="5"/>
  <c r="G159" i="5"/>
  <c r="I159" i="5"/>
  <c r="G214" i="5"/>
  <c r="I214" i="5"/>
  <c r="G269" i="5"/>
  <c r="I269" i="5"/>
  <c r="G319" i="5"/>
  <c r="I319" i="5"/>
  <c r="I368" i="5"/>
  <c r="G368" i="5"/>
  <c r="I8" i="5"/>
  <c r="G8" i="5"/>
  <c r="G9" i="5"/>
  <c r="I9" i="5"/>
  <c r="I24" i="5"/>
  <c r="G24" i="5"/>
  <c r="G14" i="5"/>
  <c r="I14" i="5"/>
  <c r="I7" i="5"/>
  <c r="G7" i="5"/>
  <c r="I30" i="5"/>
  <c r="G30" i="5"/>
  <c r="I138" i="5"/>
  <c r="G138" i="5"/>
  <c r="I187" i="5"/>
  <c r="G187" i="5"/>
  <c r="G231" i="5"/>
  <c r="I231" i="5"/>
  <c r="G281" i="5"/>
  <c r="I281" i="5"/>
  <c r="I336" i="5"/>
  <c r="G336" i="5"/>
  <c r="I52" i="5"/>
  <c r="G52" i="5"/>
  <c r="I111" i="5"/>
  <c r="G111" i="5"/>
  <c r="G177" i="5"/>
  <c r="I177" i="5"/>
  <c r="I243" i="5"/>
  <c r="G243" i="5"/>
  <c r="I293" i="5"/>
  <c r="G293" i="5"/>
  <c r="I348" i="5"/>
  <c r="G348" i="5"/>
  <c r="I42" i="5"/>
  <c r="G42" i="5"/>
  <c r="I96" i="5"/>
  <c r="G96" i="5"/>
  <c r="G150" i="5"/>
  <c r="I150" i="5"/>
  <c r="I205" i="5"/>
  <c r="G205" i="5"/>
  <c r="I260" i="5"/>
  <c r="G260" i="5"/>
  <c r="G321" i="5"/>
  <c r="I321" i="5"/>
  <c r="I376" i="5"/>
  <c r="G376" i="5"/>
  <c r="I75" i="5"/>
  <c r="G75" i="5"/>
  <c r="G140" i="5"/>
  <c r="I140" i="5"/>
  <c r="G195" i="5"/>
  <c r="I195" i="5"/>
  <c r="G255" i="5"/>
  <c r="I255" i="5"/>
  <c r="G322" i="5"/>
  <c r="I322" i="5"/>
  <c r="G86" i="5"/>
  <c r="I86" i="5"/>
  <c r="G141" i="5"/>
  <c r="I141" i="5"/>
  <c r="G190" i="5"/>
  <c r="I190" i="5"/>
  <c r="I245" i="5"/>
  <c r="G245" i="5"/>
  <c r="I306" i="5"/>
  <c r="G306" i="5"/>
  <c r="G361" i="5"/>
  <c r="I361" i="5"/>
  <c r="I76" i="5"/>
  <c r="G76" i="5"/>
  <c r="I136" i="5"/>
  <c r="G136" i="5"/>
  <c r="G185" i="5"/>
  <c r="I185" i="5"/>
  <c r="I235" i="5"/>
  <c r="G235" i="5"/>
  <c r="I301" i="5"/>
  <c r="G301" i="5"/>
  <c r="I45" i="5"/>
  <c r="G45" i="5"/>
  <c r="G109" i="5"/>
  <c r="I109" i="5"/>
  <c r="I202" i="5"/>
  <c r="G202" i="5"/>
  <c r="I285" i="5"/>
  <c r="G285" i="5"/>
  <c r="G346" i="5"/>
  <c r="I346" i="5"/>
  <c r="I67" i="5"/>
  <c r="G67" i="5"/>
  <c r="I115" i="5"/>
  <c r="G115" i="5"/>
  <c r="I164" i="5"/>
  <c r="G164" i="5"/>
  <c r="G225" i="5"/>
  <c r="I225" i="5"/>
  <c r="I275" i="5"/>
  <c r="G275" i="5"/>
  <c r="I325" i="5"/>
  <c r="G325" i="5"/>
  <c r="G374" i="5"/>
  <c r="I374" i="5"/>
  <c r="G41" i="5"/>
  <c r="I41" i="5"/>
  <c r="G89" i="5"/>
  <c r="I89" i="5"/>
  <c r="I149" i="5"/>
  <c r="G149" i="5"/>
  <c r="I193" i="5"/>
  <c r="G193" i="5"/>
  <c r="G237" i="5"/>
  <c r="I237" i="5"/>
  <c r="G286" i="5"/>
  <c r="I286" i="5"/>
  <c r="I347" i="5"/>
  <c r="G347" i="5"/>
  <c r="G63" i="5"/>
  <c r="I63" i="5"/>
  <c r="I117" i="5"/>
  <c r="G117" i="5"/>
  <c r="G182" i="5"/>
  <c r="I182" i="5"/>
  <c r="I298" i="5"/>
  <c r="G298" i="5"/>
  <c r="G353" i="5"/>
  <c r="I353" i="5"/>
  <c r="I101" i="5"/>
  <c r="G101" i="5"/>
  <c r="G161" i="5"/>
  <c r="I161" i="5"/>
  <c r="I210" i="5"/>
  <c r="G210" i="5"/>
  <c r="I266" i="5"/>
  <c r="G266" i="5"/>
  <c r="I327" i="5"/>
  <c r="G327" i="5"/>
  <c r="G27" i="5"/>
  <c r="I27" i="5"/>
  <c r="I80" i="5"/>
  <c r="G80" i="5"/>
  <c r="I200" i="5"/>
  <c r="G200" i="5"/>
  <c r="I272" i="5"/>
  <c r="G272" i="5"/>
  <c r="I333" i="5"/>
  <c r="G333" i="5"/>
  <c r="I33" i="5"/>
  <c r="G33" i="5"/>
  <c r="I92" i="5"/>
  <c r="G92" i="5"/>
  <c r="I146" i="5"/>
  <c r="G146" i="5"/>
  <c r="G201" i="5"/>
  <c r="I201" i="5"/>
  <c r="I256" i="5"/>
  <c r="G256" i="5"/>
  <c r="I311" i="5"/>
  <c r="G311" i="5"/>
  <c r="I366" i="5"/>
  <c r="G366" i="5"/>
  <c r="I87" i="5"/>
  <c r="G87" i="5"/>
  <c r="G142" i="5"/>
  <c r="I142" i="5"/>
  <c r="G191" i="5"/>
  <c r="I191" i="5"/>
  <c r="I240" i="5"/>
  <c r="G240" i="5"/>
  <c r="I356" i="5"/>
  <c r="G356" i="5"/>
  <c r="I50" i="5"/>
  <c r="G50" i="5"/>
  <c r="G126" i="5"/>
  <c r="I126" i="5"/>
  <c r="G219" i="5"/>
  <c r="I219" i="5"/>
  <c r="I290" i="5"/>
  <c r="G290" i="5"/>
  <c r="I351" i="5"/>
  <c r="G351" i="5"/>
  <c r="I72" i="5"/>
  <c r="G72" i="5"/>
  <c r="G121" i="5"/>
  <c r="I121" i="5"/>
  <c r="I170" i="5"/>
  <c r="G170" i="5"/>
  <c r="I230" i="5"/>
  <c r="G230" i="5"/>
  <c r="I280" i="5"/>
  <c r="G280" i="5"/>
  <c r="I330" i="5"/>
  <c r="G330" i="5"/>
  <c r="I379" i="5"/>
  <c r="G379" i="5"/>
  <c r="I2" i="5"/>
  <c r="G2" i="5"/>
  <c r="AV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 Abuouf</author>
  </authors>
  <commentList>
    <comment ref="O3" authorId="0" shapeId="0" xr:uid="{E8F65262-0401-4C39-9BB6-7F0EF40B1D01}">
      <text>
        <r>
          <rPr>
            <b/>
            <sz val="12"/>
            <color indexed="81"/>
            <rFont val="Tahoma"/>
            <family val="2"/>
          </rPr>
          <t>Ahmed Abuouf:</t>
        </r>
        <r>
          <rPr>
            <sz val="12"/>
            <color indexed="81"/>
            <rFont val="Tahoma"/>
            <family val="2"/>
          </rPr>
          <t xml:space="preserve">
يجب ان يكون الحساب المدرج في السطر الثاني أو الثالث Current Assets Or Current Liabilities وليس Payables or Recievables لكي يتم استيراد الفواتير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 Abuouf</author>
  </authors>
  <commentList>
    <comment ref="X3" authorId="0" shapeId="0" xr:uid="{DB8B31CA-95CC-45F8-9D03-DAB2408FF6F6}">
      <text>
        <r>
          <rPr>
            <b/>
            <sz val="12"/>
            <color indexed="81"/>
            <rFont val="Tahoma"/>
            <family val="2"/>
          </rPr>
          <t>Ahmed Abuouf:</t>
        </r>
        <r>
          <rPr>
            <sz val="12"/>
            <color indexed="81"/>
            <rFont val="Tahoma"/>
            <family val="2"/>
          </rPr>
          <t xml:space="preserve">
يجب ان يكون الحساب المدرج في السطر الثاني أو الثالث Current Assets Or Current Liabilities وليس Payables or Recievables لكي يتم استيراد الفواتير</t>
        </r>
      </text>
    </comment>
  </commentList>
</comments>
</file>

<file path=xl/sharedStrings.xml><?xml version="1.0" encoding="utf-8"?>
<sst xmlns="http://schemas.openxmlformats.org/spreadsheetml/2006/main" count="4599" uniqueCount="1065">
  <si>
    <t>Partner</t>
  </si>
  <si>
    <t>Due Date</t>
  </si>
  <si>
    <t>Invoice lines/Account</t>
  </si>
  <si>
    <t>Invoice lines/Product</t>
  </si>
  <si>
    <t>Invoice lines/Quantity</t>
  </si>
  <si>
    <t>Invoice lines/Unit Price</t>
  </si>
  <si>
    <t>Invoice lines/Analytic Distribution</t>
  </si>
  <si>
    <t>THE RED SEA REAL ESTATE COMPANY</t>
  </si>
  <si>
    <t>Invoice lines/Taxes</t>
  </si>
  <si>
    <t>__export__.account_analytic_account_1028_378dac3f</t>
  </si>
  <si>
    <t>مشروع _ الحمرا SEVEN FACADE _ شابورجي</t>
  </si>
  <si>
    <t>خطة الو سيستمز 2024</t>
  </si>
  <si>
    <t>__export__.account_analytic_account_1029_039ae686</t>
  </si>
  <si>
    <t>مشروع_Economy Based Compound</t>
  </si>
  <si>
    <t>__export__.account_analytic_account_1030_2d85655d</t>
  </si>
  <si>
    <t>مشروع_مسجد شرورة</t>
  </si>
  <si>
    <t>__export__.account_analytic_account_1031_6dbb9f70</t>
  </si>
  <si>
    <t>مشروع _ فندق الشورى المركزى _شركة البحر الاحمر</t>
  </si>
  <si>
    <t>__export__.account_analytic_account_1032_7be345dd</t>
  </si>
  <si>
    <t>مشروع _ مشروع الاسكان  المنطقة الجنوبية _ شابورجى</t>
  </si>
  <si>
    <t>__export__.account_analytic_account_1033_33097072</t>
  </si>
  <si>
    <t>مشروع _ اكيا المدينه يوسف  مروان</t>
  </si>
  <si>
    <t>__export__.account_analytic_account_1034_24c9a4d1</t>
  </si>
  <si>
    <t>مشروع _ امالا_ شركه حسن علام _ اعمال ستيل</t>
  </si>
  <si>
    <t>__export__.account_analytic_account_1035_f06b97e6</t>
  </si>
  <si>
    <t>مشروع _سنداله C4  - أعمال تركيب زجاج ملون _ بكين</t>
  </si>
  <si>
    <t>__export__.account_analytic_account_61_3d22213a</t>
  </si>
  <si>
    <t>مشروع _ كاب 2 b2 شركة العراب_2018</t>
  </si>
  <si>
    <t>__export__.account_analytic_account_1036_84defbe5</t>
  </si>
  <si>
    <t>هايلوكس غمارتين 2013/ا ن ق 3605</t>
  </si>
  <si>
    <t>__export__.account_analytic_account_1037_9c480548</t>
  </si>
  <si>
    <t>سياره يارس 2016 لوحه رقم  ح ه ح 9157</t>
  </si>
  <si>
    <t>__export__.account_analytic_account_1038_908c873f</t>
  </si>
  <si>
    <t>دينا ايسوز2013 /ا ن و 2483-2463</t>
  </si>
  <si>
    <t>__export__.account_analytic_account_1039_95c8e182</t>
  </si>
  <si>
    <t>سياره نيسان باثفندر2015 لوحه رقم ح ي ب  2883</t>
  </si>
  <si>
    <t>__export__.account_analytic_account_1040_2c9ed347</t>
  </si>
  <si>
    <t>باص 14 راكب تيوتا 2014/ ا و ط 8228</t>
  </si>
  <si>
    <t>__export__.account_analytic_account_1041_3f20539f</t>
  </si>
  <si>
    <t>هايلوكس غمارتين 2015 / ا و ا 1712</t>
  </si>
  <si>
    <t>__export__.account_analytic_account_1042_1db86ec9</t>
  </si>
  <si>
    <t>باص14 راكب  هاي اس 2014/ ا ي م 8804</t>
  </si>
  <si>
    <t>__export__.account_analytic_account_1043_161eb6a0</t>
  </si>
  <si>
    <t>هايلوكس  غماره  2015ا ول 6158</t>
  </si>
  <si>
    <t>__export__.account_analytic_account_1044_975cc54c</t>
  </si>
  <si>
    <t>سياره باص14 راكب هاي اس 2014لوحه رقم ب ب ق 2275</t>
  </si>
  <si>
    <t>__export__.account_analytic_account_1045_4179e6af</t>
  </si>
  <si>
    <t>سياره هايلكوس غماره لوحة رقم ب ب ا 6776</t>
  </si>
  <si>
    <t>__export__.account_analytic_account_1046_27660410</t>
  </si>
  <si>
    <t>سيارة دينا  ونش موديل 2004 لوحة ا ح ك 6322</t>
  </si>
  <si>
    <t>__export__.account_analytic_account_1047_be2bebfa</t>
  </si>
  <si>
    <t>سيارة لوري نيسان موديل 2005 لوحة رقم ا ر د 2275</t>
  </si>
  <si>
    <t>__export__.account_analytic_account_1048_8806b23f</t>
  </si>
  <si>
    <t>سيارة باص متسوبيشي موديل 2006 لوحة  ا س ه 9287</t>
  </si>
  <si>
    <t>__export__.account_analytic_account_1049_e08086bf</t>
  </si>
  <si>
    <t>باص نيكاي صيني 29 راكب موديل 2021 لوحة رقم ب س ل 2</t>
  </si>
  <si>
    <t>__export__.account_analytic_account_1050_3c3e8001</t>
  </si>
  <si>
    <t>سياره اكسنت _ 2016  لوحه رقم  ح ل ع 3550_ استبعاد</t>
  </si>
  <si>
    <t>__export__.account_analytic_account_1051_bab4789a</t>
  </si>
  <si>
    <t>باص  كوستر 26موديل 2015 ابيض لوحه رقم -ب ا ص 4340</t>
  </si>
  <si>
    <t>__export__.account_analytic_account_1052_62a4315e</t>
  </si>
  <si>
    <t>باص 29 راكب هونداي _ 2013  رقم ا ن ر 6515_استبعاد</t>
  </si>
  <si>
    <t>__export__.account_analytic_account_1053_42d11e16</t>
  </si>
  <si>
    <t>باص كوستر موديل 2014 32راكب لوحه رقم ا ه ص 3826</t>
  </si>
  <si>
    <t>__export__.account_analytic_account_1054_4e36dc68</t>
  </si>
  <si>
    <t>رافعة شوكية فوركلفت CAT DP 30</t>
  </si>
  <si>
    <t>__export__.account_analytic_account_1055_4470196f</t>
  </si>
  <si>
    <t>دباب1و2</t>
  </si>
  <si>
    <t>__export__.account_analytic_account_1056_55900117</t>
  </si>
  <si>
    <t>باص نيكاي  29 راكب موديل 2021 لوحة رقم ب س ل 2405</t>
  </si>
  <si>
    <t>__export__.account_analytic_account_1057_730a1009</t>
  </si>
  <si>
    <t>سياره غمارتين جاك  لوحة رقم (ا ي م  4034)</t>
  </si>
  <si>
    <t>__export__.account_analytic_account_1058_5f9654ed</t>
  </si>
  <si>
    <t>لوري ا ع م 2496 شاحنه 2005</t>
  </si>
  <si>
    <t>__export__.account_analytic_account_1059_ee2953a0</t>
  </si>
  <si>
    <t>باص هيونداي موديل 2016 لوجة رقم ( ب د ق 4534 )</t>
  </si>
  <si>
    <t>__export__.account_analytic_account_1060_00ad2e79</t>
  </si>
  <si>
    <t>باص تاتا مكيف ب ر س 7784 موديل 2016</t>
  </si>
  <si>
    <t>__export__.account_analytic_account_1061_6ea5fbd8</t>
  </si>
  <si>
    <t>سيارة _ باص تويوتا كوستر 23 راكب لوحة ب ص ط 3367</t>
  </si>
  <si>
    <t>__export__.account_analytic_account_1062_0cd3c9d0</t>
  </si>
  <si>
    <t>سياره_ باص تويوتا كوستر 23 راكب لوحة ل ص ب 7321 _</t>
  </si>
  <si>
    <t>__export__.account_analytic_account_1063_188584c7</t>
  </si>
  <si>
    <t>سيارة كيا اسبرتاج ر د ط 1889 م جهاد</t>
  </si>
  <si>
    <t>__export__.account_analytic_account_1064_888ef21d</t>
  </si>
  <si>
    <t>سيارة نيسان اكس تريل2015رقم لوحة ح ن ك 8528</t>
  </si>
  <si>
    <t>__export__.account_analytic_account_1065_19b78e3a</t>
  </si>
  <si>
    <t>سيارة هايلوكس 2023  ب ص م 9134 احمد وحيد</t>
  </si>
  <si>
    <t>__export__.account_analytic_account_1066_0f510a82</t>
  </si>
  <si>
    <t>سيارة اكسبلورر   ر د ك 9320 م حامد</t>
  </si>
  <si>
    <t>__export__.account_analytic_account_1067_8bb1368e</t>
  </si>
  <si>
    <t>سيارة هايلكس غمارة _ 2022_لوحة ب ص د 2192</t>
  </si>
  <si>
    <t>__export__.account_analytic_account_1068_1d400bce</t>
  </si>
  <si>
    <t>سياره_ فورد تيريتوري _2023_لوحة ر د و 4930 _ عبد ا</t>
  </si>
  <si>
    <t>__export__.account_analytic_account_1069_0ef93e1f</t>
  </si>
  <si>
    <t>سياره_ تويوتا هايلكس غماتين_ 2023_ ب ص و_</t>
  </si>
  <si>
    <t>__export__.account_analytic_account_1070_690f0802</t>
  </si>
  <si>
    <t>سياره_ تويوتا هايلكس غماتين_ 2023_ ب ص و_ 1953</t>
  </si>
  <si>
    <t>__export__.account_analytic_account_1071_d6fc74c3</t>
  </si>
  <si>
    <t>سيارة _ نيسان اكس تريل لوحة 2495</t>
  </si>
  <si>
    <t>__export__.account_analytic_account_1072_3f670a6a</t>
  </si>
  <si>
    <t>ادارة المشروعات _تركيبات _306000</t>
  </si>
  <si>
    <t>__export__.account_analytic_account_1073_c0bb25ad</t>
  </si>
  <si>
    <t>ادارة المكتب الفني_تصنيع 304000</t>
  </si>
  <si>
    <t>__export__.account_analytic_account_1074_ad984040</t>
  </si>
  <si>
    <t>ادارة الانتاج والجوده_تصنيع 304000</t>
  </si>
  <si>
    <t>__export__.account_analytic_account_1075_0cbeb769</t>
  </si>
  <si>
    <t>ادارة الصيانة_تصنيع 304000</t>
  </si>
  <si>
    <t>__export__.account_analytic_account_1076_ba904ba9</t>
  </si>
  <si>
    <t>مصنع الزجاج _تصنيع 304000</t>
  </si>
  <si>
    <t>__export__.account_analytic_account_1077_40e4d10f</t>
  </si>
  <si>
    <t>مصنع الحديد الجديد_تصنيع 304000</t>
  </si>
  <si>
    <t>__export__.account_analytic_account_1078_385e7e52</t>
  </si>
  <si>
    <t>مصروف عمومي المشاريع_تركيب 306000</t>
  </si>
  <si>
    <t>__export__.account_analytic_account_1079_f5daf004</t>
  </si>
  <si>
    <t>منصرف عينات _تصنيع 304000</t>
  </si>
  <si>
    <t>__export__.account_analytic_account_1080_35df6af1</t>
  </si>
  <si>
    <t>مصروف عمومي مشاريع الابواب الخشبيه 301000</t>
  </si>
  <si>
    <t>__export__.account_analytic_account_1081_568a250f</t>
  </si>
  <si>
    <t>مصنع الابواب الخشبيه والمعدنيه 3010001</t>
  </si>
  <si>
    <t>__export__.account_analytic_account_1082_aa2e24e0</t>
  </si>
  <si>
    <t>عمومى تصنيع_304000</t>
  </si>
  <si>
    <t>__export__.account_analytic_account_1083_c4df4f42</t>
  </si>
  <si>
    <t>ارض المدينة الصناعية بالخرج  تصنيع_304000</t>
  </si>
  <si>
    <t>__export__.account_analytic_account_1084_92500e3c</t>
  </si>
  <si>
    <t>خامات مصنع المنصورة  تصنيع_304000</t>
  </si>
  <si>
    <t>__export__.account_analytic_account_1085_39a3d126</t>
  </si>
  <si>
    <t>الادارة العليا _ 303000</t>
  </si>
  <si>
    <t>__export__.account_analytic_account_1086_5e8c26fb</t>
  </si>
  <si>
    <t>الادارة المالية _ 303000</t>
  </si>
  <si>
    <t>__export__.account_analytic_account_1087_2794f063</t>
  </si>
  <si>
    <t>ادارة المشتريات والمخازن _ 303000</t>
  </si>
  <si>
    <t>__export__.account_analytic_account_1088_b34e461d</t>
  </si>
  <si>
    <t>ادارة الموارد البشريه_ 303000</t>
  </si>
  <si>
    <t>__export__.account_analytic_account_1089_9d9abda0</t>
  </si>
  <si>
    <t>ادارة البوفية والضيافه_303000</t>
  </si>
  <si>
    <t>__export__.account_analytic_account_1090_d7be0657</t>
  </si>
  <si>
    <t>مصروف وعمومي الادارات_303000</t>
  </si>
  <si>
    <t>__export__.account_analytic_account_1091_c5c33b7c</t>
  </si>
  <si>
    <t>ادارة السعوده_303000</t>
  </si>
  <si>
    <t>__export__.account_analytic_account_1092_6df34f85</t>
  </si>
  <si>
    <t>ادارة التطوير_303000</t>
  </si>
  <si>
    <t>__export__.account_analytic_account_1093_de057bae</t>
  </si>
  <si>
    <t>مصروف عمومي ادارة الابواب الخشبيه 303000</t>
  </si>
  <si>
    <t>__export__.account_analytic_account_1094_f71f1512</t>
  </si>
  <si>
    <t>ادارة تقنية المعلومات  _303000</t>
  </si>
  <si>
    <t>__export__.account_analytic_account_1095_554de0ab</t>
  </si>
  <si>
    <t>ادارة المبيعات والتسويق والتسعير_302000</t>
  </si>
  <si>
    <t>__export__.account_analytic_account_1096_146ed1bf</t>
  </si>
  <si>
    <t>مصنع الابواب الخشبية والمعدنية</t>
  </si>
  <si>
    <t>__export__.account_analytic_account_1097_d2a3423d</t>
  </si>
  <si>
    <t>سيارة راف فور 2015 لوحه رقم ح ن ب 5282_ استبعاد</t>
  </si>
  <si>
    <t>__export__.account_analytic_account_1098_ed81437c</t>
  </si>
  <si>
    <t>لاغي</t>
  </si>
  <si>
    <t>__export__.account_analytic_account_1099_009a48f6</t>
  </si>
  <si>
    <t>سياره نيسان باثفندر2016 لوحه رقم ر ا ي 9710</t>
  </si>
  <si>
    <t>__export__.account_analytic_account_1100_d4fe00e7</t>
  </si>
  <si>
    <t>سياره مازدا 2016 لوحة ح و و 8023 _ استبعاد</t>
  </si>
  <si>
    <t>__export__.account_analytic_account_1101_0845c465</t>
  </si>
  <si>
    <t>تحت التعديل</t>
  </si>
  <si>
    <t>__export__.account_analytic_account_1102_0a008621</t>
  </si>
  <si>
    <t>__export__.account_analytic_account_1103_2cd52947</t>
  </si>
  <si>
    <t>سيارة كورولا 2021 ابيض لوحة د ي ق 3132</t>
  </si>
  <si>
    <t>__export__.account_analytic_account_1104_3acc3a6e</t>
  </si>
  <si>
    <t>سيارة تحت التعديل</t>
  </si>
  <si>
    <t>__export__.account_analytic_account_1105_f04e1b86</t>
  </si>
  <si>
    <t>سيارة لاند كروزر لوحة رقم 4257 د ع د / د صابر</t>
  </si>
  <si>
    <t>__export__.account_analytic_account_1106_3f89c9cf</t>
  </si>
  <si>
    <t>سيارة كيا اسبرتاج ر د ط 1943 محمود نصار0</t>
  </si>
  <si>
    <t>COST CENTER CODE</t>
  </si>
  <si>
    <t>Customer Name</t>
  </si>
  <si>
    <t xml:space="preserve">Project Name </t>
  </si>
  <si>
    <t xml:space="preserve">main contractor </t>
  </si>
  <si>
    <t>Days to due</t>
  </si>
  <si>
    <t>Method to pay</t>
  </si>
  <si>
    <t>شركة العراب للمقاولات</t>
  </si>
  <si>
    <t xml:space="preserve">KAP2-ALArab  </t>
  </si>
  <si>
    <t xml:space="preserve">Alarab </t>
  </si>
  <si>
    <t>LC</t>
  </si>
  <si>
    <t>شركة تحالف بكين و موبكو للمقاولات</t>
  </si>
  <si>
    <t>Sofitel</t>
  </si>
  <si>
    <t>MOBCO</t>
  </si>
  <si>
    <t>Transfaer</t>
  </si>
  <si>
    <t>شركة مديدة للرعاية الطبية</t>
  </si>
  <si>
    <t>Madeedah</t>
  </si>
  <si>
    <t>Madeedah Hospitals</t>
  </si>
  <si>
    <t>شركة نسما للصناعات المتحدة</t>
  </si>
  <si>
    <t xml:space="preserve">Air Product Neom Green Hydrogen </t>
  </si>
  <si>
    <t>NESMA UNITED INDUSTRIES</t>
  </si>
  <si>
    <t>شركة امد العربية للاستثمار المحدودة</t>
  </si>
  <si>
    <t>Takhasusi hub</t>
  </si>
  <si>
    <t xml:space="preserve">Amad Arabia Investment </t>
  </si>
  <si>
    <t>شركة بى اى سى العربية المحدودة</t>
  </si>
  <si>
    <t>KAP-02 BEC</t>
  </si>
  <si>
    <t>BEC</t>
  </si>
  <si>
    <t xml:space="preserve">KAP 4 BULLET PROOF </t>
  </si>
  <si>
    <t>شركة الراشد للتجارة والمقاولات</t>
  </si>
  <si>
    <t xml:space="preserve">Training Center Najarn &amp; Al Zabnah </t>
  </si>
  <si>
    <t>RTCC</t>
  </si>
  <si>
    <t>Cheq</t>
  </si>
  <si>
    <t>RRS</t>
  </si>
  <si>
    <t xml:space="preserve"> شركة شابورجي بالونجي ميد ايست المحدوده  </t>
  </si>
  <si>
    <t>ELHAMRA ( 7 Project)</t>
  </si>
  <si>
    <t>SHAPOORJI PALLONJI MIDEAST</t>
  </si>
  <si>
    <t>شركة ارميتال للصناعات المعدنيه المحدوده</t>
  </si>
  <si>
    <t>Riyadh Metro (Armetal)</t>
  </si>
  <si>
    <t>Armetal</t>
  </si>
  <si>
    <t>ESSENCE OF STABILITY</t>
  </si>
  <si>
    <t>New Care Medical Clinics Building</t>
  </si>
  <si>
    <t xml:space="preserve">ZAID ALHUSSAIN </t>
  </si>
  <si>
    <t>KAIG</t>
  </si>
  <si>
    <t>SAUDI CONSTRUCTIONEERS Ltd.</t>
  </si>
  <si>
    <t>AL mishraq project - saudico-Aluminum</t>
  </si>
  <si>
    <t>AL mishraq project - saudico-Steel</t>
  </si>
  <si>
    <t>STC AQALAT SMART SQUARE PROJECT</t>
  </si>
  <si>
    <t>Riyadh Avenue</t>
  </si>
  <si>
    <t xml:space="preserve">NESMA </t>
  </si>
  <si>
    <t>المشروع المشترك للأعمال المدنية</t>
  </si>
  <si>
    <t>BACS - RIYADH METRO</t>
  </si>
  <si>
    <t>BACS</t>
  </si>
  <si>
    <t>Shura Central Hotel 1 (HC1)</t>
  </si>
  <si>
    <t>SINDALHA ISLAND Cluster 4</t>
  </si>
  <si>
    <t>HASSAN ALLAM CONSTRUCTION</t>
  </si>
  <si>
    <t>Amaala Projects Steel</t>
  </si>
  <si>
    <t xml:space="preserve"> شركة مجموعة الدكتور سليمان الحبيب للخدمات الطبية</t>
  </si>
  <si>
    <t xml:space="preserve">Dr. Suleiman AL-Habib Hospital-Jeddah </t>
  </si>
  <si>
    <t>Dr. Suleiman AL-Habib Hospital</t>
  </si>
  <si>
    <t xml:space="preserve">شركة الخريجى للتجارة و المقاولات </t>
  </si>
  <si>
    <t>Al-Faqih Hospital</t>
  </si>
  <si>
    <t>Elkhereiji Commerce Contracting Co.</t>
  </si>
  <si>
    <t>MADINA SCHOOLS</t>
  </si>
  <si>
    <t>BEC- MOBCO</t>
  </si>
  <si>
    <t xml:space="preserve"> شركة محمد محمد الراشد للتجارة والمقاولات</t>
  </si>
  <si>
    <t xml:space="preserve">MADINAH GATE </t>
  </si>
  <si>
    <t>Marco</t>
  </si>
  <si>
    <t>KAP 5</t>
  </si>
  <si>
    <t>شركة يوسف مرون للمقاولات</t>
  </si>
  <si>
    <t>IKEA MADINA</t>
  </si>
  <si>
    <t>YOUSSEF MARROUN CONT</t>
  </si>
  <si>
    <t>Makarem El Madena Hotel</t>
  </si>
  <si>
    <t xml:space="preserve">Orient Construction Company </t>
  </si>
  <si>
    <t>Novotel Madinah Hotel</t>
  </si>
  <si>
    <t>الآعمال المدنية المشروع المشترك</t>
  </si>
  <si>
    <t>3E2 Station</t>
  </si>
  <si>
    <t>ANM</t>
  </si>
  <si>
    <t xml:space="preserve"> شركة بايتور السعودية العربية للانشاءات</t>
  </si>
  <si>
    <t>KAFD-Sky Walk Link Bridge-S67</t>
  </si>
  <si>
    <t>BAYTUR</t>
  </si>
  <si>
    <t>شركة السيف مهندسون ومقاولون</t>
  </si>
  <si>
    <t xml:space="preserve">KAP2-A Riyadh </t>
  </si>
  <si>
    <t xml:space="preserve">Elseif </t>
  </si>
  <si>
    <t>شركة الفوزان للتجارة و المقاولات العامة</t>
  </si>
  <si>
    <t>SABIC HOSPITAL</t>
  </si>
  <si>
    <t>Alfawzan</t>
  </si>
  <si>
    <t>شركة وسائل التعمير للمقاولات</t>
  </si>
  <si>
    <t>lamah tower</t>
  </si>
  <si>
    <t>Building Methods Contracting CO.</t>
  </si>
  <si>
    <t xml:space="preserve"> شركة المواطن الدولية </t>
  </si>
  <si>
    <t>Citc ALU Damam-Abha-Tabouk</t>
  </si>
  <si>
    <t xml:space="preserve">ALMOWATIN </t>
  </si>
  <si>
    <t>شركة التعفف للأعمال الكهربائية</t>
  </si>
  <si>
    <t>UNIVERSITY HOSPITAL-TABUK</t>
  </si>
  <si>
    <t>AL TAAFUF</t>
  </si>
  <si>
    <t>ACC</t>
  </si>
  <si>
    <t>شركة مجموعة الحقيط</t>
  </si>
  <si>
    <t>AL Hugayet Residential</t>
  </si>
  <si>
    <t>Abdel Hadi Al Hugayet Contracting</t>
  </si>
  <si>
    <t xml:space="preserve"> شركة الكفاح للمقاولات العامة</t>
  </si>
  <si>
    <t xml:space="preserve">KFU PM </t>
  </si>
  <si>
    <t>Al Kefah</t>
  </si>
  <si>
    <t>شركة رضايات المحدودة - قسم الانشاءات والصيانة</t>
  </si>
  <si>
    <t>C76</t>
  </si>
  <si>
    <t>Raziat</t>
  </si>
  <si>
    <t>شركة ازميل للمقاولات العامة</t>
  </si>
  <si>
    <t xml:space="preserve">KFU Schools </t>
  </si>
  <si>
    <t xml:space="preserve">Azmeel </t>
  </si>
  <si>
    <t>شركة الخنينى العالمية</t>
  </si>
  <si>
    <t xml:space="preserve">ARAMCO MARTIME </t>
  </si>
  <si>
    <t>Alkhonini</t>
  </si>
  <si>
    <t xml:space="preserve">WATER TRANSMISSION </t>
  </si>
  <si>
    <t>KINGDOM GATE TOWER</t>
  </si>
  <si>
    <t>SINDALHA ISLAND Cluster 6</t>
  </si>
  <si>
    <t>KAFD-PARCEL NO.5.07 &amp; 5.08</t>
  </si>
  <si>
    <t>KAFD</t>
  </si>
  <si>
    <t>شركة الخطوط الراقية للديكور</t>
  </si>
  <si>
    <t>Privet Villa E</t>
  </si>
  <si>
    <t>High Lines Decoration Company</t>
  </si>
  <si>
    <t>SHURA HW-02</t>
  </si>
  <si>
    <t>SHURA HW-03</t>
  </si>
  <si>
    <t>Reference</t>
  </si>
  <si>
    <t>ID</t>
  </si>
  <si>
    <t>Analytic Account</t>
  </si>
  <si>
    <t>Odoo ID</t>
  </si>
  <si>
    <t>Plan</t>
  </si>
  <si>
    <t>Analytic Lines/Code</t>
  </si>
  <si>
    <t>Analytic Lines</t>
  </si>
  <si>
    <t>__export__.account_analytic_account_1000_4902ff23</t>
  </si>
  <si>
    <t>مشروع _ مواد جوجوريو # مغلق</t>
  </si>
  <si>
    <t>__export__.account_analytic_account_1001_d0b15227</t>
  </si>
  <si>
    <t>مشروع _ المركز المالي 507 _ KFD_ 1634</t>
  </si>
  <si>
    <t>__export__.account_analytic_account_1002_2258d44a</t>
  </si>
  <si>
    <t>مشروع _ جامعة تبوك _C10_ التعفف</t>
  </si>
  <si>
    <t>__export__.account_analytic_account_1003_21efb5a4</t>
  </si>
  <si>
    <t>مشروع رعاية البنات _ الحمزي30001# مغلق</t>
  </si>
  <si>
    <t>__export__.account_analytic_account_1004_425ebb39</t>
  </si>
  <si>
    <t>مشروع _ captail gate- ex 10_ عادل السيف</t>
  </si>
  <si>
    <t>__export__.account_analytic_account_1005_48ed38d6</t>
  </si>
  <si>
    <t>مشروع _ برج لاما _ وسائل التعمير</t>
  </si>
  <si>
    <t>__export__.account_analytic_account_1006_e759e64e</t>
  </si>
  <si>
    <t>مشروع _ STC SQUARE PROJECT</t>
  </si>
  <si>
    <t>__export__.account_analytic_account_1007_93ac9f6f</t>
  </si>
  <si>
    <t>مشروع _ كاس السعوديه للفروسيه _ سرعة الانجاز</t>
  </si>
  <si>
    <t>__export__.account_analytic_account_1008_4bbd001c</t>
  </si>
  <si>
    <t>مشروع _ مدارس المدينه بكين- موبكو</t>
  </si>
  <si>
    <t>__export__.account_analytic_account_1009_306d34a9</t>
  </si>
  <si>
    <t>مشروع _ مصنع انظمة  المنطقة الصناعية _ المنصورة</t>
  </si>
  <si>
    <t>__export__.account_analytic_account_1010_c0d3fbba</t>
  </si>
  <si>
    <t>مشروع _  فيلا خاصة _الخطوط الراقية للديكور</t>
  </si>
  <si>
    <t>__export__.account_analytic_account_1011_74d35cbb</t>
  </si>
  <si>
    <t>مشروع _ مستشفي فقيه _ شركة الخريجي للتجارة والمقاو</t>
  </si>
  <si>
    <t>__export__.account_analytic_account_1012_41c0be58</t>
  </si>
  <si>
    <t>مشروع _ التخصصي _ امد العربيه</t>
  </si>
  <si>
    <t>__export__.account_analytic_account_1013_cacfdafb</t>
  </si>
  <si>
    <t>مشروع _ عيادة طبيه _ اسس الثبات</t>
  </si>
  <si>
    <t>__export__.account_analytic_account_1014_2bc84163</t>
  </si>
  <si>
    <t>مشروع _ بوابة المملكة _[KINGDOM GATE _ الفهد</t>
  </si>
  <si>
    <t>__export__.account_analytic_account_1015_390cbfa8</t>
  </si>
  <si>
    <t>مشروع _ الشقيق نفق 3 b2 &amp; c _ 1530 _rtcc</t>
  </si>
  <si>
    <t>__export__.account_analytic_account_1016_6cf44556</t>
  </si>
  <si>
    <t>مشروع _ استيل روف _ قطوف الجزيرة</t>
  </si>
  <si>
    <t>__export__.account_analytic_account_1017_c2e7f2d6</t>
  </si>
  <si>
    <t>مشروع _ مستشفي مديده_ شركة مديدة للرعاية الصحية</t>
  </si>
  <si>
    <t>__export__.account_analytic_account_1018_24ced553</t>
  </si>
  <si>
    <t>مشروع _ الحمرا حديد _ شابورجي</t>
  </si>
  <si>
    <t>__export__.account_analytic_account_1019_7833873c</t>
  </si>
  <si>
    <t>مشروع _MADINAH GATE E16 BUS STATION</t>
  </si>
  <si>
    <t>__export__.account_analytic_account_1020_be5dd18f</t>
  </si>
  <si>
    <t>مشروع _ سنداله بكين</t>
  </si>
  <si>
    <t>__export__.account_analytic_account_1021_fc57e0dd</t>
  </si>
  <si>
    <t>مشروع _ فندق نوفيتل  المدينه _ OCC</t>
  </si>
  <si>
    <t>__export__.account_analytic_account_1022_7f916306</t>
  </si>
  <si>
    <t>مشروع _ فندق مكارم المدينه _ الخريجي</t>
  </si>
  <si>
    <t>__export__.account_analytic_account_1023_ff2cd4ad</t>
  </si>
  <si>
    <t>مشروع _ Air product neom _ شركة نسمة يونيت</t>
  </si>
  <si>
    <t>__export__.account_analytic_account_1024_15e04487</t>
  </si>
  <si>
    <t>مشروع _ Petrol Station محطة البنزين</t>
  </si>
  <si>
    <t>__export__.account_analytic_account_1025_6252a323</t>
  </si>
  <si>
    <t>مشروع _ المشراق استيل _ السعودية للتعمير</t>
  </si>
  <si>
    <t>__export__.account_analytic_account_1026_807c2b02</t>
  </si>
  <si>
    <t>مشروع _ المشراق  المنيوم _ السعودية للتعمير</t>
  </si>
  <si>
    <t>__export__.account_analytic_account_1027_8a14b6a7</t>
  </si>
  <si>
    <t>مشروع _ VIB PRIDGE_ MDL BEAST</t>
  </si>
  <si>
    <t>__export__.account_analytic_account_1107_220f7fd0</t>
  </si>
  <si>
    <t>تيوتا راف فور 2014/ ح س ه 1230 استبعاد</t>
  </si>
  <si>
    <t>البحر الاحمر فندق - HW03</t>
  </si>
  <si>
    <t>__export__.account_analytic_account_789_08ab105d</t>
  </si>
  <si>
    <t>مشروع_ الهيئة الملكية بالجبيل _مغلق</t>
  </si>
  <si>
    <t>__export__.account_analytic_account_790_199ba6b2</t>
  </si>
  <si>
    <t>مشروع_ وزارة الداخلية  MOI _2018 # مغلق</t>
  </si>
  <si>
    <t>__export__.account_analytic_account_791_b86d0d43</t>
  </si>
  <si>
    <t>مشروع _ مجمع العقاريه_2019# مغلق</t>
  </si>
  <si>
    <t>__export__.account_analytic_account_792_67f7ecfb</t>
  </si>
  <si>
    <t>مشروع_ فارغ 1 # مغلق</t>
  </si>
  <si>
    <t>__export__.account_analytic_account_793_5e703007</t>
  </si>
  <si>
    <t>مشروع_ فاميلي ميديكال- قطوف_2018 # مغلق</t>
  </si>
  <si>
    <t>__export__.account_analytic_account_794_af0dab1a</t>
  </si>
  <si>
    <t>مشروع_ بلدية حوطة سدير_2018 # مغلق</t>
  </si>
  <si>
    <t>__export__.account_analytic_account_795_4c25b727</t>
  </si>
  <si>
    <t>مشروع_ فارغ 2 # مغلق</t>
  </si>
  <si>
    <t>__export__.account_analytic_account_796_6b7ee152</t>
  </si>
  <si>
    <t>مشروع_ بلدية خميس مشيط _2018 # مغلق</t>
  </si>
  <si>
    <t>__export__.account_analytic_account_797_fe365a31</t>
  </si>
  <si>
    <t>مشروع_علم الرياض _2018 # مغلق</t>
  </si>
  <si>
    <t>__export__.account_analytic_account_798_399e9bbd</t>
  </si>
  <si>
    <t>مشروع_مستشفي خريص _2018 # مغلق</t>
  </si>
  <si>
    <t>__export__.account_analytic_account_799_4da753ee</t>
  </si>
  <si>
    <t>مشروع _كاب 4 رينج _ مواقع 117-118-119_# مغلق</t>
  </si>
  <si>
    <t>__export__.account_analytic_account_800_9428e431</t>
  </si>
  <si>
    <t>مشروع_ كاب 2( مكة والمدينه ) _2018</t>
  </si>
  <si>
    <t>__export__.account_analytic_account_801_d3e83fb6</t>
  </si>
  <si>
    <t>مشروع_ كاب 5 # مغلق</t>
  </si>
  <si>
    <t>__export__.account_analytic_account_802_854572c7</t>
  </si>
  <si>
    <t>مشروع_فارغ 4 # مغلق</t>
  </si>
  <si>
    <t>__export__.account_analytic_account_803_073dfb1d</t>
  </si>
  <si>
    <t>مشروع_عرفات _2018 # مغلق</t>
  </si>
  <si>
    <t>__export__.account_analytic_account_804_9b3ce1c8</t>
  </si>
  <si>
    <t>مشروع_ كاست استيل ABVR _2018 # مغلق</t>
  </si>
  <si>
    <t>__export__.account_analytic_account_805_d396fce4</t>
  </si>
  <si>
    <t>مشروع_ كاست قواطع الداخليه Partitions. # مغلق</t>
  </si>
  <si>
    <t>__export__.account_analytic_account_806_c8f0e612</t>
  </si>
  <si>
    <t>مشروع_هيئة الامر بالمعروف_ الشايع # مغلق</t>
  </si>
  <si>
    <t>__export__.account_analytic_account_807_296b0a72</t>
  </si>
  <si>
    <t>مشروع_مدارس الدمام SCC -_2018 # مغلق</t>
  </si>
  <si>
    <t>__export__.account_analytic_account_808_ed2cbad6</t>
  </si>
  <si>
    <t>مشروع _ فارغ 5 # مغلق</t>
  </si>
  <si>
    <t>__export__.account_analytic_account_809_d667db0f</t>
  </si>
  <si>
    <t>مشروع_ فارغ 6 # مغلق</t>
  </si>
  <si>
    <t>__export__.account_analytic_account_810_d0a66fcc</t>
  </si>
  <si>
    <t>مشروع_كاب 4- رينج _2018# مغلق</t>
  </si>
  <si>
    <t>__export__.account_analytic_account_811_771cef89</t>
  </si>
  <si>
    <t>مشروع_ كاب 4- اعمدة _2018 # مغلق</t>
  </si>
  <si>
    <t>__export__.account_analytic_account_812_26c87f2f</t>
  </si>
  <si>
    <t>مشروع_ اسكان سابك الراشد _2018 # مغلق</t>
  </si>
  <si>
    <t>__export__.account_analytic_account_813_532b0e75</t>
  </si>
  <si>
    <t>مشروع_ استكمال مبني بلدية وادي الدواسر _2018</t>
  </si>
  <si>
    <t>__export__.account_analytic_account_814_d84ea9a9</t>
  </si>
  <si>
    <t>مشروع _ فرغ 7 # مغلق</t>
  </si>
  <si>
    <t>__export__.account_analytic_account_815_0f805730</t>
  </si>
  <si>
    <t>مشروع_ كلية الاداب والعلوم - نجران # مغلق</t>
  </si>
  <si>
    <t>__export__.account_analytic_account_816_e5d8d74b</t>
  </si>
  <si>
    <t>مشروع_ بنك الراجحي-_2018 # مغلق</t>
  </si>
  <si>
    <t>__export__.account_analytic_account_817_52033a71</t>
  </si>
  <si>
    <t>مشروع_  فارغ 8 # مغلق</t>
  </si>
  <si>
    <t>__export__.account_analytic_account_818_becbe03a</t>
  </si>
  <si>
    <t>مشروع_ كاب 2 السيف_2018</t>
  </si>
  <si>
    <t>__export__.account_analytic_account_819_1c29ba2f</t>
  </si>
  <si>
    <t>مشروع_فارغ 9 # مغلق</t>
  </si>
  <si>
    <t>__export__.account_analytic_account_820_f0c49bb4</t>
  </si>
  <si>
    <t>مشروع_ فيلا خاصه الهاشم_2018 # مغلق</t>
  </si>
  <si>
    <t>__export__.account_analytic_account_821_a1041cfb</t>
  </si>
  <si>
    <t>مشروع_توسعه مستشفي الملك فيصل_2018 # مغلق</t>
  </si>
  <si>
    <t>__export__.account_analytic_account_822_a6d29167</t>
  </si>
  <si>
    <t>مشروع_فارغ 10 # مغلق</t>
  </si>
  <si>
    <t>__export__.account_analytic_account_823_cb1f3910</t>
  </si>
  <si>
    <t>مشروع_ شركة الكهرباء تركيب زجاج-ليندنر_2018 # مغلق</t>
  </si>
  <si>
    <t>__export__.account_analytic_account_824_b05c8302</t>
  </si>
  <si>
    <t>مشروع_ شركة الكهرباء توريد وتركيب # مغلق</t>
  </si>
  <si>
    <t>__export__.account_analytic_account_825_07983903</t>
  </si>
  <si>
    <t>مشروع_ شابورجيWF28 U GLASS_2018 # مغلق</t>
  </si>
  <si>
    <t>__export__.account_analytic_account_826_f8c3ae1b</t>
  </si>
  <si>
    <t>مشروع_ شابورجيWF12  ALUMIM_2018 # مغلق</t>
  </si>
  <si>
    <t>__export__.account_analytic_account_827_b3bc3b3c</t>
  </si>
  <si>
    <t>مشروع_ فارغ 11 # مغلق</t>
  </si>
  <si>
    <t>__export__.account_analytic_account_828_3364fdfc</t>
  </si>
  <si>
    <t>مشروع_ مكتب وزاره الماليه بلقرن_2018 # مغلق</t>
  </si>
  <si>
    <t>__export__.account_analytic_account_829_a87ab497</t>
  </si>
  <si>
    <t>مشروع_ مكتب وزاره الماليه محايل عسير_2018 # مغلق</t>
  </si>
  <si>
    <t>__export__.account_analytic_account_830_d81487ff</t>
  </si>
  <si>
    <t>مشروع_ فارغ 12 # مغلق</t>
  </si>
  <si>
    <t>__export__.account_analytic_account_831_b3883bff</t>
  </si>
  <si>
    <t>مشروع _ انشاء المكتبه والمطاعم _جامعه الجوف # مغلق</t>
  </si>
  <si>
    <t>__export__.account_analytic_account_832_d41a06c6</t>
  </si>
  <si>
    <t>مشروع _ارامكو مواقف السيارات_الراشد_2019 # مغلق</t>
  </si>
  <si>
    <t>__export__.account_analytic_account_833_d8ae4f5a</t>
  </si>
  <si>
    <t>مشروع_ ارامكو اسكان 2 مطرفية_ازميل _# مغلق</t>
  </si>
  <si>
    <t>__export__.account_analytic_account_834_bb198997</t>
  </si>
  <si>
    <t>مشروع _المترو اريل_2018 # مغلق</t>
  </si>
  <si>
    <t>__export__.account_analytic_account_835_8ad289f1</t>
  </si>
  <si>
    <t>مشروع _ شركة ليندنر توريد زجاج والعموله # مغلق</t>
  </si>
  <si>
    <t>__export__.account_analytic_account_836_565e1e17</t>
  </si>
  <si>
    <t>مشروع_ فارغ 13 # مغلق</t>
  </si>
  <si>
    <t>__export__.account_analytic_account_837_2a5b4812</t>
  </si>
  <si>
    <t>مشروع_مجمع االامير تركي-# مغلق</t>
  </si>
  <si>
    <t>__export__.account_analytic_account_838_9ff33a43</t>
  </si>
  <si>
    <t>مشروع _ مبني المرافق الرئيسي_ ازميل # مغلق</t>
  </si>
  <si>
    <t>__export__.account_analytic_account_839_d0256d1d</t>
  </si>
  <si>
    <t>مشروع _ مبني المطرفيه_ ازميل # مغلق</t>
  </si>
  <si>
    <t>__export__.account_analytic_account_840_ec5b3a4a</t>
  </si>
  <si>
    <t>مشروع_ طريف مول - ابواب وشبابيك # مغلق</t>
  </si>
  <si>
    <t>__export__.account_analytic_account_841_c7db027c</t>
  </si>
  <si>
    <t>مشروع_ طريف مول - مشربيات # مغلق</t>
  </si>
  <si>
    <t>__export__.account_analytic_account_842_80838f29</t>
  </si>
  <si>
    <t>مشروع_ المنيوم  السعودي الالمانى # مغلق</t>
  </si>
  <si>
    <t>__export__.account_analytic_account_843_11c5784c</t>
  </si>
  <si>
    <t>مشروع_ سكاي لايت_ السعودي الالماني # مغلق</t>
  </si>
  <si>
    <t>__export__.account_analytic_account_844_97cde747</t>
  </si>
  <si>
    <t>مشروع _ خزانات نجران العالي-شركة المسار # مغلق</t>
  </si>
  <si>
    <t>__export__.account_analytic_account_845_7f75f819</t>
  </si>
  <si>
    <t>مشروع_ فيلا ا جميل _ _2018</t>
  </si>
  <si>
    <t>__export__.account_analytic_account_846_2a22b917</t>
  </si>
  <si>
    <t>مشروع _فارغ15 # مغلق</t>
  </si>
  <si>
    <t>__export__.account_analytic_account_847_5cbfc419</t>
  </si>
  <si>
    <t>مشروع _فارغ 16 # مغلق</t>
  </si>
  <si>
    <t>__export__.account_analytic_account_848_766f2af2</t>
  </si>
  <si>
    <t>مشروع ريع بخش - خالد الموسي_2018# مغلق</t>
  </si>
  <si>
    <t>__export__.account_analytic_account_849_8dfdf99b</t>
  </si>
  <si>
    <t>مشروع _فارغ 17 # مغلق</t>
  </si>
  <si>
    <t>__export__.account_analytic_account_850_ed04b548</t>
  </si>
  <si>
    <t>مشروع_ شارما تبوك 1 ازميل_2018# مغلق</t>
  </si>
  <si>
    <t>__export__.account_analytic_account_851_d1739f4b</t>
  </si>
  <si>
    <t>__export__.account_analytic_account_852_1c9a904b</t>
  </si>
  <si>
    <t>مشروع _ مرافق2-ستيل_ازميل_2018 # مغلق</t>
  </si>
  <si>
    <t>__export__.account_analytic_account_853_946597ec</t>
  </si>
  <si>
    <t>مشروع_ المطار السعودية للالكتروميكانيك LC3_# مغلق</t>
  </si>
  <si>
    <t>__export__.account_analytic_account_854_16f01578</t>
  </si>
  <si>
    <t>مشروع_ المترو 3 - ارميتال_2018</t>
  </si>
  <si>
    <t>__export__.account_analytic_account_855_73a2f2de</t>
  </si>
  <si>
    <t>مشروع _ مياسم - بكين_2018 # مغلق</t>
  </si>
  <si>
    <t>__export__.account_analytic_account_856_8a812ef1</t>
  </si>
  <si>
    <t>مشروع _ فارغ 18 # مغلق</t>
  </si>
  <si>
    <t>__export__.account_analytic_account_857_2a3442ff</t>
  </si>
  <si>
    <t>مشروع _ متحف الباحة الاقليمى - مرامر # مغلق</t>
  </si>
  <si>
    <t>__export__.account_analytic_account_858_907f1976</t>
  </si>
  <si>
    <t>مشروع _ زجاج ضد الرصاص_شركة بيجه # مغلق</t>
  </si>
  <si>
    <t>__export__.account_analytic_account_859_923300d7</t>
  </si>
  <si>
    <t>مشروع _ فارغ 20 # مغلق</t>
  </si>
  <si>
    <t>__export__.account_analytic_account_860_205b745a</t>
  </si>
  <si>
    <t>مشروع _ حرس الحدود_ايرباص_ الراشد_2018</t>
  </si>
  <si>
    <t>__export__.account_analytic_account_861_fb0d2f9e</t>
  </si>
  <si>
    <t>مشروع _ فارغ 21 # مغلق</t>
  </si>
  <si>
    <t>__export__.account_analytic_account_862_ecbbd367</t>
  </si>
  <si>
    <t>مشروع_ مركز التدريب AIR BUS TC (PART 2_</t>
  </si>
  <si>
    <t>__export__.account_analytic_account_863_73d4a835</t>
  </si>
  <si>
    <t>مشروع _ايبسو اعمال المنيوم - الراشد_2018 # مغلق</t>
  </si>
  <si>
    <t>__export__.account_analytic_account_864_0956e524</t>
  </si>
  <si>
    <t>مشروع _ فيلا الزيد ._ 2018 # مغلق</t>
  </si>
  <si>
    <t>__export__.account_analytic_account_865_4a7c25f0</t>
  </si>
  <si>
    <t>مشروع _كاب 2 C استيل _ايه بي في روك_# مغلق</t>
  </si>
  <si>
    <t>__export__.account_analytic_account_866_7ced88c8</t>
  </si>
  <si>
    <t>مشروع_ مستشفي الاطفال _جودت _2019 # مغلق</t>
  </si>
  <si>
    <t>__export__.account_analytic_account_867_55d47458</t>
  </si>
  <si>
    <t>مشروع_ جامعة الملك سعود _ الحكير_2018 # مغلق</t>
  </si>
  <si>
    <t>__export__.account_analytic_account_868_8e613eaa</t>
  </si>
  <si>
    <t>مشروع _بلدية الارطاوية_ابانمي_2018 # مغلق</t>
  </si>
  <si>
    <t>__export__.account_analytic_account_869_9c7acc08</t>
  </si>
  <si>
    <t>مشروع _ كاب 2 A_ السيف _2019</t>
  </si>
  <si>
    <t>__export__.account_analytic_account_870_2cf28838</t>
  </si>
  <si>
    <t>مشروع _ سابك مطرفية _لوفر_ الراشد_2019 # مغلق</t>
  </si>
  <si>
    <t>__export__.account_analytic_account_871_76ed1644</t>
  </si>
  <si>
    <t>مشروع _ايبسو_ ضدالرصاص الرياض الراشد_2019 # مغلق</t>
  </si>
  <si>
    <t>__export__.account_analytic_account_872_803c051f</t>
  </si>
  <si>
    <t>مشروع _ايبسو_ ضدالرصاص المدينه الراشد_2019 # مغلق</t>
  </si>
  <si>
    <t>__export__.account_analytic_account_873_875990ee</t>
  </si>
  <si>
    <t>مشروع _ايبسو_ ضدالرصاص الدمام _ الراشد_2019</t>
  </si>
  <si>
    <t>__export__.account_analytic_account_874_24ec1239</t>
  </si>
  <si>
    <t>مشروع_ فندق الريان_شركة فيجن المتقدمة_2019 # مغلق</t>
  </si>
  <si>
    <t>__export__.account_analytic_account_875_fe08f1f4</t>
  </si>
  <si>
    <t>مشروع _كاب 2 C ابواب وشبابيك _ايه بي في روك # مغلق</t>
  </si>
  <si>
    <t>__export__.account_analytic_account_876_31d454af</t>
  </si>
  <si>
    <t>مشروع _ديبا STARS 5_ لادا _2019 # مغلق</t>
  </si>
  <si>
    <t>__export__.account_analytic_account_877_185f5885</t>
  </si>
  <si>
    <t>مشروع_مدارس تحفيظ القران_ازميل 2019 # مغلق</t>
  </si>
  <si>
    <t>__export__.account_analytic_account_878_b7d8d7ae</t>
  </si>
  <si>
    <t>مشروع_ كاب 1 موقع 56 شبابيك امنيه_ الراجحي # مغلق</t>
  </si>
  <si>
    <t>__export__.account_analytic_account_879_44cdd9ec</t>
  </si>
  <si>
    <t>مشروع _ ماسك_الفنية المتميزه للاعمار_2019 # مغلق</t>
  </si>
  <si>
    <t>__export__.account_analytic_account_880_9a2b4129</t>
  </si>
  <si>
    <t>مشروع _ قاعة وزارة السياحة_ 2019 # مغلق</t>
  </si>
  <si>
    <t>__export__.account_analytic_account_881_0f073e72</t>
  </si>
  <si>
    <t>مشروع _ايبسو_  الدمام _ الراشد_PO13695_2019 # مغلق</t>
  </si>
  <si>
    <t>__export__.account_analytic_account_882_35b446ad</t>
  </si>
  <si>
    <t>مشروع _ايبسو_  المدينة_ الراشد_PO13696_2019 # مغلق</t>
  </si>
  <si>
    <t>__export__.account_analytic_account_883_5aafaa19</t>
  </si>
  <si>
    <t>مشروع_ فارغ 22 # مغلق</t>
  </si>
  <si>
    <t>__export__.account_analytic_account_884_b8ea22b0</t>
  </si>
  <si>
    <t>قصر السلام - ماك -2019 # مغلق</t>
  </si>
  <si>
    <t>__export__.account_analytic_account_885_f1ae8a28</t>
  </si>
  <si>
    <t>جامعة الملك فيصل -2019 # مغلق</t>
  </si>
  <si>
    <t>__export__.account_analytic_account_886_0c06ca69</t>
  </si>
  <si>
    <t>مشروع _ ديسكا _ الشركة الاولي_ 2019 # مغلق</t>
  </si>
  <si>
    <t>__export__.account_analytic_account_887_c866221e</t>
  </si>
  <si>
    <t>مشروع _ المختبر العلمى ABV- RSL _2019 # مغلق</t>
  </si>
  <si>
    <t>__export__.account_analytic_account_888_1e801a8f</t>
  </si>
  <si>
    <t>مشروع _فارغ22 # مغلق</t>
  </si>
  <si>
    <t>__export__.account_analytic_account_889_d89e2036</t>
  </si>
  <si>
    <t>مشروع_الامن العام كاب 2C_جيزان الراشد_13908</t>
  </si>
  <si>
    <t>__export__.account_analytic_account_890_33e8eaa8</t>
  </si>
  <si>
    <t>مشروع_قوات الطوارئ كاب 2C_م 35_جيزان الراشد</t>
  </si>
  <si>
    <t>__export__.account_analytic_account_891_335c8a6e</t>
  </si>
  <si>
    <t>مشروع _فارغ23 # مغلق</t>
  </si>
  <si>
    <t>__export__.account_analytic_account_892_857812ee</t>
  </si>
  <si>
    <t>مشروع _فارغ 25 # مغلق</t>
  </si>
  <si>
    <t>__export__.account_analytic_account_893_3e2728e7</t>
  </si>
  <si>
    <t>مشروع _ توريد زجاج مدينة شعيبه منا _ الراشد # مغلق</t>
  </si>
  <si>
    <t>__export__.account_analytic_account_894_0946a7f8</t>
  </si>
  <si>
    <t>مشروع _المحطة الغربيه كلادينج _اريل_2019 # مغلق</t>
  </si>
  <si>
    <t>__export__.account_analytic_account_895_ea69e0cb</t>
  </si>
  <si>
    <t>مشروع_الامن العام  كاب 2C_م 34_الباحة</t>
  </si>
  <si>
    <t>__export__.account_analytic_account_896_11a32f8c</t>
  </si>
  <si>
    <t>مشروع _ ارامكو الراشد ضهران كرتنول شيتات</t>
  </si>
  <si>
    <t>__export__.account_analytic_account_897_d296e1e4</t>
  </si>
  <si>
    <t>فارغ_ارامكو الراشد ضهران كرتنول شيتات # مغلق</t>
  </si>
  <si>
    <t>__export__.account_analytic_account_898_5ef1129c</t>
  </si>
  <si>
    <t>مشروع_كاب 1 شبابيك امنيه موقع 151 _ الراجحي # مغلق</t>
  </si>
  <si>
    <t>__export__.account_analytic_account_899_768c9b91</t>
  </si>
  <si>
    <t>مشروع _مترو الزامل محجوز # مغلق</t>
  </si>
  <si>
    <t>__export__.account_analytic_account_900_52f172e6</t>
  </si>
  <si>
    <t>مشروع _ فيلل ارامكو 1_ الجبيل_ارفاد # مغلق</t>
  </si>
  <si>
    <t>__export__.account_analytic_account_901_d8a19bdd</t>
  </si>
  <si>
    <t>مشروع _ برج ساب السيف -ليندنر</t>
  </si>
  <si>
    <t>__export__.account_analytic_account_902_0e398d31</t>
  </si>
  <si>
    <t>مشروع _ ماسك جده _ موبكو. # مغلق</t>
  </si>
  <si>
    <t>__export__.account_analytic_account_903_b298d4d9</t>
  </si>
  <si>
    <t>مشروع _  زجاج ضد الرصاص 36&amp;156 _شركة بيجه # مغلق</t>
  </si>
  <si>
    <t>__export__.account_analytic_account_904_cde1baeb</t>
  </si>
  <si>
    <t>مشروع _ شبك ملعب كوره _المنزل الماسي # مغلق</t>
  </si>
  <si>
    <t>__export__.account_analytic_account_905_626de5d4</t>
  </si>
  <si>
    <t>مشروع _ جامعة  الغد # مغلق</t>
  </si>
  <si>
    <t>__export__.account_analytic_account_906_72e3d95b</t>
  </si>
  <si>
    <t>مشروع _المترو  باكس</t>
  </si>
  <si>
    <t>__export__.account_analytic_account_907_5a53d29e</t>
  </si>
  <si>
    <t>مشروع _ اكاديميه الامير محمد بن نايف # مغلق</t>
  </si>
  <si>
    <t>__export__.account_analytic_account_908_a9e7c423</t>
  </si>
  <si>
    <t>مشروع _ قاعة وزارة الداخلية ABVR # مغلق</t>
  </si>
  <si>
    <t>__export__.account_analytic_account_909_fcce2b26</t>
  </si>
  <si>
    <t>مشروع _ فندق سيفوتيل _ موبكو</t>
  </si>
  <si>
    <t>__export__.account_analytic_account_910_14d41b83</t>
  </si>
  <si>
    <t>مشروع _ كاب 4 ضد الرصاص 6 اماكن العراب</t>
  </si>
  <si>
    <t>__export__.account_analytic_account_911_319fe329</t>
  </si>
  <si>
    <t>مشروع _ محطة المترو _3E2 LIN 3 _ شركة ANM</t>
  </si>
  <si>
    <t>__export__.account_analytic_account_912_bb1079e5</t>
  </si>
  <si>
    <t>مشروع _ شركة اساس  عينات # مغلق</t>
  </si>
  <si>
    <t>__export__.account_analytic_account_913_8980d86d</t>
  </si>
  <si>
    <t>مشروع _غرفه الامير _الرياض المدينة الدمام # مغلق</t>
  </si>
  <si>
    <t>__export__.account_analytic_account_914_c23fd003</t>
  </si>
  <si>
    <t>مشروع _ الراشد كاب 2 C قوات الطواري35 # مغلق</t>
  </si>
  <si>
    <t>__export__.account_analytic_account_915_5b9941ae</t>
  </si>
  <si>
    <t>مشروع _ الراشد كاب 2 C الامن العام 32 رقم # مغلق</t>
  </si>
  <si>
    <t>__export__.account_analytic_account_916_ca9230ee</t>
  </si>
  <si>
    <t>المبنى الادارى لشركة رضا الوطنية للجلفنة # مغلق</t>
  </si>
  <si>
    <t>__export__.account_analytic_account_917_f78476cc</t>
  </si>
  <si>
    <t>مشروع _تحت التعديل # مغلق</t>
  </si>
  <si>
    <t>__export__.account_analytic_account_918_0f6eede3</t>
  </si>
  <si>
    <t>مشروع _اعمال اضافيه _ ماسك شبابيك_ رام # مغلق</t>
  </si>
  <si>
    <t>__export__.account_analytic_account_919_2800f0d4</t>
  </si>
  <si>
    <t>مشروع _مدارس الاحساء _ ازميل</t>
  </si>
  <si>
    <t>__export__.account_analytic_account_920_4735e33f</t>
  </si>
  <si>
    <t>مشروع _ ارامكو 2 _ ازميل # مغلق</t>
  </si>
  <si>
    <t>__export__.account_analytic_account_921_5a2e6c4e</t>
  </si>
  <si>
    <t>مشروع _ ارامكو الظهران 2 رقم _16101/15240 # مغلق</t>
  </si>
  <si>
    <t>__export__.account_analytic_account_922_fa2d9e4b</t>
  </si>
  <si>
    <t>مشروع _ فيلا خاصه _ جفران بن ظافر # مغلق</t>
  </si>
  <si>
    <t>__export__.account_analytic_account_923_e6ba2121</t>
  </si>
  <si>
    <t>مشروع _ ارميتال فك وتركيب زجاج # مغلق</t>
  </si>
  <si>
    <t>__export__.account_analytic_account_924_69d36a8b</t>
  </si>
  <si>
    <t>مشروع _ الديوانية # مغلق</t>
  </si>
  <si>
    <t>__export__.account_analytic_account_925_d9e8a553</t>
  </si>
  <si>
    <t>مشروع _ فارغ # مغلق</t>
  </si>
  <si>
    <t>__export__.account_analytic_account_926_74dadd38</t>
  </si>
  <si>
    <t>مشروع _ كاب 2 استيل مكة _شركة بكينE1&amp;E2 # مغلق</t>
  </si>
  <si>
    <t>__export__.account_analytic_account_927_2c69dfea</t>
  </si>
  <si>
    <t>مشروع _ فيلا  الامام _ ارامكو # مغلق</t>
  </si>
  <si>
    <t>__export__.account_analytic_account_928_51d66b4b</t>
  </si>
  <si>
    <t>مشروع _ لوفر وكانوبي ضد الحريق _رضايات المحدوده</t>
  </si>
  <si>
    <t>__export__.account_analytic_account_929_9911d9da</t>
  </si>
  <si>
    <t>مشروع _ شبابيك امنيه ضدد الرصاص _الراجحي # مغلق</t>
  </si>
  <si>
    <t>__export__.account_analytic_account_930_561c85e9</t>
  </si>
  <si>
    <t>مشروع_عينة سالمكو_10158 # مغلق</t>
  </si>
  <si>
    <t>__export__.account_analytic_account_931_1d4719c3</t>
  </si>
  <si>
    <t>مشروع _ الراجحي كاب 1 موقع 147 # مغلق</t>
  </si>
  <si>
    <t>__export__.account_analytic_account_932_95d7b6bf</t>
  </si>
  <si>
    <t>مشروع _ هيلتون جاردن ان</t>
  </si>
  <si>
    <t>__export__.account_analytic_account_933_45b05fbf</t>
  </si>
  <si>
    <t>مشروع_فيلا ا/مسلم العازمى # مغلق</t>
  </si>
  <si>
    <t>__export__.account_analytic_account_934_cd3a2ae0</t>
  </si>
  <si>
    <t>مشروع _ مركز شركة جوجر _محمود نصار # مغلق</t>
  </si>
  <si>
    <t>__export__.account_analytic_account_935_f0afcb39</t>
  </si>
  <si>
    <t>مشروع _ NCB_شركة التعفف للاعمال الكهربائيه</t>
  </si>
  <si>
    <t>__export__.account_analytic_account_936_2200a276</t>
  </si>
  <si>
    <t>مشروع _ C76 _ ملغي # مغلق</t>
  </si>
  <si>
    <t>__export__.account_analytic_account_937_6392dc49</t>
  </si>
  <si>
    <t>مشروع كاست مواقف السيارات _شركة ماركو</t>
  </si>
  <si>
    <t>__export__.account_analytic_account_938_25e8b0ac</t>
  </si>
  <si>
    <t>مشروع _ سما _شركة البناء التخصصيه SPCC # مغلق</t>
  </si>
  <si>
    <t>__export__.account_analytic_account_939_44930e5f</t>
  </si>
  <si>
    <t>مشروع _ المركز الرئيسي مورجانتي القديه # مغلق</t>
  </si>
  <si>
    <t>__export__.account_analytic_account_940_2342b3b5</t>
  </si>
  <si>
    <t>مشروع _ ارامكو الخنينى</t>
  </si>
  <si>
    <t>__export__.account_analytic_account_941_939d5746</t>
  </si>
  <si>
    <t>مشروع _قصر العدل  شركة فريسينه السعودية # مغلق</t>
  </si>
  <si>
    <t>__export__.account_analytic_account_942_d88366f2</t>
  </si>
  <si>
    <t>يونى ديكور UNIDECORE # مغلق</t>
  </si>
  <si>
    <t>__export__.account_analytic_account_943_2c6a3ac5</t>
  </si>
  <si>
    <t>مشروع _ مستشفي الرعايه _ سابك_شركة الفوزان</t>
  </si>
  <si>
    <t>__export__.account_analytic_account_944_29268c40</t>
  </si>
  <si>
    <t>مشروع _ سما _ تكنال _ السعودي الامريكي - مغلق</t>
  </si>
  <si>
    <t>__export__.account_analytic_account_945_18d884f6</t>
  </si>
  <si>
    <t>مشروع _ فندق قلعة الضيوف مكه BR7</t>
  </si>
  <si>
    <t>__export__.account_analytic_account_946_644cc511</t>
  </si>
  <si>
    <t>مشروع _داري قريش _شركة غنيم # مغلق</t>
  </si>
  <si>
    <t>__export__.account_analytic_account_947_63b05e43</t>
  </si>
  <si>
    <t>شركة المواطن الدوليه مشروع هيئة الاتصالات - CITC</t>
  </si>
  <si>
    <t>__export__.account_analytic_account_948_b7be052f</t>
  </si>
  <si>
    <t>مشروع _مستشفي سابك الاعمال المدنيه _# مغلق</t>
  </si>
  <si>
    <t>__export__.account_analytic_account_949_4bf6e1be</t>
  </si>
  <si>
    <t>مشروع _ مطار الجوف _ الفوزان _# مغلق</t>
  </si>
  <si>
    <t>__export__.account_analytic_account_950_51dc159f</t>
  </si>
  <si>
    <t>مشروع _ الارشيف سنتر _ شركة سفاري</t>
  </si>
  <si>
    <t>__export__.account_analytic_account_951_ccd5004c</t>
  </si>
  <si>
    <t>مشروع _ مجمع الحقيط السكني</t>
  </si>
  <si>
    <t>__export__.account_analytic_account_952_923f254f</t>
  </si>
  <si>
    <t>مشروع _  # مغلق</t>
  </si>
  <si>
    <t>__export__.account_analytic_account_953_a2e6b340</t>
  </si>
  <si>
    <t>مشروع _ نادي الصحي _ شركة الحقيط # مغلق</t>
  </si>
  <si>
    <t>__export__.account_analytic_account_954_9cb94adb</t>
  </si>
  <si>
    <t>مشروع_ تحت التعديل # مغلق</t>
  </si>
  <si>
    <t>__export__.account_analytic_account_955_e1c96544</t>
  </si>
  <si>
    <t>مشروع _ بزنس بارك _ الكفاح</t>
  </si>
  <si>
    <t>__export__.account_analytic_account_956_912cf742</t>
  </si>
  <si>
    <t>مشروع _ صالة متعددة جامعة جده_ # مغلق</t>
  </si>
  <si>
    <t>__export__.account_analytic_account_957_e73b7292</t>
  </si>
  <si>
    <t>مشروع _ المركز المالي _ برج 205 و208_KAFD</t>
  </si>
  <si>
    <t>__export__.account_analytic_account_958_77fb6f86</t>
  </si>
  <si>
    <t>مشروع_ مطار الباحه اعمال معدنيه _ الفوزان _# مغلق</t>
  </si>
  <si>
    <t>__export__.account_analytic_account_959_e1ca7db9</t>
  </si>
  <si>
    <t>مشروع _ مركز الملك عبدالله المالي موقع 309 _ موبكو</t>
  </si>
  <si>
    <t>__export__.account_analytic_account_960_47754629</t>
  </si>
  <si>
    <t>مشروع_ بارك اند رايد _ فريسنيه # مغلق</t>
  </si>
  <si>
    <t>__export__.account_analytic_account_961_84f4885c</t>
  </si>
  <si>
    <t>مشروع_ فيلا احمد سعد الناصر</t>
  </si>
  <si>
    <t>__export__.account_analytic_account_962_5f594d6a</t>
  </si>
  <si>
    <t>مشروع _Skywalk Bridge S-67_KAFD</t>
  </si>
  <si>
    <t>__export__.account_analytic_account_963_961a9846</t>
  </si>
  <si>
    <t>مشروع _ فلل السيف _شركة الصفو5 # مغلق</t>
  </si>
  <si>
    <t>__export__.account_analytic_account_964_052f3497</t>
  </si>
  <si>
    <t>مشروع _ تجديد وتحديث أنظمة هافاك_# مغلق</t>
  </si>
  <si>
    <t>__export__.account_analytic_account_965_8b07fdf4</t>
  </si>
  <si>
    <t>مشروع _ معرض الدفاع العالمي _WDSC</t>
  </si>
  <si>
    <t>__export__.account_analytic_account_966_70ccedb8</t>
  </si>
  <si>
    <t>مشروع _ مطعم سنيور ساسي_ EAST DELTA # مغلق</t>
  </si>
  <si>
    <t>__export__.account_analytic_account_967_48524fff</t>
  </si>
  <si>
    <t>مشروع _ Yacht Club- اليخت # مغلق</t>
  </si>
  <si>
    <t>__export__.account_analytic_account_968_803518b0</t>
  </si>
  <si>
    <t>مشروع _ promenade - jeddah-mbl # مغلق</t>
  </si>
  <si>
    <t>__export__.account_analytic_account_969_48e07d8e</t>
  </si>
  <si>
    <t>مشروع_ Octo city Boulevard_Impact # مغلق</t>
  </si>
  <si>
    <t>__export__.account_analytic_account_970_5e90a44c</t>
  </si>
  <si>
    <t>مشروع_ الشقيق _b2 &amp;c _ الراشد_17324</t>
  </si>
  <si>
    <t>__export__.account_analytic_account_971_c1ac9e98</t>
  </si>
  <si>
    <t>مشروع _مطار الملك خالد_ شركة سادكو # مغلق</t>
  </si>
  <si>
    <t>__export__.account_analytic_account_972_eced32b1</t>
  </si>
  <si>
    <t>مشروع _ البحر الاحمر _شركة الكفاح _# مغلق</t>
  </si>
  <si>
    <t>__export__.account_analytic_account_973_cb4bdc4a</t>
  </si>
  <si>
    <t>مشروع _ monorail crane_ المتكاملة العربيه # مغلق</t>
  </si>
  <si>
    <t>__export__.account_analytic_account_974_59ff5e41</t>
  </si>
  <si>
    <t>مشروع _ ASHAR _ شركة البناء _SPCC# مغلق</t>
  </si>
  <si>
    <t>__export__.account_analytic_account_975_019dfa0c</t>
  </si>
  <si>
    <t>مشروع _ شركة التعفف STS_مستشفي مرجان</t>
  </si>
  <si>
    <t>__export__.account_analytic_account_976_0ace3ebd</t>
  </si>
  <si>
    <t>مشروع _ فيلا خاصه ناصر العسيري</t>
  </si>
  <si>
    <t>__export__.account_analytic_account_977_4d8b862c</t>
  </si>
  <si>
    <t>مشروع _ مقر مبني سابك _ الجبيل _شابورجي</t>
  </si>
  <si>
    <t>__export__.account_analytic_account_978_d21b6c88</t>
  </si>
  <si>
    <t>مشروع _ IT LAB _ شيدكو # مغلق</t>
  </si>
  <si>
    <t>__export__.account_analytic_account_979_927c1192</t>
  </si>
  <si>
    <t>UNIDICORE يونى ديكور 5.06 زجاج بولستراد المركز الم</t>
  </si>
  <si>
    <t>__export__.account_analytic_account_980_eb67bbc9</t>
  </si>
  <si>
    <t>WTS  الراشد</t>
  </si>
  <si>
    <t>__export__.account_analytic_account_981_d6e12f9b</t>
  </si>
  <si>
    <t>مشروع _ لوسنت لطب الاسنان _ شركة لوسنت - مغلق</t>
  </si>
  <si>
    <t>__export__.account_analytic_account_982_2d9aa3e3</t>
  </si>
  <si>
    <t>مشروع _ مدارس مسك اعمال حديد_بيتور# مغلق</t>
  </si>
  <si>
    <t>__export__.account_analytic_account_983_0149ee82</t>
  </si>
  <si>
    <t>مشروع _ فيلا سلطان # مغلق</t>
  </si>
  <si>
    <t>__export__.account_analytic_account_984_2c6fce1d</t>
  </si>
  <si>
    <t>مشروع _ KAFD 00250-PARCEL 310</t>
  </si>
  <si>
    <t>__export__.account_analytic_account_985_153b026b</t>
  </si>
  <si>
    <t>مشروع _ New Satellite Pant Water _الراشد</t>
  </si>
  <si>
    <t>__export__.account_analytic_account_986_62d3f71a</t>
  </si>
  <si>
    <t>مشروع _ مستشفي سليمان الحبيب</t>
  </si>
  <si>
    <t>__export__.account_analytic_account_987_0c7c57f6</t>
  </si>
  <si>
    <t>مشروع _ حائق الملك عبداللة العالمية _ محموعة زايد</t>
  </si>
  <si>
    <t>__export__.account_analytic_account_988_39a8e936</t>
  </si>
  <si>
    <t>مشروع _ KAP2E METAL KAP ACP _ المديمه - مغلق</t>
  </si>
  <si>
    <t>__export__.account_analytic_account_989_f7526886</t>
  </si>
  <si>
    <t>مشروع _ مستشفي سابك للاعمده الحديدية _ الفوزان</t>
  </si>
  <si>
    <t>__export__.account_analytic_account_990_0712dc92</t>
  </si>
  <si>
    <t>مشروع _Steel Work Supports at P2.13 for ARAM# مغلق</t>
  </si>
  <si>
    <t>__export__.account_analytic_account_991_9dc4e006</t>
  </si>
  <si>
    <t>مشروع _تحت التعديل</t>
  </si>
  <si>
    <t>__export__.account_analytic_account_992_3d00fba2</t>
  </si>
  <si>
    <t>مشروع _ طريق خريص شركة امد</t>
  </si>
  <si>
    <t>__export__.account_analytic_account_993_826fc029</t>
  </si>
  <si>
    <t>مشروع _ شركة مواطن الاتصالات _حديد</t>
  </si>
  <si>
    <t>__export__.account_analytic_account_994_e542bb3d</t>
  </si>
  <si>
    <t>مشروع _ شركة مواطن _ المنيوم</t>
  </si>
  <si>
    <t>__export__.account_analytic_account_995_3fc6e72b</t>
  </si>
  <si>
    <t>مشروع_كلية الفنون والاداب جامعة الملك فيصل _ ازميل</t>
  </si>
  <si>
    <t>__export__.account_analytic_account_996_762f1020</t>
  </si>
  <si>
    <t>مشروع_نيوم - حديد _ بكين</t>
  </si>
  <si>
    <t>__export__.account_analytic_account_997_a6e257b2</t>
  </si>
  <si>
    <t>مشروع كاب 5 جي 4 موقع 69 بكين</t>
  </si>
  <si>
    <t>__export__.account_analytic_account_998_f63a4224</t>
  </si>
  <si>
    <t>مشروع مترو 3J1 اريل الحديد</t>
  </si>
  <si>
    <t>__export__.account_analytic_account_999_dd01014d</t>
  </si>
  <si>
    <t>مشروع _ فيلا عبدالعزيز محمد عنيق</t>
  </si>
  <si>
    <t>Item</t>
  </si>
  <si>
    <t>From</t>
  </si>
  <si>
    <t>To</t>
  </si>
  <si>
    <t>Amount</t>
  </si>
  <si>
    <t>Round Amount</t>
  </si>
  <si>
    <t>Project</t>
  </si>
  <si>
    <t>Odoo Project ID</t>
  </si>
  <si>
    <t>ACC/Account</t>
  </si>
  <si>
    <t>{"851": 100.0}</t>
  </si>
  <si>
    <t>Distripution-1</t>
  </si>
  <si>
    <t>Distripution-2</t>
  </si>
  <si>
    <t>Symbol-1</t>
  </si>
  <si>
    <t>Symbol-2</t>
  </si>
  <si>
    <t>Symbol-3</t>
  </si>
  <si>
    <t>Symbol-4</t>
  </si>
  <si>
    <t>Symbol-5</t>
  </si>
  <si>
    <t>Symbol-Test</t>
  </si>
  <si>
    <t>Taxes</t>
  </si>
  <si>
    <t>TOTAL WORKS</t>
  </si>
  <si>
    <t>ADV. PAYMENT</t>
  </si>
  <si>
    <t>RETENTION</t>
  </si>
  <si>
    <t>Item-2</t>
  </si>
  <si>
    <t>Alinma Bank</t>
  </si>
  <si>
    <t>Customer No.</t>
  </si>
  <si>
    <t>الشركة العربية السعودية للمقاولات</t>
  </si>
  <si>
    <t>Expense</t>
  </si>
  <si>
    <t>شركة فريسينه السعودية</t>
  </si>
  <si>
    <t>شركة شراء سكراب</t>
  </si>
  <si>
    <t>VIB PRIDGE_ MDL BEAST</t>
  </si>
  <si>
    <t>هيلتون جاردن ان</t>
  </si>
  <si>
    <t>ADV. PAYMENT 5%</t>
  </si>
  <si>
    <t>{"941": 100.0}</t>
  </si>
  <si>
    <t>Qtty</t>
  </si>
  <si>
    <t>شركة المواطن الدولية</t>
  </si>
  <si>
    <t>شركة بايتور السعودية العربية للانشاءات</t>
  </si>
  <si>
    <t>شركة فريسينه السعودية العربية</t>
  </si>
  <si>
    <t>Test</t>
  </si>
  <si>
    <t>Invoice Date</t>
  </si>
  <si>
    <t>Accounting Date</t>
  </si>
  <si>
    <t>Sum of مديــن</t>
  </si>
  <si>
    <t>اسم الحساب</t>
  </si>
  <si>
    <t>Total</t>
  </si>
  <si>
    <t xml:space="preserve"> خامات _ اكسسوارات  _AC.</t>
  </si>
  <si>
    <t xml:space="preserve"> خامات _ ألومنيوم _ ALU_ خامات.</t>
  </si>
  <si>
    <t xml:space="preserve"> خامات _اعمال  رخام    _ .</t>
  </si>
  <si>
    <t>اجر اضافى / تسويق - تسعير</t>
  </si>
  <si>
    <t>اتعاب مهنية _ادارية0</t>
  </si>
  <si>
    <t xml:space="preserve"> دورات تدريبية _ تصنيع</t>
  </si>
  <si>
    <t>اجر اضافى  _ تركيبات مشاريع</t>
  </si>
  <si>
    <t>ايرادات _ المشاريع بضريبه مبيعات 15%</t>
  </si>
  <si>
    <t>جزاءات عاملين</t>
  </si>
  <si>
    <t xml:space="preserve"> خامات _اعمال الخشب   _ .</t>
  </si>
  <si>
    <t>ادوات مكتبيه و مطبوعات / تسويق - تسعير</t>
  </si>
  <si>
    <t>اجر اضافى _ اداريه</t>
  </si>
  <si>
    <t>اجر اضافى  _ تصنيع</t>
  </si>
  <si>
    <t>اجور عمالة يومية مؤجره _ تركيبات</t>
  </si>
  <si>
    <t>ايرادات _ المشاريع بضريبه مبيعات 5%</t>
  </si>
  <si>
    <t>Grand Total</t>
  </si>
  <si>
    <t xml:space="preserve"> خامات _اعمال الخشب   _ مصنع الخشب</t>
  </si>
  <si>
    <t>أدوية وعلاج / تسويق - تسعير</t>
  </si>
  <si>
    <t>اجور ورواتب / اداريه</t>
  </si>
  <si>
    <t>اجور عمالة يومية وادارية مؤجره _ تصنيع</t>
  </si>
  <si>
    <t>أدوية وعلاج _ تركيبات مشاريع</t>
  </si>
  <si>
    <t xml:space="preserve"> خامات _حديد_ خامات _  STEEL.</t>
  </si>
  <si>
    <t>الراتب الاساسي / تسويق - تسعير</t>
  </si>
  <si>
    <t>اخري _ ادارية</t>
  </si>
  <si>
    <t>أدوية وعلاج _ تصنيع</t>
  </si>
  <si>
    <t>الراتب الاساسي  _ تركيبات مشاريع</t>
  </si>
  <si>
    <t xml:space="preserve"> خامات _سليكون  _ خامات _SILI.</t>
  </si>
  <si>
    <t>إيجار سيارات / تسويق - تسعير</t>
  </si>
  <si>
    <t>ادوات مكتبيه و مطبوعات _ اداريه</t>
  </si>
  <si>
    <t>الراتب الاساسي  _ تصنيع</t>
  </si>
  <si>
    <t>بدل انتقال  _ تركيبات مشاريع</t>
  </si>
  <si>
    <t xml:space="preserve"> خامات _صوف صخري   _ROCK.</t>
  </si>
  <si>
    <t>ايجارات سكن وفندق/ تسويق - تسعير</t>
  </si>
  <si>
    <t>أدوية وعلاج / اداريه</t>
  </si>
  <si>
    <t>بدل انتقال  _ تصنيع</t>
  </si>
  <si>
    <t>بدل تذاكر سفر  _ تركيبات مشاريع</t>
  </si>
  <si>
    <t xml:space="preserve"> خامات _عوازل ودهانات اسطح _ خامات</t>
  </si>
  <si>
    <t>بدل اتصال / تسويق - تسعير</t>
  </si>
  <si>
    <t>ايجار السكن _ اداري</t>
  </si>
  <si>
    <t>بدل تذاكر سفر  _تصنيع</t>
  </si>
  <si>
    <t>بدل سكن  _ تركيبات مشاريع</t>
  </si>
  <si>
    <t xml:space="preserve"> خامات _كلادينج ولكسان    _ CLA.</t>
  </si>
  <si>
    <t>بدل انتقال / تسويق - تسعير</t>
  </si>
  <si>
    <t>بدل اتصال _ اداريه</t>
  </si>
  <si>
    <t>بدل سكن  _ تصنيع</t>
  </si>
  <si>
    <t>بدل طعام  _ تركيبات مشاريع</t>
  </si>
  <si>
    <t xml:space="preserve"> خامات _ماكينات اتوماتيك وابواب دورما</t>
  </si>
  <si>
    <t>بدل سكن / تسويق - تسعير</t>
  </si>
  <si>
    <t>بدل انتقال / اداريه</t>
  </si>
  <si>
    <t>بدل طعام  _ تصنيع</t>
  </si>
  <si>
    <t>تأمين طبى_ تركيبات مشاريع</t>
  </si>
  <si>
    <t xml:space="preserve"> خامات _متنوعه _ خامات</t>
  </si>
  <si>
    <t>برمجية وصيانة حاسب / تسويق - تسعير</t>
  </si>
  <si>
    <t>بدل تذاكر سفر / اداريه</t>
  </si>
  <si>
    <t>برمجة وصيانة حاسب الي _تصنيع</t>
  </si>
  <si>
    <t>تأمينات إجتماعية _ تركيبات مشاريع</t>
  </si>
  <si>
    <t>بريد وهاتف / تسويق - تسعير</t>
  </si>
  <si>
    <t>بدل سكن / اداريه</t>
  </si>
  <si>
    <t>تأمين طبى_ تصنيع</t>
  </si>
  <si>
    <t>تجديد الاقامات وخروج وعوده وفحص طبي وكارت عمل _ تركيبات مشاريع</t>
  </si>
  <si>
    <t>VAT _ المشتريات الخاضعه بنسبة 15%(مصروفات)</t>
  </si>
  <si>
    <t>تأمين طبى/ تسويق - تسعير</t>
  </si>
  <si>
    <t>برمجة وصيانة حاسب _ادارية</t>
  </si>
  <si>
    <t>تأمينات إجتماعية _ تصنيع</t>
  </si>
  <si>
    <t>رسوم حكوميه واشتركات وغرامات_ تركيبات مشاريع</t>
  </si>
  <si>
    <t>تامينات اجتماعية / تسويق - تسعير</t>
  </si>
  <si>
    <t>بريد وهاتف  اداريه</t>
  </si>
  <si>
    <t>تجديد الاقامات وخروج وعوده وفحص طبي وكارت عمل _ تصنيع</t>
  </si>
  <si>
    <t>خامات _ زجاج ضدد الحريق</t>
  </si>
  <si>
    <t>رواتب ادارية خارجية مشرفين _ تركيبات</t>
  </si>
  <si>
    <t>تجديد الاقامات وخروج وعوده-فحص-كارت عمل-نقل كفالات / تسويق - تسعير</t>
  </si>
  <si>
    <t>تامين  علي المصنع _اداريه0</t>
  </si>
  <si>
    <t>رسوم حكوميه واشتركات وغرامات _ تصنيع</t>
  </si>
  <si>
    <t>خامات _3M لواصق _ خامات -poli</t>
  </si>
  <si>
    <t>عمولة المشاريع _ مشاريع</t>
  </si>
  <si>
    <t>تعقيب وجوازات و تصديقات/ تسويق - تسعير</t>
  </si>
  <si>
    <t>تامين سيارات _ ادارية</t>
  </si>
  <si>
    <t>م. ادوات مكتبيه و مطبوعات_ تصنيع</t>
  </si>
  <si>
    <t>خامات _ام دي اف</t>
  </si>
  <si>
    <t>م. ادوات مكتبيه و مطبوعات_ تركيبات مشاريع</t>
  </si>
  <si>
    <t>خروج وعودة / تسويق - تسعير</t>
  </si>
  <si>
    <t>تأمين طبى/ اداريه</t>
  </si>
  <si>
    <t>م. اعمال اختبارات_ تصنيع</t>
  </si>
  <si>
    <t>خامات _ربر _ خامات _GAS.</t>
  </si>
  <si>
    <t>م. اعمال اختبارات_ تركيبات مشاريع</t>
  </si>
  <si>
    <t>رسوم وإشتراكات / تسويق - تسعير</t>
  </si>
  <si>
    <t>تأمينات إجتماعية/ادريه</t>
  </si>
  <si>
    <t>م. اعمال رسم مخططات _ تصنيع</t>
  </si>
  <si>
    <t>خامات _رول تيب و ستريتش_ خامات ST_ROOL</t>
  </si>
  <si>
    <t>م. إكراميات وهدايا _ تركيبات مشاريع</t>
  </si>
  <si>
    <t>زيوت ومحروقات/ تسويق - تسعير</t>
  </si>
  <si>
    <t>تجديد الاقامات وخروج وعوده وفحص طبي وكارت عمل _ اداريه</t>
  </si>
  <si>
    <t>م. إكراميات وهدايا _ تصنيع</t>
  </si>
  <si>
    <t>خامات _سلك المنيوم</t>
  </si>
  <si>
    <t>م. ايجار سقالات _ تركيبات مشاريع</t>
  </si>
  <si>
    <t>سفر وإنتقال  / تسويق - تسعير</t>
  </si>
  <si>
    <t>خصم مسموح به _ الاداره</t>
  </si>
  <si>
    <t>م. اهلاك _ الاصول الثابته _ تصنيع</t>
  </si>
  <si>
    <t>خامات سيكوريت زجاج</t>
  </si>
  <si>
    <t>م. إيجار سيارات _ تركيبات مشاريع</t>
  </si>
  <si>
    <t>صيانة عامة  / تسويق- تسعير</t>
  </si>
  <si>
    <t>رسوم حكوميه  وإشتراكات وغرمات _  اداريه0</t>
  </si>
  <si>
    <t>م. اهلاك _ الاصول الثابته مصنع الحديد_ تصنيع</t>
  </si>
  <si>
    <t>خامات_ براغي خابور سنفره اخري   _  TOOL.</t>
  </si>
  <si>
    <t>م. إيجار معدات_ تركيبات مشاريع</t>
  </si>
  <si>
    <t>صيانه و قطع غيار سيارات / تسويق - تسعير</t>
  </si>
  <si>
    <t>زيوت ومحروقات_اداريه</t>
  </si>
  <si>
    <t>م. اهلاك _ الاصول الثابته مصنع الزجاج _ تصنيع</t>
  </si>
  <si>
    <t>خامات_ دهان وطلاء وجلفنه المنيوم.</t>
  </si>
  <si>
    <t>م. ايجارات سكن ووحدات سكنية_ تركيبات مشاريع</t>
  </si>
  <si>
    <t>عدد مستهلكة/ تسويق- تسعير</t>
  </si>
  <si>
    <t>سفر وإنتقال _ اداريه</t>
  </si>
  <si>
    <t>م. ايجار حاويه _ تصنيع</t>
  </si>
  <si>
    <t>خامات_ دهان وطلاء وجلفنه المنيوم__ مصنع الدهان</t>
  </si>
  <si>
    <t>م. بريد وهاتف _ تركيبات مشاريع</t>
  </si>
  <si>
    <t>م .ضيافة / تسويق - تسعير</t>
  </si>
  <si>
    <t>صيانة عامة وسلامة _ اداري</t>
  </si>
  <si>
    <t>م. إيجار سيارات _ تصنيع</t>
  </si>
  <si>
    <t>خامات_ رمل  وتر جيت _ خامات</t>
  </si>
  <si>
    <t>م. تاشيرات واستقدام ونقل كفالة _ تركيبات مشاريع</t>
  </si>
  <si>
    <t>مصروف شحن ونقل وتحميل / تسويق - تسعير</t>
  </si>
  <si>
    <t>صيانه و قطع غيار سيارات _ اداريه</t>
  </si>
  <si>
    <t>م. إيجار معدات_تصنيع</t>
  </si>
  <si>
    <t>خامات_ زجاج _ مصنع واجهات الرياض للزجاج</t>
  </si>
  <si>
    <t>م. تامين سيارات _ تركيبات مشاريع</t>
  </si>
  <si>
    <t>مصروف نقل كفالة / تسويق - تسعير</t>
  </si>
  <si>
    <t>كهرباء و مياه _اداريه</t>
  </si>
  <si>
    <t>م. إيجارات المصانع  _تصنيع</t>
  </si>
  <si>
    <t>خامات_استنالس تيل</t>
  </si>
  <si>
    <t>م. حسابات انشائية _ تركيبات ومشاريع</t>
  </si>
  <si>
    <t>مقابل مالى / تسويق. - تسعير</t>
  </si>
  <si>
    <t>م . ايجار سيارات_ اداريه</t>
  </si>
  <si>
    <t>م. ايجارات سكن  ووحدات سكنيه _ تصنيع</t>
  </si>
  <si>
    <t>خامات_ساندوتش بانل</t>
  </si>
  <si>
    <t>م. خصم مسموح به __ تركيبات مشاريع</t>
  </si>
  <si>
    <t>مكافآت و حوافز / تسويق. - تسعير</t>
  </si>
  <si>
    <t>م .ضيافة _ اداريه</t>
  </si>
  <si>
    <t>م. بريد وهاتف _ تصنيع</t>
  </si>
  <si>
    <t>م . خامات زجاج</t>
  </si>
  <si>
    <t>م. زيوت ومحروقات _ تركيبات مشاريع</t>
  </si>
  <si>
    <t>م. تاشيرات واستقدام ونقل كفالة _ اداريه</t>
  </si>
  <si>
    <t>م. تاشيرات واستقدام ونقل كفالة _ تصنيع.</t>
  </si>
  <si>
    <t>مصروف تخليص جمركي _ خامات</t>
  </si>
  <si>
    <t>م. سفر وانتقال  _ تركيبات مشاريع</t>
  </si>
  <si>
    <t>مزايا مكافأة وحوافز  المدير العام_ اداري</t>
  </si>
  <si>
    <t>م. زيوت ومحروقات _ تصنيع</t>
  </si>
  <si>
    <t>م. شحن ونقل وتحميل _ تركيبات مشاريع</t>
  </si>
  <si>
    <t>مستلزمات اعاشة سكن / ادارية 0</t>
  </si>
  <si>
    <t>م. سفر وانتقال ورحلة عمل _ تصنيع</t>
  </si>
  <si>
    <t>م. صيانه و قطع غيار سيارات_ تركيبات مشاريع</t>
  </si>
  <si>
    <t>مصاريف اهلاك _ الاصول الثابته الادارة0</t>
  </si>
  <si>
    <t>م. شحن ونقل وتحميل _ تصنيع</t>
  </si>
  <si>
    <t>م. صيانه وقطع غيار الات ومعدات واخري _ تركيبات مشاريع</t>
  </si>
  <si>
    <t>مصاريف بنكية اداريه _ اداريه0</t>
  </si>
  <si>
    <t>م. صيانه و قطع غيار سيارات_ تصنيع</t>
  </si>
  <si>
    <t>م. قص ولف وتشكيل مواد _ تركيبات مشاريع</t>
  </si>
  <si>
    <t>مصاريف بنكية اداريه _ وفوائد تمويل واخري تمويل</t>
  </si>
  <si>
    <t>م. صيانه وقطع غيار الات ومعدات واخري _ تصنيع</t>
  </si>
  <si>
    <t>م. كهرباء و مياه _ تركيبات مشاريع</t>
  </si>
  <si>
    <t>مصاريف ضريبة الاستقطاع /ادارى</t>
  </si>
  <si>
    <t>م. قص ولف وتشكيل مواد _ تصنيع</t>
  </si>
  <si>
    <t>م. مخالفات مرورية _ تركيبات مشاريع</t>
  </si>
  <si>
    <t>مصاريف فؤائد تمويل سيارات واخري</t>
  </si>
  <si>
    <t>م. كهرباء و مياه _ تصنيع</t>
  </si>
  <si>
    <t>م. مستلزمات اعاشه و سكن _ تركيبات مشاريع</t>
  </si>
  <si>
    <t>مصاريف متنوعه _ اداريه</t>
  </si>
  <si>
    <t>م. مخالفات مرورية _ تصنيع</t>
  </si>
  <si>
    <t>م. مهمات  مستهلكة _ تركيبات مشاريع</t>
  </si>
  <si>
    <t>مصروف  مستهلكة ومهمات _ ادارية</t>
  </si>
  <si>
    <t>م. مستلزمات اعاشه و سكن _ تصنيع</t>
  </si>
  <si>
    <t>م. وجبات وضيافة_ تركيبات مشاريع</t>
  </si>
  <si>
    <t>مصروف الزكاة الشرعيه _ اداريه0</t>
  </si>
  <si>
    <t>م. مكافأة نهاية الخدمة _ تصنيع</t>
  </si>
  <si>
    <t>م.تركيبات مقاولي الباطن وعمالة يوميه - تركيبات مشاريع</t>
  </si>
  <si>
    <t>مقابل مالي / اداريه</t>
  </si>
  <si>
    <t>م. مهمات  مستهلكة _ تصنيع</t>
  </si>
  <si>
    <t>مصاريف الخرسانة الجاهزة</t>
  </si>
  <si>
    <t>مكافاه وحوافز وهدايا واخرى / اداريه</t>
  </si>
  <si>
    <t>م. وجبات وضيافة_ تصنيع</t>
  </si>
  <si>
    <t>مصروف تامين علي المشاريع</t>
  </si>
  <si>
    <t>م.تصنيع مقاولي الباطن وعمالة يوميه_ تصنيع</t>
  </si>
  <si>
    <t>مصروف صيانه عامة وسلامه _تركيبات</t>
  </si>
  <si>
    <t>م.رسوم سابر/ساسو_ تصنيع</t>
  </si>
  <si>
    <t>مقابل مالي _ تركيبات مشاريع</t>
  </si>
  <si>
    <t>م.رمل وتر جيت - تصنيع</t>
  </si>
  <si>
    <t>مكافاه وحوافز وهدايا  _ تركيبات مشاريع</t>
  </si>
  <si>
    <t>مصاريف عمولات بنكيه(تسييل اعتمادات وضمانات )_تصنيع</t>
  </si>
  <si>
    <t>PLANT COST</t>
  </si>
  <si>
    <t>مصروف صيانه عامة وسلامه _تصنيع</t>
  </si>
  <si>
    <t>مقابل مالي _ تصنيع</t>
  </si>
  <si>
    <t xml:space="preserve">Aftermarket/ Services </t>
  </si>
  <si>
    <t>مكافاه وحوافز وهدايا  _ تصنيع</t>
  </si>
  <si>
    <t>Type</t>
  </si>
  <si>
    <t>Percent</t>
  </si>
  <si>
    <t xml:space="preserve">Depreciation </t>
  </si>
  <si>
    <t>Material</t>
  </si>
  <si>
    <t>Manpower</t>
  </si>
  <si>
    <t xml:space="preserve">Labour </t>
  </si>
  <si>
    <t>Machinary</t>
  </si>
  <si>
    <t>Services</t>
  </si>
  <si>
    <t xml:space="preserve">Maintenance &amp; Repai </t>
  </si>
  <si>
    <t>Mescellanious</t>
  </si>
  <si>
    <t>Overheads</t>
  </si>
  <si>
    <t xml:space="preserve">Raw Materials &amp; Consumables </t>
  </si>
  <si>
    <t xml:space="preserve">Rental &amp; Operating Lease </t>
  </si>
  <si>
    <t xml:space="preserve">Research &amp; Development </t>
  </si>
  <si>
    <t xml:space="preserve">Selling, General &amp; Administrative Expense (“SG&amp;A”) </t>
  </si>
  <si>
    <t xml:space="preserve">Transportation &amp; Distribution </t>
  </si>
  <si>
    <t xml:space="preserve">Utilities </t>
  </si>
  <si>
    <t>دائنون _ حساب _تسوية اجور ورواتب وسيط</t>
  </si>
  <si>
    <t>عبدالله سعد الشهراني_3024</t>
  </si>
  <si>
    <t>فيصل محمد عثمان خبراني_3011</t>
  </si>
  <si>
    <t>محمد ابراهيم الشاطر _4249</t>
  </si>
  <si>
    <t>Material 46.35 %</t>
  </si>
  <si>
    <t>Manpower 22.64 %</t>
  </si>
  <si>
    <t>Machinary 2.09 %</t>
  </si>
  <si>
    <t>Services 9.28 %</t>
  </si>
  <si>
    <t>Mescellanious 3.97 %</t>
  </si>
  <si>
    <t>Overheads 9.16 %</t>
  </si>
  <si>
    <t>Total 93.5 %</t>
  </si>
  <si>
    <t>Raw Material Supplier</t>
  </si>
  <si>
    <t>Employees Wages &amp; Salaries</t>
  </si>
  <si>
    <t>Subcontractors &amp; Services</t>
  </si>
  <si>
    <t>Machinary Depreciation &amp; Maintenance</t>
  </si>
  <si>
    <t>Indirect Costs</t>
  </si>
  <si>
    <t>Subcontractors</t>
  </si>
  <si>
    <t>Mescellanious (IndirectCosts)</t>
  </si>
  <si>
    <t>Item-3</t>
  </si>
  <si>
    <t>Item-4</t>
  </si>
  <si>
    <t>Item-5</t>
  </si>
  <si>
    <t>Item-6</t>
  </si>
  <si>
    <t>Item-7</t>
  </si>
  <si>
    <t>Partner 1</t>
  </si>
  <si>
    <t>Partner 2</t>
  </si>
  <si>
    <t>Partner 3</t>
  </si>
  <si>
    <t>Partner 4</t>
  </si>
  <si>
    <t>Partner 5</t>
  </si>
  <si>
    <t>Partner 6</t>
  </si>
  <si>
    <t>Partner 7</t>
  </si>
  <si>
    <t>Partner 8</t>
  </si>
  <si>
    <t>Partner 9</t>
  </si>
  <si>
    <t>Partner 10</t>
  </si>
  <si>
    <t>Partner 11</t>
  </si>
  <si>
    <t>Partner 12</t>
  </si>
  <si>
    <t>Invoice lines/Analytic Account</t>
  </si>
  <si>
    <t>Invoice/Bill 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</si>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</sst>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yyyy\-mm\-dd"/>
    <numFmt numFmtId="165" formatCode="0.00_ ;[Red]\-0.00\ "/>
    <numFmt numFmtId="166" formatCode="yyyy\-mm\-dd;@"/>
    <numFmt numFmtId="167" formatCode="0_ ;[Red]\-0\ "/>
    <numFmt numFmtId="168" formatCode="_-* #,##0.00_-;_-* #,##0.00\-;_-* &quot;-&quot;??_-;_-@_-"/>
    <numFmt numFmtId="169" formatCode="_(* #,##0.00_);_(* \(#,##0.00\);_(* &quot;-&quot;??_);_(@_)"/>
    <numFmt numFmtId="170" formatCode="_-* #,##0.00\ _ج_._م_._‏_-;\-* #,##0.00\ _ج_._م_._‏_-;_-* &quot;-&quot;??\ _ج_._م_._‏_-;_-@_-"/>
    <numFmt numFmtId="171" formatCode="_-* #,##0_-;\-* #,##0_-;_-* &quot;-&quot;??_-;_-@_-"/>
    <numFmt numFmtId="172" formatCode="0.000%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theme="0"/>
      <name val="PT Bold Heading"/>
      <charset val="178"/>
    </font>
    <font>
      <sz val="12"/>
      <color theme="4" tint="-0.499984740745262"/>
      <name val="Times New Roman"/>
      <family val="2"/>
      <scheme val="major"/>
    </font>
    <font>
      <sz val="8"/>
      <name val="Arial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</borders>
  <cellStyleXfs count="18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8" fillId="0" borderId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0" fontId="8" fillId="0" borderId="0"/>
    <xf numFmtId="168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7" fillId="0" borderId="0" xfId="0" applyFon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6" fillId="0" borderId="0" xfId="3"/>
    <xf numFmtId="164" fontId="6" fillId="0" borderId="0" xfId="3" applyNumberFormat="1" applyAlignment="1">
      <alignment wrapText="1"/>
    </xf>
    <xf numFmtId="4" fontId="6" fillId="0" borderId="0" xfId="3" applyNumberFormat="1" applyAlignment="1">
      <alignment wrapText="1"/>
    </xf>
    <xf numFmtId="43" fontId="0" fillId="0" borderId="0" xfId="4" applyFont="1"/>
    <xf numFmtId="9" fontId="6" fillId="0" borderId="0" xfId="1" applyFont="1"/>
    <xf numFmtId="0" fontId="5" fillId="0" borderId="0" xfId="3" applyFont="1"/>
    <xf numFmtId="49" fontId="9" fillId="2" borderId="1" xfId="5" applyNumberFormat="1" applyFont="1" applyFill="1" applyBorder="1" applyAlignment="1">
      <alignment horizontal="center" vertical="center" wrapText="1"/>
    </xf>
    <xf numFmtId="165" fontId="9" fillId="2" borderId="1" xfId="5" applyNumberFormat="1" applyFont="1" applyFill="1" applyBorder="1" applyAlignment="1">
      <alignment horizontal="center" vertical="center" wrapText="1"/>
    </xf>
    <xf numFmtId="166" fontId="9" fillId="2" borderId="1" xfId="5" applyNumberFormat="1" applyFont="1" applyFill="1" applyBorder="1" applyAlignment="1">
      <alignment horizontal="center" vertical="center" wrapText="1"/>
    </xf>
    <xf numFmtId="0" fontId="5" fillId="0" borderId="0" xfId="5"/>
    <xf numFmtId="49" fontId="10" fillId="3" borderId="2" xfId="5" applyNumberFormat="1" applyFont="1" applyFill="1" applyBorder="1" applyAlignment="1">
      <alignment horizontal="center" vertical="center"/>
    </xf>
    <xf numFmtId="167" fontId="10" fillId="3" borderId="2" xfId="5" applyNumberFormat="1" applyFont="1" applyFill="1" applyBorder="1" applyAlignment="1">
      <alignment horizontal="center" vertical="center"/>
    </xf>
    <xf numFmtId="165" fontId="10" fillId="3" borderId="2" xfId="5" applyNumberFormat="1" applyFont="1" applyFill="1" applyBorder="1" applyAlignment="1">
      <alignment horizontal="center" vertical="center"/>
    </xf>
    <xf numFmtId="43" fontId="10" fillId="3" borderId="2" xfId="6" applyFont="1" applyFill="1" applyBorder="1" applyAlignment="1">
      <alignment horizontal="center" vertical="center"/>
    </xf>
    <xf numFmtId="49" fontId="10" fillId="4" borderId="3" xfId="5" applyNumberFormat="1" applyFont="1" applyFill="1" applyBorder="1" applyAlignment="1">
      <alignment horizontal="center" vertical="center"/>
    </xf>
    <xf numFmtId="165" fontId="10" fillId="4" borderId="3" xfId="5" applyNumberFormat="1" applyFont="1" applyFill="1" applyBorder="1" applyAlignment="1">
      <alignment horizontal="center" vertical="center"/>
    </xf>
    <xf numFmtId="43" fontId="10" fillId="4" borderId="3" xfId="6" applyFont="1" applyFill="1" applyBorder="1" applyAlignment="1">
      <alignment horizontal="center"/>
    </xf>
    <xf numFmtId="0" fontId="10" fillId="3" borderId="2" xfId="5" applyFont="1" applyFill="1" applyBorder="1" applyAlignment="1">
      <alignment horizontal="center" vertical="center"/>
    </xf>
    <xf numFmtId="0" fontId="10" fillId="4" borderId="3" xfId="5" applyFont="1" applyFill="1" applyBorder="1" applyAlignment="1">
      <alignment horizontal="center" vertical="center"/>
    </xf>
    <xf numFmtId="49" fontId="5" fillId="0" borderId="0" xfId="5" applyNumberFormat="1"/>
    <xf numFmtId="43" fontId="0" fillId="0" borderId="0" xfId="6" applyFont="1" applyFill="1" applyAlignment="1">
      <alignment horizontal="center"/>
    </xf>
    <xf numFmtId="43" fontId="0" fillId="0" borderId="0" xfId="2" applyFont="1"/>
    <xf numFmtId="43" fontId="6" fillId="0" borderId="0" xfId="2" applyFont="1"/>
    <xf numFmtId="170" fontId="6" fillId="0" borderId="0" xfId="3" applyNumberFormat="1"/>
    <xf numFmtId="0" fontId="4" fillId="0" borderId="0" xfId="3" applyFont="1"/>
    <xf numFmtId="0" fontId="4" fillId="0" borderId="0" xfId="5" applyFont="1"/>
    <xf numFmtId="0" fontId="3" fillId="0" borderId="0" xfId="3" applyFont="1"/>
    <xf numFmtId="0" fontId="2" fillId="0" borderId="0" xfId="3" applyFont="1"/>
    <xf numFmtId="0" fontId="2" fillId="0" borderId="0" xfId="16" applyAlignment="1">
      <alignment horizontal="left" vertical="center"/>
    </xf>
    <xf numFmtId="43" fontId="0" fillId="0" borderId="0" xfId="2" applyFont="1" applyAlignment="1">
      <alignment horizontal="left" vertical="center"/>
    </xf>
    <xf numFmtId="0" fontId="2" fillId="0" borderId="0" xfId="16" applyAlignment="1">
      <alignment vertical="center"/>
    </xf>
    <xf numFmtId="170" fontId="2" fillId="0" borderId="0" xfId="16" applyNumberFormat="1" applyAlignment="1">
      <alignment vertical="center"/>
    </xf>
    <xf numFmtId="43" fontId="0" fillId="0" borderId="0" xfId="2" applyFont="1" applyAlignment="1">
      <alignment vertical="center"/>
    </xf>
    <xf numFmtId="171" fontId="0" fillId="0" borderId="0" xfId="2" applyNumberFormat="1" applyFont="1" applyAlignment="1">
      <alignment horizontal="left" vertical="center"/>
    </xf>
    <xf numFmtId="172" fontId="0" fillId="0" borderId="0" xfId="17" applyNumberFormat="1" applyFont="1" applyAlignment="1">
      <alignment vertical="center"/>
    </xf>
    <xf numFmtId="172" fontId="2" fillId="0" borderId="0" xfId="16" applyNumberFormat="1" applyAlignment="1">
      <alignment vertical="center"/>
    </xf>
    <xf numFmtId="0" fontId="13" fillId="0" borderId="0" xfId="16" applyFont="1" applyAlignment="1">
      <alignment vertical="center"/>
    </xf>
    <xf numFmtId="10" fontId="0" fillId="0" borderId="0" xfId="17" applyNumberFormat="1" applyFont="1" applyAlignment="1">
      <alignment vertical="center"/>
    </xf>
    <xf numFmtId="9" fontId="2" fillId="0" borderId="0" xfId="1" applyFont="1" applyAlignment="1">
      <alignment vertical="center"/>
    </xf>
    <xf numFmtId="10" fontId="2" fillId="0" borderId="0" xfId="1" applyNumberFormat="1" applyFont="1" applyAlignment="1">
      <alignment vertical="center"/>
    </xf>
    <xf numFmtId="0" fontId="5" fillId="0" borderId="0" xfId="3" applyFont="1" applyAlignment="1">
      <alignment horizontal="right"/>
    </xf>
    <xf numFmtId="166" fontId="7" fillId="0" borderId="0" xfId="0" applyNumberFormat="1" applyFont="1"/>
    <xf numFmtId="43" fontId="7" fillId="0" borderId="0" xfId="2" applyFont="1"/>
    <xf numFmtId="10" fontId="6" fillId="0" borderId="0" xfId="1" applyNumberFormat="1" applyFont="1"/>
    <xf numFmtId="166" fontId="0" fillId="0" borderId="0" xfId="0" applyNumberFormat="1" applyAlignment="1">
      <alignment wrapText="1"/>
    </xf>
    <xf numFmtId="164" fontId="1" fillId="0" borderId="0" xfId="3" applyNumberFormat="1" applyFont="1" applyAlignment="1">
      <alignment wrapText="1"/>
    </xf>
  </cellXfs>
  <cellStyles count="18">
    <cellStyle name="Comma" xfId="2" builtinId="3"/>
    <cellStyle name="Comma 11" xfId="9" xr:uid="{90F37256-E7BC-43D8-8AE6-38FC76B44F76}"/>
    <cellStyle name="Comma 11 2" xfId="15" xr:uid="{14DD986B-6F53-4267-90E8-9DDB183C1B68}"/>
    <cellStyle name="Comma 2" xfId="4" xr:uid="{44AB69D2-F139-47B4-883E-77B5ECD66094}"/>
    <cellStyle name="Comma 2 2" xfId="6" xr:uid="{EAFCE3F4-50D0-49C3-9AF2-17EC92860F38}"/>
    <cellStyle name="Comma 2 3" xfId="8" xr:uid="{96FA71BA-36AA-49DC-B0C8-17DE29120CB2}"/>
    <cellStyle name="Normal" xfId="0" builtinId="0"/>
    <cellStyle name="Normal 2" xfId="3" xr:uid="{B59DEED0-21AC-43E9-AEFF-BAFC3AC24B5F}"/>
    <cellStyle name="Normal 2 2" xfId="5" xr:uid="{296139FF-30D1-4C30-96C6-76C65EF370D1}"/>
    <cellStyle name="Normal 3" xfId="16" xr:uid="{ED659BDA-ADB8-4011-9535-E7D329FF3154}"/>
    <cellStyle name="Normal 3 2" xfId="7" xr:uid="{467DE807-B987-43EE-B96D-CF6965A48C54}"/>
    <cellStyle name="Normal 3 2 2 2 2" xfId="10" xr:uid="{A723A031-D87D-4F09-8A93-C717B68B0872}"/>
    <cellStyle name="Normal 3 2 2 3 2" xfId="12" xr:uid="{48128D45-4F50-4DD1-ABB2-27B13D0324C8}"/>
    <cellStyle name="Normal 3 2 9" xfId="11" xr:uid="{E533CFD1-B795-4F15-8650-12F9295E88CA}"/>
    <cellStyle name="Normal 3 2 9 2" xfId="14" xr:uid="{53ECC181-55D1-4F39-AABA-5F99F882179C}"/>
    <cellStyle name="Percent" xfId="1" builtinId="5"/>
    <cellStyle name="Percent 2" xfId="13" xr:uid="{A4B60A41-47F7-4675-986C-4DBFA29AA66E}"/>
    <cellStyle name="Percent 3" xfId="17" xr:uid="{2E425C2D-EB78-4B80-AADC-FDD8C5B5FB74}"/>
  </cellStyles>
  <dxfs count="0"/>
  <tableStyles count="1" defaultTableStyle="TableStyleMedium9" defaultPivotStyle="PivotStyleLight16">
    <tableStyle name="Invisible" pivot="0" table="0" count="0" xr9:uid="{6BD4BEFE-4B6D-4E5A-9CED-5B06108B21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PACK_VA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ManuPratap.Koyalkar\Desktop\testing\VAT%20return%20Manual_MPK%20File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sijin.mathai\Desktop\COM%20-%20Working\9.%20KSA%20Manual%20VAT%20Return%20Template_V4.xlsb_1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sijin.mathai\AppData\Local\Microsoft\Windows\INetCache\Content.Outlook\2K5V5SJI\9.%20KSA%20Manual%20VAT%20Return%20Template_V4%20(003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Vikash.Gul\Desktop\Control%20sheets_Fin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brahim%20Khalifa/Kap%2005/Prototype%20%2337/Budget%20Files/BUDGET%20BLDG%2383%20Site%23349%20RE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.Ouf\Odoo\Cash%20flow-Mr%20Ahmed.xlsx" TargetMode="External"/><Relationship Id="rId1" Type="http://schemas.openxmlformats.org/officeDocument/2006/relationships/externalLinkPath" Target="Cash%20flow-Mr%20Ahm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AP"/>
      <sheetName val="AR"/>
      <sheetName val="TAX CODES"/>
      <sheetName val="STATUS"/>
      <sheetName val="IMPACT"/>
      <sheetName val="Definition"/>
      <sheetName val="Troubleshoot"/>
      <sheetName val="Database"/>
      <sheetName val="Observation"/>
      <sheetName val="Sheet1"/>
      <sheetName val="بيان العملاء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CH518</v>
          </cell>
        </row>
      </sheetData>
      <sheetData sheetId="4">
        <row r="1">
          <cell r="A1" t="str">
            <v>Unconfirmed</v>
          </cell>
        </row>
        <row r="2">
          <cell r="A2" t="str">
            <v>Confirmed</v>
          </cell>
        </row>
        <row r="3">
          <cell r="A3" t="str">
            <v>Verified</v>
          </cell>
        </row>
        <row r="4">
          <cell r="A4" t="str">
            <v>Corrected</v>
          </cell>
        </row>
      </sheetData>
      <sheetData sheetId="5">
        <row r="1">
          <cell r="A1" t="str">
            <v>Yes</v>
          </cell>
        </row>
        <row r="2">
          <cell r="A2" t="str">
            <v>No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Dashboard"/>
      <sheetName val="VAT Summary"/>
      <sheetName val="Accounts Receivable Data"/>
      <sheetName val="Accounts Payable Data"/>
      <sheetName val="VAT Balance"/>
      <sheetName val="Manual adjustments"/>
      <sheetName val="Not Considered Transactions"/>
      <sheetName val="Reconciliation"/>
      <sheetName val="Tax code mapping"/>
      <sheetName val="Client Registration Form"/>
      <sheetName val="Printable Return KSA"/>
      <sheetName val="Tax Codes-Hide-Don't Delete"/>
      <sheetName val="Printable Return K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5">
          <cell r="B5">
            <v>0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8">
          <cell r="B8">
            <v>0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1">
          <cell r="B11">
            <v>0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4">
          <cell r="B14">
            <v>0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7">
          <cell r="B17">
            <v>0</v>
          </cell>
        </row>
        <row r="18">
          <cell r="B18" t="str">
            <v>Out of scope sales</v>
          </cell>
        </row>
        <row r="19">
          <cell r="B19">
            <v>0</v>
          </cell>
        </row>
        <row r="20">
          <cell r="B20" t="str">
            <v>Previous periods corrections - outputs</v>
          </cell>
        </row>
        <row r="21">
          <cell r="B21">
            <v>0</v>
          </cell>
        </row>
        <row r="22">
          <cell r="B22" t="str">
            <v>Sales made to a company with the same tax registration</v>
          </cell>
        </row>
        <row r="23">
          <cell r="B23">
            <v>0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  <row r="30">
          <cell r="B30" t="str">
            <v>Domestic Purchase-Standard Rate</v>
          </cell>
        </row>
        <row r="31">
          <cell r="B31" t="str">
            <v xml:space="preserve">Domestic Purchase-Standard Rate-Adjustment-Previous period </v>
          </cell>
        </row>
        <row r="32">
          <cell r="B32" t="str">
            <v xml:space="preserve">Domestic standard rated purchases - residual recovery </v>
          </cell>
        </row>
        <row r="33">
          <cell r="B33" t="str">
            <v>VAT recovery denied/blocked/no VAT invoice</v>
          </cell>
        </row>
        <row r="34">
          <cell r="B34">
            <v>0</v>
          </cell>
        </row>
        <row r="35">
          <cell r="B35" t="str">
            <v>Imports-Goods-Standard Rate</v>
          </cell>
        </row>
        <row r="36">
          <cell r="B36" t="str">
            <v xml:space="preserve">Imports-Goods-Standard Rate-Adjustment-Previous period 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 t="str">
            <v>Reverse charge-Services-Standard Rate</v>
          </cell>
        </row>
        <row r="40">
          <cell r="B40" t="str">
            <v xml:space="preserve">Reverse charge-Services-Standard Rate-Adjustment-Previous period </v>
          </cell>
        </row>
        <row r="41">
          <cell r="B41">
            <v>0</v>
          </cell>
        </row>
        <row r="42">
          <cell r="B42" t="str">
            <v>Domestic Purchase-Zero Rate</v>
          </cell>
        </row>
        <row r="43">
          <cell r="B43" t="str">
            <v xml:space="preserve">Domestic Purchase-Zero Rate-Adjustmente-Previous period </v>
          </cell>
        </row>
        <row r="44">
          <cell r="B44">
            <v>0</v>
          </cell>
        </row>
        <row r="45">
          <cell r="B45" t="str">
            <v>Domestic Purchase-Exempt</v>
          </cell>
        </row>
        <row r="46">
          <cell r="B46" t="str">
            <v xml:space="preserve">Domestic Purchase-Exempt - Adjustment-Previous period </v>
          </cell>
        </row>
        <row r="47">
          <cell r="B47">
            <v>0</v>
          </cell>
        </row>
        <row r="48">
          <cell r="B48" t="str">
            <v>Out of scope purchase</v>
          </cell>
        </row>
        <row r="49">
          <cell r="B49">
            <v>0</v>
          </cell>
        </row>
        <row r="50">
          <cell r="B50" t="str">
            <v>Previous periods corrections - Inputs</v>
          </cell>
        </row>
        <row r="51">
          <cell r="B51" t="str">
            <v>Reverse charge services from outside of the GCC</v>
          </cell>
        </row>
        <row r="52">
          <cell r="B52" t="str">
            <v>Reverse charge services from outside of the GCC - residual recovery</v>
          </cell>
        </row>
        <row r="53">
          <cell r="B53" t="str">
            <v>Reverse charge services from outside of the GCC - no recovery</v>
          </cell>
        </row>
        <row r="54">
          <cell r="B54" t="str">
            <v>Purchase from a company with the same tax registration</v>
          </cell>
        </row>
        <row r="55">
          <cell r="B55" t="str">
            <v>Credit of VAT from prior period</v>
          </cell>
        </row>
        <row r="56">
          <cell r="B56" t="str">
            <v>Journal posting for expenditure</v>
          </cell>
        </row>
        <row r="57">
          <cell r="B57" t="str">
            <v>Do not report expenditure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VAT Summary"/>
      <sheetName val="AR Data-Jan 18"/>
      <sheetName val="AP Data-Jan 18"/>
      <sheetName val="VAT Balance"/>
      <sheetName val="Manual adjustments"/>
      <sheetName val="Not Considered Transactions"/>
      <sheetName val="Reconciliation"/>
      <sheetName val="Tax code mapping"/>
      <sheetName val="Comparison Report"/>
      <sheetName val="Tax Codes-Hide-Don'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5">
          <cell r="B5">
            <v>0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8">
          <cell r="B8">
            <v>0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1">
          <cell r="B11">
            <v>0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4">
          <cell r="B14">
            <v>0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7">
          <cell r="B17">
            <v>0</v>
          </cell>
        </row>
        <row r="18">
          <cell r="B18" t="str">
            <v>Out of scope sales</v>
          </cell>
        </row>
        <row r="19">
          <cell r="B19">
            <v>0</v>
          </cell>
        </row>
        <row r="20">
          <cell r="B20" t="str">
            <v>Previous periods corrections - outputs</v>
          </cell>
        </row>
        <row r="21">
          <cell r="B21">
            <v>0</v>
          </cell>
        </row>
        <row r="22">
          <cell r="B22" t="str">
            <v>Sales made to a company with the same tax registration</v>
          </cell>
        </row>
        <row r="23">
          <cell r="B23">
            <v>0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VAT Summary"/>
      <sheetName val="AR Data-Jan 18"/>
      <sheetName val="AP Data-Jan 18"/>
      <sheetName val="VAT Balance"/>
      <sheetName val="Manual adjustments"/>
      <sheetName val="Not Considered Transactions"/>
      <sheetName val="Reconciliation"/>
      <sheetName val="Tax code mapping"/>
      <sheetName val="Comparison Report"/>
      <sheetName val="Tax Codes-Hide-Don'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8">
          <cell r="B18" t="str">
            <v>Out of scope sales</v>
          </cell>
        </row>
        <row r="20">
          <cell r="B20" t="str">
            <v>Previous periods corrections - outputs</v>
          </cell>
        </row>
        <row r="22">
          <cell r="B22" t="str">
            <v>Sales made to a company with the same tax registration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e Page"/>
      <sheetName val="Data Validation "/>
      <sheetName val="KSA VAT Return"/>
      <sheetName val="Recon sheet"/>
      <sheetName val="Sheet1"/>
      <sheetName val="Master Data"/>
      <sheetName val="Control sheets_Final"/>
    </sheetNames>
    <sheetDataSet>
      <sheetData sheetId="0">
        <row r="8">
          <cell r="E8" t="str">
            <v>Al Zamil - Mermaid Offshore Services Company (ZMOS)</v>
          </cell>
        </row>
      </sheetData>
      <sheetData sheetId="1">
        <row r="6">
          <cell r="J6">
            <v>43405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 SHEET"/>
      <sheetName val="TOPSHEET"/>
      <sheetName val="T.SHEET-INDIRECTS"/>
      <sheetName val="T.SHEET-STAFF"/>
      <sheetName val="T.SHEET-EQUIPMENT"/>
      <sheetName val="Summary ALL (Site #349)"/>
      <sheetName val="SW(1180)-DIV.2"/>
      <sheetName val="SW(1180)-DIV.3"/>
      <sheetName val="SW(1180)-DIV.10"/>
      <sheetName val="SW(1180)-DIV.13"/>
      <sheetName val="SW(1180)-DIV.15"/>
      <sheetName val="SW(1180)-DIV.16"/>
      <sheetName val="SW(1180)-Summary"/>
      <sheetName val="MB(1181)-DIV.2"/>
      <sheetName val="MB(1181)-DIV.3"/>
      <sheetName val="MB(1181)-DIV.4"/>
      <sheetName val="MB(1181)-DIV.5"/>
      <sheetName val="MB(1181)-DIV.6"/>
      <sheetName val="MB(1181)-DIV.7"/>
      <sheetName val="MB(1181)-DIV.8"/>
      <sheetName val="MB(1181)-DIV.9"/>
      <sheetName val="MB(1181)-DIV.10"/>
      <sheetName val="MB(1181)-DIV.11"/>
      <sheetName val="MB(1181)-DIV.12"/>
      <sheetName val="MB(1181)-DIV.14"/>
      <sheetName val="MB(1181)-DIV.15"/>
      <sheetName val="MB(1181)-DIV.16"/>
      <sheetName val="MB(1181)-Summary"/>
      <sheetName val="GBA(1182)-DIV.2"/>
      <sheetName val="GBA(1182)-DIV.3"/>
      <sheetName val="GBA(1182)-DIV.4"/>
      <sheetName val="GBA(1182)-DIV.5"/>
      <sheetName val="GBA(1182)-DIV.7"/>
      <sheetName val="GBA(1182)-DIV.8"/>
      <sheetName val="GBA(1182)-DIV.9"/>
      <sheetName val="GBA(1182)-DIV.10"/>
      <sheetName val="GBA(1182)-DIV.11"/>
      <sheetName val="GBA(1182)-DIV.12"/>
      <sheetName val="GBA(1182)-DIV.15"/>
      <sheetName val="GBA(1182)-DIV.16"/>
      <sheetName val="GBA(1182)Summary "/>
      <sheetName val="SRB(1182)-DIV.2"/>
      <sheetName val="SRB(1182)-DIV.3"/>
      <sheetName val="SRB(1182)-DIV.4"/>
      <sheetName val="SRB(1182)-DIV.5"/>
      <sheetName val="SRB(1182)-DIV.7"/>
      <sheetName val="SRB(1182)-DIV.8"/>
      <sheetName val="SRB(1182)-DIV.9"/>
      <sheetName val="SRB(1182)-DIV.10"/>
      <sheetName val="SRB(1182)-DIV.11"/>
      <sheetName val="SRB(1182)-DIV.12"/>
      <sheetName val="SRB(1182)-DIV.15"/>
      <sheetName val="SRB(1182)-DIV.16"/>
      <sheetName val="SRB(1182)-Summary"/>
      <sheetName val="ELR(1173)-DIV.2"/>
      <sheetName val="ELR(1173)-DIV.3"/>
      <sheetName val="ELR(1173)-DIV.4"/>
      <sheetName val="ELR(1173)-DIV.5"/>
      <sheetName val="ELR(1173)-DIV.7"/>
      <sheetName val="ELR(1173)-DIV.8"/>
      <sheetName val="ELR(1173)-DIV.9"/>
      <sheetName val="ELR(1173)-DIV.15"/>
      <sheetName val="ELR(1173)-DIV.16"/>
      <sheetName val="ELR(1173-Summary)"/>
      <sheetName val="SR-DIV.3"/>
      <sheetName val="SR-DIV.8"/>
      <sheetName val="SR-DIV.15"/>
      <sheetName val="SR-DIV.16"/>
      <sheetName val="SR-Summary"/>
      <sheetName val="GENERAL-DIV.2"/>
      <sheetName val="GENERAL-DIV.3"/>
      <sheetName val="GENERAL-DIV.16"/>
      <sheetName val="GENERA-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Due Date"/>
      <sheetName val="Due Date 2024"/>
      <sheetName val="Sheet4"/>
      <sheetName val="Sheet6"/>
      <sheetName val="Sheet5"/>
      <sheetName val="Cash Flow"/>
      <sheetName val="Sheet1 (2)"/>
      <sheetName val="Cusomers_Invoices_Source_File"/>
      <sheetName val="Cusomers_Invoices_Budget_to_Imp"/>
      <sheetName val="الاقرارات مجمعه2023"/>
      <sheetName val="الاقرارات مجمعه2023 (2)"/>
    </sheetNames>
    <sheetDataSet>
      <sheetData sheetId="0">
        <row r="1">
          <cell r="A1" t="str">
            <v>COST CENTER CODE</v>
          </cell>
          <cell r="B1" t="str">
            <v xml:space="preserve">Project Name </v>
          </cell>
          <cell r="C1" t="str">
            <v xml:space="preserve">main contractor </v>
          </cell>
          <cell r="D1" t="str">
            <v>Engineer</v>
          </cell>
          <cell r="E1" t="str">
            <v>Remaining Amount from 2023</v>
          </cell>
          <cell r="F1" t="str">
            <v>ADV.</v>
          </cell>
          <cell r="G1" t="str">
            <v>TOTAL WORKS</v>
          </cell>
          <cell r="H1" t="str">
            <v>ADV. PAYMENT</v>
          </cell>
          <cell r="I1" t="str">
            <v>RETENTION</v>
          </cell>
          <cell r="J1" t="str">
            <v>VAT</v>
          </cell>
          <cell r="K1" t="str">
            <v>NET AMUNT DUE</v>
          </cell>
        </row>
        <row r="2">
          <cell r="A2">
            <v>10077</v>
          </cell>
          <cell r="B2" t="str">
            <v xml:space="preserve">KAP2-ALArab  </v>
          </cell>
          <cell r="C2" t="str">
            <v xml:space="preserve">Alarab </v>
          </cell>
          <cell r="D2" t="str">
            <v>Mohamed AbdALNabi</v>
          </cell>
          <cell r="E2">
            <v>1124741.53</v>
          </cell>
          <cell r="F2">
            <v>893942.74</v>
          </cell>
          <cell r="G2">
            <v>190500.6</v>
          </cell>
          <cell r="H2">
            <v>38100.120000000003</v>
          </cell>
          <cell r="I2">
            <v>19050.060000000001</v>
          </cell>
          <cell r="J2">
            <v>26670.083999999999</v>
          </cell>
          <cell r="K2">
            <v>160020.50400000002</v>
          </cell>
        </row>
        <row r="3">
          <cell r="A3">
            <v>10137</v>
          </cell>
          <cell r="B3" t="str">
            <v>Sofitel</v>
          </cell>
          <cell r="C3" t="str">
            <v>MOBCO</v>
          </cell>
          <cell r="D3" t="str">
            <v>Mohamed AbdALNabi</v>
          </cell>
          <cell r="E3">
            <v>84431</v>
          </cell>
          <cell r="F3">
            <v>0</v>
          </cell>
          <cell r="G3"/>
          <cell r="H3"/>
          <cell r="I3">
            <v>0</v>
          </cell>
          <cell r="J3">
            <v>0</v>
          </cell>
          <cell r="K3">
            <v>0</v>
          </cell>
        </row>
        <row r="4">
          <cell r="A4">
            <v>10245</v>
          </cell>
          <cell r="B4" t="str">
            <v>Madeedah</v>
          </cell>
          <cell r="C4" t="str">
            <v>Madeedah Hospitals</v>
          </cell>
          <cell r="D4" t="str">
            <v>Mohamed AbdALNabi</v>
          </cell>
          <cell r="E4">
            <v>2968013.38</v>
          </cell>
          <cell r="F4">
            <v>1097038.6399999999</v>
          </cell>
          <cell r="G4">
            <v>283088.24</v>
          </cell>
          <cell r="H4">
            <v>84926.471999999994</v>
          </cell>
          <cell r="I4">
            <v>14154.412</v>
          </cell>
          <cell r="J4">
            <v>29724.265199999994</v>
          </cell>
          <cell r="K4">
            <v>213731.62119999997</v>
          </cell>
        </row>
        <row r="5">
          <cell r="A5">
            <v>10251</v>
          </cell>
          <cell r="B5" t="str">
            <v xml:space="preserve">Air Product Neom Green Hydrogen </v>
          </cell>
          <cell r="C5" t="str">
            <v>NESMA UNITED INDUSTRIES</v>
          </cell>
          <cell r="D5" t="str">
            <v>Mohamed AbdALNabi</v>
          </cell>
          <cell r="E5">
            <v>1371081.3</v>
          </cell>
          <cell r="F5">
            <v>54020.59</v>
          </cell>
          <cell r="G5"/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10240</v>
          </cell>
          <cell r="B6" t="str">
            <v>Takhasusi hub</v>
          </cell>
          <cell r="C6" t="str">
            <v xml:space="preserve">Amad Arabia Investment </v>
          </cell>
          <cell r="D6" t="str">
            <v>Mohamed AbdALNabi</v>
          </cell>
          <cell r="E6">
            <v>9709700</v>
          </cell>
          <cell r="F6">
            <v>2902349.57</v>
          </cell>
          <cell r="G6"/>
          <cell r="H6">
            <v>0</v>
          </cell>
          <cell r="I6"/>
          <cell r="J6">
            <v>0</v>
          </cell>
          <cell r="K6">
            <v>0</v>
          </cell>
        </row>
        <row r="7">
          <cell r="A7">
            <v>10012</v>
          </cell>
          <cell r="B7" t="str">
            <v>KAP-02 BEC</v>
          </cell>
          <cell r="C7" t="str">
            <v>BEC</v>
          </cell>
          <cell r="D7" t="str">
            <v xml:space="preserve">Ibrahim Mahmoud </v>
          </cell>
          <cell r="E7">
            <v>311000</v>
          </cell>
          <cell r="F7">
            <v>0</v>
          </cell>
          <cell r="G7"/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10138</v>
          </cell>
          <cell r="B8" t="str">
            <v xml:space="preserve">KAP 4 BULLET PROOF </v>
          </cell>
          <cell r="C8" t="str">
            <v xml:space="preserve">Alarab </v>
          </cell>
          <cell r="D8" t="str">
            <v xml:space="preserve">Ibrahim Mahmoud </v>
          </cell>
          <cell r="E8">
            <v>660831.71</v>
          </cell>
          <cell r="F8">
            <v>146040.71</v>
          </cell>
          <cell r="G8"/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10088</v>
          </cell>
          <cell r="B9" t="str">
            <v xml:space="preserve">Training Center Najarn &amp; Al Zabnah </v>
          </cell>
          <cell r="C9" t="str">
            <v>RTCC</v>
          </cell>
          <cell r="D9" t="str">
            <v xml:space="preserve">Ibrahim Mahmoud </v>
          </cell>
          <cell r="E9">
            <v>250077</v>
          </cell>
          <cell r="F9"/>
          <cell r="G9"/>
          <cell r="H9"/>
          <cell r="I9">
            <v>0</v>
          </cell>
          <cell r="J9">
            <v>0</v>
          </cell>
          <cell r="K9">
            <v>0</v>
          </cell>
        </row>
        <row r="10">
          <cell r="A10">
            <v>10088</v>
          </cell>
          <cell r="B10" t="str">
            <v>RRS</v>
          </cell>
          <cell r="C10" t="str">
            <v>RTCC</v>
          </cell>
          <cell r="D10" t="str">
            <v xml:space="preserve">Ibrahim Mahmoud </v>
          </cell>
          <cell r="E10">
            <v>633372</v>
          </cell>
          <cell r="F10">
            <v>146040.71</v>
          </cell>
          <cell r="G10"/>
          <cell r="H10"/>
          <cell r="I10">
            <v>0</v>
          </cell>
          <cell r="J10">
            <v>0</v>
          </cell>
          <cell r="K10">
            <v>0</v>
          </cell>
        </row>
        <row r="11">
          <cell r="A11">
            <v>10256</v>
          </cell>
          <cell r="B11" t="str">
            <v>ELHAMRA ( 7 Project)</v>
          </cell>
          <cell r="C11" t="str">
            <v>SHAPOORJI PALLONJI MIDEAST</v>
          </cell>
          <cell r="D11" t="str">
            <v xml:space="preserve">Ibrahim Mahmoud </v>
          </cell>
          <cell r="E11">
            <v>55421743</v>
          </cell>
          <cell r="F11">
            <v>11084348.600000001</v>
          </cell>
          <cell r="G11"/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10080</v>
          </cell>
          <cell r="B12" t="str">
            <v>Riyadh Metro (Armetal)</v>
          </cell>
          <cell r="C12" t="str">
            <v>Armetal</v>
          </cell>
          <cell r="D12" t="str">
            <v>Asharf Youns</v>
          </cell>
          <cell r="E12">
            <v>7423814.1960000051</v>
          </cell>
          <cell r="F12">
            <v>3799725.1239999998</v>
          </cell>
          <cell r="G12"/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10241</v>
          </cell>
          <cell r="B13" t="str">
            <v>New Care Medical Clinics Building</v>
          </cell>
          <cell r="C13" t="str">
            <v>ESSENCE OF STABILITY</v>
          </cell>
          <cell r="D13" t="str">
            <v>Asharf Youns</v>
          </cell>
          <cell r="E13">
            <v>224882.40999999992</v>
          </cell>
          <cell r="F13">
            <v>0</v>
          </cell>
          <cell r="G13"/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10219</v>
          </cell>
          <cell r="B14" t="str">
            <v>KAIG</v>
          </cell>
          <cell r="C14" t="str">
            <v xml:space="preserve">ZAID ALHUSSAIN </v>
          </cell>
          <cell r="D14" t="str">
            <v>Asharf Youns</v>
          </cell>
          <cell r="E14">
            <v>8314143</v>
          </cell>
          <cell r="F14">
            <v>1966035.75</v>
          </cell>
          <cell r="G14"/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10254</v>
          </cell>
          <cell r="B15" t="str">
            <v>AL mishraq project - saudico-Aluminum</v>
          </cell>
          <cell r="C15" t="str">
            <v>SAUDI CONSTRUCTIONEERS Ltd.</v>
          </cell>
          <cell r="D15" t="str">
            <v>Asharf Youns</v>
          </cell>
          <cell r="E15">
            <v>12920786</v>
          </cell>
          <cell r="F15">
            <v>2584157.2000000002</v>
          </cell>
          <cell r="G15"/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10253</v>
          </cell>
          <cell r="B16" t="str">
            <v>AL mishraq project - saudico-Steel</v>
          </cell>
          <cell r="C16" t="str">
            <v>SAUDI CONSTRUCTIONEERS Ltd.</v>
          </cell>
          <cell r="D16" t="str">
            <v>Asharf Youns</v>
          </cell>
          <cell r="E16">
            <v>12472637</v>
          </cell>
          <cell r="F16">
            <v>4989054.8</v>
          </cell>
          <cell r="G16"/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10234</v>
          </cell>
          <cell r="B17" t="str">
            <v>STC AQALAT SMART SQUARE PROJECT</v>
          </cell>
          <cell r="C17" t="str">
            <v>BEC</v>
          </cell>
          <cell r="D17" t="str">
            <v>Mohamed Hamza</v>
          </cell>
          <cell r="E17">
            <v>14553135.310000002</v>
          </cell>
          <cell r="F17"/>
          <cell r="G17">
            <v>2150000</v>
          </cell>
          <cell r="H17">
            <v>537500</v>
          </cell>
          <cell r="I17">
            <v>215000</v>
          </cell>
          <cell r="J17">
            <v>241875</v>
          </cell>
          <cell r="K17">
            <v>1639375</v>
          </cell>
        </row>
        <row r="18">
          <cell r="A18" t="str">
            <v>Riyadh Avenue</v>
          </cell>
          <cell r="B18" t="str">
            <v>Riyadh Avenue</v>
          </cell>
          <cell r="C18" t="str">
            <v xml:space="preserve">NESMA </v>
          </cell>
          <cell r="D18" t="str">
            <v>Mohamed Hamza</v>
          </cell>
          <cell r="E18">
            <v>32131261</v>
          </cell>
          <cell r="F18"/>
          <cell r="G18"/>
          <cell r="H18"/>
          <cell r="I18"/>
          <cell r="J18">
            <v>0</v>
          </cell>
          <cell r="K18">
            <v>0</v>
          </cell>
        </row>
        <row r="19">
          <cell r="A19">
            <v>10134</v>
          </cell>
          <cell r="B19" t="str">
            <v>BACS - RIYADH METRO</v>
          </cell>
          <cell r="C19" t="str">
            <v>BACS</v>
          </cell>
          <cell r="D19" t="str">
            <v>Mohamed Sadiq</v>
          </cell>
          <cell r="E19">
            <v>5969439.9500000011</v>
          </cell>
          <cell r="F19"/>
          <cell r="G19">
            <v>1471830</v>
          </cell>
          <cell r="H19">
            <v>441549</v>
          </cell>
          <cell r="I19">
            <v>294366</v>
          </cell>
          <cell r="J19">
            <v>154542.15</v>
          </cell>
          <cell r="K19">
            <v>890457.15</v>
          </cell>
        </row>
        <row r="20">
          <cell r="A20">
            <v>10259</v>
          </cell>
          <cell r="B20" t="str">
            <v>Shura Central Hotel 1 (HC1)</v>
          </cell>
          <cell r="C20" t="str">
            <v>Red Sea</v>
          </cell>
          <cell r="D20" t="str">
            <v>Mohamed Sadiq</v>
          </cell>
          <cell r="E20">
            <v>28994056</v>
          </cell>
          <cell r="F20">
            <v>2899405.6</v>
          </cell>
          <cell r="G20"/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10263</v>
          </cell>
          <cell r="B21" t="str">
            <v>SINDALHA ISLAND Cluster 4</v>
          </cell>
          <cell r="C21" t="str">
            <v>BEC</v>
          </cell>
          <cell r="D21" t="str">
            <v>Mohamed Sadiq</v>
          </cell>
          <cell r="E21">
            <v>19629500</v>
          </cell>
          <cell r="F21"/>
          <cell r="G21">
            <v>4943167</v>
          </cell>
          <cell r="H21">
            <v>2471583.5</v>
          </cell>
          <cell r="I21">
            <v>494316.7</v>
          </cell>
          <cell r="J21">
            <v>370737.52499999997</v>
          </cell>
          <cell r="K21">
            <v>2348004.3250000002</v>
          </cell>
        </row>
        <row r="22">
          <cell r="A22">
            <v>10262</v>
          </cell>
          <cell r="B22" t="str">
            <v>Amaala Projects Steel</v>
          </cell>
          <cell r="C22" t="str">
            <v>HASSAN ALLAM CONSTRUCTION</v>
          </cell>
          <cell r="D22" t="str">
            <v>Mohamed Emad</v>
          </cell>
          <cell r="E22">
            <v>13400000</v>
          </cell>
          <cell r="F22">
            <v>2680000</v>
          </cell>
          <cell r="G22">
            <v>201000</v>
          </cell>
          <cell r="H22">
            <v>40200</v>
          </cell>
          <cell r="I22">
            <v>10050</v>
          </cell>
          <cell r="J22">
            <v>24120</v>
          </cell>
          <cell r="K22">
            <v>174870</v>
          </cell>
        </row>
        <row r="23">
          <cell r="A23">
            <v>10214</v>
          </cell>
          <cell r="B23" t="str">
            <v xml:space="preserve">Dr. Suleiman AL-Habib Hospital-Jeddah </v>
          </cell>
          <cell r="C23" t="str">
            <v>Dr. Suleiman AL-Habib Hospital</v>
          </cell>
          <cell r="D23" t="str">
            <v xml:space="preserve">Radwan </v>
          </cell>
          <cell r="E23">
            <v>246469.28514780104</v>
          </cell>
          <cell r="F23"/>
          <cell r="G23"/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10239</v>
          </cell>
          <cell r="B24" t="str">
            <v>Al-Faqih Hospital</v>
          </cell>
          <cell r="C24" t="str">
            <v>Elkhereiji Commerce Contracting Co.</v>
          </cell>
          <cell r="D24" t="str">
            <v xml:space="preserve">Radwan </v>
          </cell>
          <cell r="E24">
            <v>8931973.8024213072</v>
          </cell>
          <cell r="F24"/>
          <cell r="G24">
            <v>1116496.7231124281</v>
          </cell>
          <cell r="H24">
            <v>279124.18077810702</v>
          </cell>
          <cell r="I24">
            <v>111649.67231124282</v>
          </cell>
          <cell r="J24">
            <v>125605.88135014815</v>
          </cell>
          <cell r="K24">
            <v>851328.75137322641</v>
          </cell>
        </row>
        <row r="25">
          <cell r="A25">
            <v>10236</v>
          </cell>
          <cell r="B25" t="str">
            <v>MADINA SCHOOLS</v>
          </cell>
          <cell r="C25" t="str">
            <v>BEC- MOBCO</v>
          </cell>
          <cell r="D25" t="str">
            <v xml:space="preserve">Radwan </v>
          </cell>
          <cell r="E25">
            <v>2678058.0295384629</v>
          </cell>
          <cell r="F25"/>
          <cell r="G25">
            <v>535611.60590769257</v>
          </cell>
          <cell r="H25">
            <v>133902.90147692314</v>
          </cell>
          <cell r="I25">
            <v>0</v>
          </cell>
          <cell r="J25">
            <v>60256.305664615415</v>
          </cell>
          <cell r="K25">
            <v>461965.01009538485</v>
          </cell>
        </row>
        <row r="26">
          <cell r="A26">
            <v>10247</v>
          </cell>
          <cell r="B26" t="str">
            <v xml:space="preserve">MADINAH GATE </v>
          </cell>
          <cell r="C26" t="str">
            <v>Marco</v>
          </cell>
          <cell r="D26" t="str">
            <v xml:space="preserve">Radwan </v>
          </cell>
          <cell r="E26">
            <v>19235370.426399998</v>
          </cell>
          <cell r="F26"/>
          <cell r="G26">
            <v>3205895.0710666664</v>
          </cell>
          <cell r="H26">
            <v>641179.01421333337</v>
          </cell>
          <cell r="I26">
            <v>320589.50710666669</v>
          </cell>
          <cell r="J26">
            <v>384707.40852799994</v>
          </cell>
          <cell r="K26">
            <v>2628833.9582746662</v>
          </cell>
        </row>
        <row r="27">
          <cell r="A27">
            <v>10225</v>
          </cell>
          <cell r="B27" t="str">
            <v>KAP 5</v>
          </cell>
          <cell r="C27" t="str">
            <v>BEC</v>
          </cell>
          <cell r="D27" t="str">
            <v xml:space="preserve">Radwan </v>
          </cell>
          <cell r="E27">
            <v>189211.96999999997</v>
          </cell>
          <cell r="F27"/>
          <cell r="G27">
            <v>75684.789599999785</v>
          </cell>
          <cell r="H27">
            <v>37842.394799999893</v>
          </cell>
          <cell r="I27">
            <v>7568.4789599999785</v>
          </cell>
          <cell r="J27">
            <v>5676.3592199999839</v>
          </cell>
          <cell r="K27">
            <v>35950.275059999898</v>
          </cell>
        </row>
        <row r="28">
          <cell r="A28">
            <v>10261</v>
          </cell>
          <cell r="B28" t="str">
            <v>IKEA MADINA</v>
          </cell>
          <cell r="C28" t="str">
            <v>YOUSSEF MARROUN CONT</v>
          </cell>
          <cell r="D28" t="str">
            <v xml:space="preserve">Radwan </v>
          </cell>
          <cell r="E28">
            <v>1200000</v>
          </cell>
          <cell r="F28"/>
          <cell r="G28"/>
          <cell r="H28">
            <v>0</v>
          </cell>
          <cell r="I28"/>
          <cell r="J28">
            <v>0</v>
          </cell>
          <cell r="K28">
            <v>0</v>
          </cell>
        </row>
        <row r="29">
          <cell r="A29">
            <v>10250</v>
          </cell>
          <cell r="B29" t="str">
            <v>Makarem El Madena Hotel</v>
          </cell>
          <cell r="C29" t="str">
            <v>Elkhereiji Commerce Contracting Co.</v>
          </cell>
          <cell r="D29" t="str">
            <v xml:space="preserve">Radwan </v>
          </cell>
          <cell r="E29">
            <v>3526977</v>
          </cell>
          <cell r="F29"/>
          <cell r="G29"/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10249</v>
          </cell>
          <cell r="B30" t="str">
            <v>Novotel Madinah Hotel</v>
          </cell>
          <cell r="C30" t="str">
            <v xml:space="preserve">Orient Construction Company </v>
          </cell>
          <cell r="D30" t="str">
            <v xml:space="preserve">Radwan </v>
          </cell>
          <cell r="E30">
            <v>10850000</v>
          </cell>
          <cell r="F30">
            <v>1627500</v>
          </cell>
          <cell r="G30"/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10139</v>
          </cell>
          <cell r="B31" t="str">
            <v>3E2 Station</v>
          </cell>
          <cell r="C31" t="str">
            <v>ANM</v>
          </cell>
          <cell r="D31" t="str">
            <v>Ibrahim ALRefai</v>
          </cell>
          <cell r="E31">
            <v>15775604.529999999</v>
          </cell>
          <cell r="F31"/>
          <cell r="G31">
            <v>2745868.1804844202</v>
          </cell>
          <cell r="H31">
            <v>161457.04901248391</v>
          </cell>
          <cell r="I31">
            <v>411880.22707266302</v>
          </cell>
          <cell r="J31">
            <v>403807.3746220388</v>
          </cell>
          <cell r="K31">
            <v>2576338.2790213116</v>
          </cell>
        </row>
        <row r="32">
          <cell r="A32">
            <v>10190</v>
          </cell>
          <cell r="B32" t="str">
            <v>KAFD-Sky Walk Link Bridge-S67</v>
          </cell>
          <cell r="C32" t="str">
            <v>BAYTUR</v>
          </cell>
          <cell r="D32" t="str">
            <v>Mohamed Zawwi</v>
          </cell>
          <cell r="E32">
            <v>627992.6</v>
          </cell>
          <cell r="F32"/>
          <cell r="G32"/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10097</v>
          </cell>
          <cell r="B33" t="str">
            <v xml:space="preserve">KAP2-A Riyadh </v>
          </cell>
          <cell r="C33" t="str">
            <v xml:space="preserve">Elseif </v>
          </cell>
          <cell r="D33" t="str">
            <v>Ismail Attia</v>
          </cell>
          <cell r="E33">
            <v>158442.06</v>
          </cell>
          <cell r="F33"/>
          <cell r="G33"/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10171</v>
          </cell>
          <cell r="B34" t="str">
            <v>SABIC HOSPITAL</v>
          </cell>
          <cell r="C34" t="str">
            <v>Alfawzan</v>
          </cell>
          <cell r="D34" t="str">
            <v>Ismail Attia</v>
          </cell>
          <cell r="E34">
            <v>1547395.83</v>
          </cell>
          <cell r="F34"/>
          <cell r="G34"/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10233</v>
          </cell>
          <cell r="B35" t="str">
            <v>lamah tower</v>
          </cell>
          <cell r="C35" t="str">
            <v>Building Methods Contracting CO.</v>
          </cell>
          <cell r="D35" t="str">
            <v>Ismail Attia</v>
          </cell>
          <cell r="E35">
            <v>615582.58000000007</v>
          </cell>
          <cell r="F35"/>
          <cell r="G35">
            <v>150000</v>
          </cell>
          <cell r="H35">
            <v>0</v>
          </cell>
          <cell r="I35">
            <v>0</v>
          </cell>
          <cell r="J35">
            <v>22500</v>
          </cell>
          <cell r="K35">
            <v>172500</v>
          </cell>
        </row>
        <row r="36">
          <cell r="A36">
            <v>10222</v>
          </cell>
          <cell r="B36" t="str">
            <v>Citc ALU Damam-Abha-Tabouk</v>
          </cell>
          <cell r="C36" t="str">
            <v xml:space="preserve">ALMOWATIN </v>
          </cell>
          <cell r="D36" t="str">
            <v>Ismail Attia</v>
          </cell>
          <cell r="E36">
            <v>162372.69999999995</v>
          </cell>
          <cell r="F36"/>
          <cell r="G36">
            <v>162372.69999999995</v>
          </cell>
          <cell r="H36">
            <v>0</v>
          </cell>
          <cell r="I36">
            <v>16237.269999999997</v>
          </cell>
          <cell r="J36">
            <v>24355.904999999992</v>
          </cell>
          <cell r="K36">
            <v>170491.33499999996</v>
          </cell>
        </row>
        <row r="37">
          <cell r="A37">
            <v>10230</v>
          </cell>
          <cell r="B37" t="str">
            <v>UNIVERSITY HOSPITAL-TABUK</v>
          </cell>
          <cell r="C37" t="str">
            <v>AL TAAFUF</v>
          </cell>
          <cell r="D37" t="str">
            <v>Ismail Attia</v>
          </cell>
          <cell r="E37">
            <v>1924780.17</v>
          </cell>
          <cell r="F37"/>
          <cell r="G37">
            <v>220000</v>
          </cell>
          <cell r="H37">
            <v>0</v>
          </cell>
          <cell r="I37">
            <v>22000</v>
          </cell>
          <cell r="J37">
            <v>33000</v>
          </cell>
          <cell r="K37">
            <v>231000</v>
          </cell>
        </row>
        <row r="38">
          <cell r="A38" t="str">
            <v>Alianma Bank</v>
          </cell>
          <cell r="B38" t="str">
            <v>Alianma Bank</v>
          </cell>
          <cell r="C38" t="str">
            <v>ACC</v>
          </cell>
          <cell r="D38" t="str">
            <v>Ismail Attia</v>
          </cell>
          <cell r="E38">
            <v>149929895</v>
          </cell>
          <cell r="F38">
            <v>29985979</v>
          </cell>
          <cell r="G38"/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10179</v>
          </cell>
          <cell r="B39" t="str">
            <v>AL Hugayet Residential</v>
          </cell>
          <cell r="C39" t="str">
            <v>Abdel Hadi Al Hugayet Contracting</v>
          </cell>
          <cell r="D39" t="str">
            <v>Kareem Gamal</v>
          </cell>
          <cell r="E39">
            <v>551407.78999999969</v>
          </cell>
          <cell r="F39"/>
          <cell r="G39"/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10183</v>
          </cell>
          <cell r="B40" t="str">
            <v xml:space="preserve">KFU PM </v>
          </cell>
          <cell r="C40" t="str">
            <v>Al Kefah</v>
          </cell>
          <cell r="D40" t="str">
            <v>Kareem Gamal</v>
          </cell>
          <cell r="E40">
            <v>2232308.3199999998</v>
          </cell>
          <cell r="F40"/>
          <cell r="G40"/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10156</v>
          </cell>
          <cell r="B41" t="str">
            <v>C76</v>
          </cell>
          <cell r="C41" t="str">
            <v>Raziat</v>
          </cell>
          <cell r="D41" t="str">
            <v>Kareem Gamal</v>
          </cell>
          <cell r="E41">
            <v>549610.14000000013</v>
          </cell>
          <cell r="F41"/>
          <cell r="G41"/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10147</v>
          </cell>
          <cell r="B42" t="str">
            <v xml:space="preserve">KFU Schools </v>
          </cell>
          <cell r="C42" t="str">
            <v xml:space="preserve">Azmeel </v>
          </cell>
          <cell r="D42" t="str">
            <v>Kareem Gamal</v>
          </cell>
          <cell r="E42">
            <v>3377020.5200000005</v>
          </cell>
          <cell r="F42"/>
          <cell r="G42">
            <v>171006.27</v>
          </cell>
          <cell r="H42">
            <v>0</v>
          </cell>
          <cell r="I42">
            <v>0</v>
          </cell>
          <cell r="J42">
            <v>25650.940499999997</v>
          </cell>
          <cell r="K42">
            <v>196657.21049999999</v>
          </cell>
        </row>
        <row r="43">
          <cell r="A43">
            <v>10168</v>
          </cell>
          <cell r="B43" t="str">
            <v xml:space="preserve">ARAMCO MARTIME </v>
          </cell>
          <cell r="C43" t="str">
            <v>Alkhonini</v>
          </cell>
          <cell r="D43" t="str">
            <v>Kareem Gamal</v>
          </cell>
          <cell r="E43">
            <v>326790.75</v>
          </cell>
          <cell r="F43"/>
          <cell r="G43"/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10208</v>
          </cell>
          <cell r="B44" t="str">
            <v xml:space="preserve">WATER TRANSMISSION </v>
          </cell>
          <cell r="C44" t="str">
            <v>RTCC</v>
          </cell>
          <cell r="D44" t="str">
            <v>Kareem Gamal</v>
          </cell>
          <cell r="E44">
            <v>289953.80000000005</v>
          </cell>
          <cell r="F44"/>
          <cell r="G44"/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KINGDOM GATE TOWER</v>
          </cell>
          <cell r="B45" t="str">
            <v>KINGDOM GATE TOWER</v>
          </cell>
          <cell r="C45"/>
          <cell r="D45" t="str">
            <v>Kareem Gamal</v>
          </cell>
          <cell r="E45">
            <v>18500000</v>
          </cell>
          <cell r="F45"/>
          <cell r="G45"/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10248</v>
          </cell>
          <cell r="B46" t="str">
            <v>SINDALHA ISLAND Cluster 6</v>
          </cell>
          <cell r="C46" t="str">
            <v>BEC</v>
          </cell>
          <cell r="D46" t="str">
            <v>Amr Al Amari</v>
          </cell>
          <cell r="E46">
            <v>6958912.5</v>
          </cell>
          <cell r="F46"/>
          <cell r="G46">
            <v>3000000</v>
          </cell>
          <cell r="H46">
            <v>1500000</v>
          </cell>
          <cell r="I46">
            <v>300000</v>
          </cell>
          <cell r="J46">
            <v>225000</v>
          </cell>
          <cell r="K46">
            <v>1425000</v>
          </cell>
        </row>
        <row r="47">
          <cell r="A47">
            <v>10229</v>
          </cell>
          <cell r="B47" t="str">
            <v>KAFD-PARCEL NO.5.07 &amp; 5.08</v>
          </cell>
          <cell r="C47" t="str">
            <v>KAFD</v>
          </cell>
          <cell r="D47"/>
          <cell r="E47">
            <v>36127</v>
          </cell>
          <cell r="F47"/>
          <cell r="G47"/>
          <cell r="H47"/>
          <cell r="I47"/>
          <cell r="J47">
            <v>0</v>
          </cell>
          <cell r="K47">
            <v>0</v>
          </cell>
        </row>
        <row r="48">
          <cell r="A48">
            <v>10238</v>
          </cell>
          <cell r="B48" t="str">
            <v>Privet Villa E</v>
          </cell>
          <cell r="C48" t="str">
            <v>High Lines Decoration Company</v>
          </cell>
          <cell r="D48"/>
          <cell r="E48">
            <v>24144.799999999988</v>
          </cell>
          <cell r="F48"/>
          <cell r="G48"/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10264</v>
          </cell>
          <cell r="B49" t="str">
            <v>SHURA HW-02</v>
          </cell>
          <cell r="C49" t="str">
            <v>RED SEA</v>
          </cell>
          <cell r="D49"/>
          <cell r="E49">
            <v>54907208</v>
          </cell>
          <cell r="F49">
            <v>16472162.399999999</v>
          </cell>
          <cell r="G49"/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10265</v>
          </cell>
          <cell r="B50" t="str">
            <v>SHURA HW-03</v>
          </cell>
          <cell r="C50" t="str">
            <v>RED SEA</v>
          </cell>
          <cell r="D50"/>
          <cell r="E50">
            <v>44973018</v>
          </cell>
          <cell r="F50">
            <v>13491905.4</v>
          </cell>
          <cell r="G50"/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10077</v>
          </cell>
          <cell r="B51" t="str">
            <v xml:space="preserve">KAP2-ALArab  </v>
          </cell>
          <cell r="C51" t="str">
            <v xml:space="preserve">Alarab </v>
          </cell>
          <cell r="D51" t="str">
            <v>Mohamed AbdALNabi</v>
          </cell>
          <cell r="E51"/>
          <cell r="F51"/>
          <cell r="G51">
            <v>122724.67</v>
          </cell>
          <cell r="H51">
            <v>24544.934000000001</v>
          </cell>
          <cell r="I51">
            <v>12272.467000000001</v>
          </cell>
          <cell r="J51">
            <v>17181.453799999999</v>
          </cell>
          <cell r="K51">
            <v>103088.7228</v>
          </cell>
        </row>
        <row r="52">
          <cell r="A52">
            <v>10137</v>
          </cell>
          <cell r="B52" t="str">
            <v>Sofitel</v>
          </cell>
          <cell r="C52" t="str">
            <v>MOBCO</v>
          </cell>
          <cell r="D52" t="str">
            <v>Mohamed AbdALNabi</v>
          </cell>
          <cell r="E52"/>
          <cell r="F52"/>
          <cell r="G52">
            <v>84431</v>
          </cell>
          <cell r="H52"/>
          <cell r="I52">
            <v>8443.1</v>
          </cell>
          <cell r="J52">
            <v>12664.65</v>
          </cell>
          <cell r="K52">
            <v>88652.549999999988</v>
          </cell>
        </row>
        <row r="53">
          <cell r="A53">
            <v>10245</v>
          </cell>
          <cell r="B53" t="str">
            <v>Madeedah</v>
          </cell>
          <cell r="C53" t="str">
            <v>Madeedah Hospitals</v>
          </cell>
          <cell r="D53" t="str">
            <v>Mohamed AbdALNabi</v>
          </cell>
          <cell r="E53"/>
          <cell r="F53"/>
          <cell r="G53">
            <v>628768.05000000005</v>
          </cell>
          <cell r="H53">
            <v>188630.41500000001</v>
          </cell>
          <cell r="I53">
            <v>31438.402500000004</v>
          </cell>
          <cell r="J53">
            <v>66020.645250000001</v>
          </cell>
          <cell r="K53">
            <v>474719.87774999999</v>
          </cell>
        </row>
        <row r="54">
          <cell r="A54">
            <v>10251</v>
          </cell>
          <cell r="B54" t="str">
            <v xml:space="preserve">Air Product Neom Green Hydrogen </v>
          </cell>
          <cell r="C54" t="str">
            <v>NESMA UNITED INDUSTRIES</v>
          </cell>
          <cell r="D54" t="str">
            <v>Mohamed AbdALNabi</v>
          </cell>
          <cell r="E54"/>
          <cell r="F54"/>
          <cell r="G54"/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10240</v>
          </cell>
          <cell r="B55" t="str">
            <v>Takhasusi hub</v>
          </cell>
          <cell r="C55" t="str">
            <v xml:space="preserve">Amad Arabia Investment </v>
          </cell>
          <cell r="D55" t="str">
            <v>Mohamed AbdALNabi</v>
          </cell>
          <cell r="E55"/>
          <cell r="F55"/>
          <cell r="G55">
            <v>485485</v>
          </cell>
          <cell r="H55">
            <v>145645.5</v>
          </cell>
          <cell r="I55"/>
          <cell r="J55">
            <v>50975.924999999996</v>
          </cell>
          <cell r="K55">
            <v>390815.42499999999</v>
          </cell>
        </row>
        <row r="56">
          <cell r="A56">
            <v>10012</v>
          </cell>
          <cell r="B56" t="str">
            <v>KAP-02 BEC</v>
          </cell>
          <cell r="C56" t="str">
            <v>BEC</v>
          </cell>
          <cell r="D56" t="str">
            <v xml:space="preserve">Ibrahim Mahmoud </v>
          </cell>
          <cell r="E56"/>
          <cell r="F56"/>
          <cell r="G56"/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10138</v>
          </cell>
          <cell r="B57" t="str">
            <v xml:space="preserve">KAP 4 BULLET PROOF </v>
          </cell>
          <cell r="C57" t="str">
            <v xml:space="preserve">Alarab </v>
          </cell>
          <cell r="D57" t="str">
            <v xml:space="preserve">Ibrahim Mahmoud </v>
          </cell>
          <cell r="E57"/>
          <cell r="F57"/>
          <cell r="G57"/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10088</v>
          </cell>
          <cell r="B58" t="str">
            <v xml:space="preserve">Training Center Najarn &amp; Al Zabnah </v>
          </cell>
          <cell r="C58" t="str">
            <v>RTCC</v>
          </cell>
          <cell r="D58" t="str">
            <v xml:space="preserve">Ibrahim Mahmoud </v>
          </cell>
          <cell r="E58"/>
          <cell r="F58"/>
          <cell r="G58">
            <v>250077</v>
          </cell>
          <cell r="H58"/>
          <cell r="I58">
            <v>0</v>
          </cell>
          <cell r="J58">
            <v>37511.549999999996</v>
          </cell>
          <cell r="K58">
            <v>287588.55</v>
          </cell>
        </row>
        <row r="59">
          <cell r="A59">
            <v>10088</v>
          </cell>
          <cell r="B59" t="str">
            <v>RRS</v>
          </cell>
          <cell r="C59" t="str">
            <v>RTCC</v>
          </cell>
          <cell r="D59" t="str">
            <v xml:space="preserve">Ibrahim Mahmoud </v>
          </cell>
          <cell r="E59"/>
          <cell r="F59"/>
          <cell r="G59"/>
          <cell r="H59"/>
          <cell r="I59">
            <v>0</v>
          </cell>
          <cell r="J59">
            <v>0</v>
          </cell>
          <cell r="K59">
            <v>0</v>
          </cell>
        </row>
        <row r="60">
          <cell r="A60">
            <v>10256</v>
          </cell>
          <cell r="B60" t="str">
            <v>ELHAMRA ( 7 Project)</v>
          </cell>
          <cell r="C60" t="str">
            <v>SHAPOORJI PALLONJI MIDEAST</v>
          </cell>
          <cell r="D60" t="str">
            <v xml:space="preserve">Ibrahim Mahmoud </v>
          </cell>
          <cell r="E60"/>
          <cell r="F60"/>
          <cell r="G60"/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10080</v>
          </cell>
          <cell r="B61" t="str">
            <v>Riyadh Metro (Armetal)</v>
          </cell>
          <cell r="C61" t="str">
            <v>Armetal</v>
          </cell>
          <cell r="D61" t="str">
            <v>Asharf Youns</v>
          </cell>
          <cell r="E61"/>
          <cell r="F61"/>
          <cell r="G61">
            <v>700000</v>
          </cell>
          <cell r="H61">
            <v>280000</v>
          </cell>
          <cell r="I61">
            <v>70000</v>
          </cell>
          <cell r="J61">
            <v>91000</v>
          </cell>
          <cell r="K61">
            <v>441000</v>
          </cell>
        </row>
        <row r="62">
          <cell r="A62">
            <v>10241</v>
          </cell>
          <cell r="B62" t="str">
            <v>New Care Medical Clinics Building</v>
          </cell>
          <cell r="C62" t="str">
            <v>ESSENCE OF STABILITY</v>
          </cell>
          <cell r="D62" t="str">
            <v>Asharf Youns</v>
          </cell>
          <cell r="E62"/>
          <cell r="F62"/>
          <cell r="G62">
            <v>134882.40999999992</v>
          </cell>
          <cell r="H62">
            <v>0</v>
          </cell>
          <cell r="I62">
            <v>0</v>
          </cell>
          <cell r="J62">
            <v>20232.361499999988</v>
          </cell>
          <cell r="K62">
            <v>155114.77149999992</v>
          </cell>
        </row>
        <row r="63">
          <cell r="A63">
            <v>10219</v>
          </cell>
          <cell r="B63" t="str">
            <v>KAIG</v>
          </cell>
          <cell r="C63" t="str">
            <v xml:space="preserve">ZAID ALHUSSAIN </v>
          </cell>
          <cell r="D63" t="str">
            <v>Asharf Youns</v>
          </cell>
          <cell r="E63"/>
          <cell r="F63"/>
          <cell r="G63"/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10254</v>
          </cell>
          <cell r="B64" t="str">
            <v>AL mishraq project - saudico-Aluminum</v>
          </cell>
          <cell r="C64" t="str">
            <v>SAUDI CONSTRUCTIONEERS Ltd.</v>
          </cell>
          <cell r="D64" t="str">
            <v>Asharf Youns</v>
          </cell>
          <cell r="E64"/>
          <cell r="F64"/>
          <cell r="G64"/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10253</v>
          </cell>
          <cell r="B65" t="str">
            <v>AL mishraq project - saudico-Steel</v>
          </cell>
          <cell r="C65" t="str">
            <v>SAUDI CONSTRUCTIONEERS Ltd.</v>
          </cell>
          <cell r="D65" t="str">
            <v>Asharf Youns</v>
          </cell>
          <cell r="E65"/>
          <cell r="F65"/>
          <cell r="G65"/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10234</v>
          </cell>
          <cell r="B66" t="str">
            <v>STC AQALAT SMART SQUARE PROJECT</v>
          </cell>
          <cell r="C66" t="str">
            <v>BEC</v>
          </cell>
          <cell r="D66" t="str">
            <v>Mohamed Hamza</v>
          </cell>
          <cell r="E66"/>
          <cell r="F66"/>
          <cell r="G66">
            <v>3125000</v>
          </cell>
          <cell r="H66">
            <v>781250</v>
          </cell>
          <cell r="I66">
            <v>312500</v>
          </cell>
          <cell r="J66">
            <v>351562.5</v>
          </cell>
          <cell r="K66">
            <v>2382812.5</v>
          </cell>
        </row>
        <row r="67">
          <cell r="A67" t="str">
            <v>Riyadh Avenue</v>
          </cell>
          <cell r="B67" t="str">
            <v>Riyadh Avenue</v>
          </cell>
          <cell r="C67" t="str">
            <v xml:space="preserve">NESMA </v>
          </cell>
          <cell r="D67" t="str">
            <v>Mohamed Hamza</v>
          </cell>
          <cell r="E67"/>
          <cell r="F67"/>
          <cell r="G67"/>
          <cell r="H67"/>
          <cell r="I67"/>
          <cell r="J67">
            <v>0</v>
          </cell>
          <cell r="K67">
            <v>0</v>
          </cell>
        </row>
        <row r="68">
          <cell r="A68">
            <v>10134</v>
          </cell>
          <cell r="B68" t="str">
            <v>BACS - RIYADH METRO</v>
          </cell>
          <cell r="C68" t="str">
            <v>BACS</v>
          </cell>
          <cell r="D68" t="str">
            <v>Mohamed Sadiq</v>
          </cell>
          <cell r="E68"/>
          <cell r="F68"/>
          <cell r="G68">
            <v>1683605</v>
          </cell>
          <cell r="H68">
            <v>505081.5</v>
          </cell>
          <cell r="I68">
            <v>336721</v>
          </cell>
          <cell r="J68">
            <v>176778.52499999999</v>
          </cell>
          <cell r="K68">
            <v>1018581.025</v>
          </cell>
        </row>
        <row r="69">
          <cell r="A69">
            <v>10259</v>
          </cell>
          <cell r="B69" t="str">
            <v>Shura Central Hotel 1 (HC1)</v>
          </cell>
          <cell r="C69" t="str">
            <v>Red Sea</v>
          </cell>
          <cell r="D69" t="str">
            <v>Mohamed Sadiq</v>
          </cell>
          <cell r="E69"/>
          <cell r="F69"/>
          <cell r="G69"/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10263</v>
          </cell>
          <cell r="B70" t="str">
            <v>SINDALHA ISLAND Cluster 4</v>
          </cell>
          <cell r="C70" t="str">
            <v>BEC</v>
          </cell>
          <cell r="D70" t="str">
            <v>Mohamed Sadiq</v>
          </cell>
          <cell r="E70"/>
          <cell r="F70"/>
          <cell r="G70">
            <v>4843167</v>
          </cell>
          <cell r="H70">
            <v>2421583.5</v>
          </cell>
          <cell r="I70">
            <v>484316.7</v>
          </cell>
          <cell r="J70">
            <v>363237.52499999997</v>
          </cell>
          <cell r="K70">
            <v>2300504.3250000002</v>
          </cell>
        </row>
        <row r="71">
          <cell r="A71">
            <v>10262</v>
          </cell>
          <cell r="B71" t="str">
            <v>Amaala Projects Steel</v>
          </cell>
          <cell r="C71" t="str">
            <v>HASSAN ALLAM CONSTRUCTION</v>
          </cell>
          <cell r="D71" t="str">
            <v>Mohamed Emad</v>
          </cell>
          <cell r="E71"/>
          <cell r="F71"/>
          <cell r="G71">
            <v>3082000</v>
          </cell>
          <cell r="H71">
            <v>616400</v>
          </cell>
          <cell r="I71">
            <v>154100</v>
          </cell>
          <cell r="J71">
            <v>369840</v>
          </cell>
          <cell r="K71">
            <v>2681340</v>
          </cell>
        </row>
        <row r="72">
          <cell r="A72">
            <v>10214</v>
          </cell>
          <cell r="B72" t="str">
            <v xml:space="preserve">Dr. Suleiman AL-Habib Hospital-Jeddah </v>
          </cell>
          <cell r="C72" t="str">
            <v>Dr. Suleiman AL-Habib Hospital</v>
          </cell>
          <cell r="D72" t="str">
            <v xml:space="preserve">Radwan </v>
          </cell>
          <cell r="E72"/>
          <cell r="F72"/>
          <cell r="G72">
            <v>246469.28514780104</v>
          </cell>
          <cell r="H72">
            <v>123234.64257390052</v>
          </cell>
          <cell r="I72">
            <v>12323.464257390053</v>
          </cell>
          <cell r="J72">
            <v>18485.196386085077</v>
          </cell>
          <cell r="K72">
            <v>129396.37470259555</v>
          </cell>
        </row>
        <row r="73">
          <cell r="A73">
            <v>10239</v>
          </cell>
          <cell r="B73" t="str">
            <v>Al-Faqih Hospital</v>
          </cell>
          <cell r="C73" t="str">
            <v>Elkhereiji Commerce Contracting Co.</v>
          </cell>
          <cell r="D73" t="str">
            <v xml:space="preserve">Radwan </v>
          </cell>
          <cell r="E73"/>
          <cell r="F73"/>
          <cell r="G73">
            <v>1190929.8379865899</v>
          </cell>
          <cell r="H73">
            <v>297732.45949664747</v>
          </cell>
          <cell r="I73">
            <v>119092.983798659</v>
          </cell>
          <cell r="J73">
            <v>133979.60677349137</v>
          </cell>
          <cell r="K73">
            <v>908084.00146477472</v>
          </cell>
        </row>
        <row r="74">
          <cell r="A74">
            <v>10236</v>
          </cell>
          <cell r="B74" t="str">
            <v>MADINA SCHOOLS</v>
          </cell>
          <cell r="C74" t="str">
            <v>BEC- MOBCO</v>
          </cell>
          <cell r="D74" t="str">
            <v xml:space="preserve">Radwan </v>
          </cell>
          <cell r="E74"/>
          <cell r="F74"/>
          <cell r="G74">
            <v>535611.60590769257</v>
          </cell>
          <cell r="H74">
            <v>133902.90147692314</v>
          </cell>
          <cell r="I74">
            <v>0</v>
          </cell>
          <cell r="J74">
            <v>60256.305664615415</v>
          </cell>
          <cell r="K74">
            <v>461965.01009538485</v>
          </cell>
        </row>
        <row r="75">
          <cell r="A75">
            <v>10247</v>
          </cell>
          <cell r="B75" t="str">
            <v xml:space="preserve">MADINAH GATE </v>
          </cell>
          <cell r="C75" t="str">
            <v>Marco</v>
          </cell>
          <cell r="D75" t="str">
            <v xml:space="preserve">Radwan </v>
          </cell>
          <cell r="E75"/>
          <cell r="F75"/>
          <cell r="G75">
            <v>3847074.0852799998</v>
          </cell>
          <cell r="H75">
            <v>769414.817056</v>
          </cell>
          <cell r="I75">
            <v>384707.408528</v>
          </cell>
          <cell r="J75">
            <v>461648.89023359999</v>
          </cell>
          <cell r="K75">
            <v>3154600.7499295999</v>
          </cell>
        </row>
        <row r="76">
          <cell r="A76">
            <v>10225</v>
          </cell>
          <cell r="B76" t="str">
            <v>KAP 5</v>
          </cell>
          <cell r="C76" t="str">
            <v>BEC</v>
          </cell>
          <cell r="D76" t="str">
            <v xml:space="preserve">Radwan </v>
          </cell>
          <cell r="E76"/>
          <cell r="F76"/>
          <cell r="G76">
            <v>113527.18040000019</v>
          </cell>
          <cell r="H76">
            <v>56763.590200000093</v>
          </cell>
          <cell r="I76">
            <v>11352.71804000002</v>
          </cell>
          <cell r="J76">
            <v>8514.5385300000144</v>
          </cell>
          <cell r="K76">
            <v>53925.410690000084</v>
          </cell>
        </row>
        <row r="77">
          <cell r="A77">
            <v>10261</v>
          </cell>
          <cell r="B77" t="str">
            <v>IKEA MADINA</v>
          </cell>
          <cell r="C77" t="str">
            <v>YOUSSEF MARROUN CONT</v>
          </cell>
          <cell r="D77" t="str">
            <v xml:space="preserve">Radwan </v>
          </cell>
          <cell r="E77"/>
          <cell r="F77"/>
          <cell r="G77"/>
          <cell r="H77">
            <v>0</v>
          </cell>
          <cell r="I77"/>
          <cell r="J77">
            <v>0</v>
          </cell>
          <cell r="K77">
            <v>0</v>
          </cell>
        </row>
        <row r="78">
          <cell r="A78">
            <v>10250</v>
          </cell>
          <cell r="B78" t="str">
            <v>Makarem El Madena Hotel</v>
          </cell>
          <cell r="C78" t="str">
            <v>Elkhereiji Commerce Contracting Co.</v>
          </cell>
          <cell r="D78" t="str">
            <v xml:space="preserve">Radwan </v>
          </cell>
          <cell r="E78"/>
          <cell r="F78"/>
          <cell r="G78"/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10249</v>
          </cell>
          <cell r="B79" t="str">
            <v>Novotel Madinah Hotel</v>
          </cell>
          <cell r="C79" t="str">
            <v xml:space="preserve">Orient Construction Company </v>
          </cell>
          <cell r="D79" t="str">
            <v xml:space="preserve">Radwan </v>
          </cell>
          <cell r="E79"/>
          <cell r="F79"/>
          <cell r="G79"/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10139</v>
          </cell>
          <cell r="B80" t="str">
            <v>3E2 Station</v>
          </cell>
          <cell r="C80" t="str">
            <v>ANM</v>
          </cell>
          <cell r="D80" t="str">
            <v>Ibrahim ALRefai</v>
          </cell>
          <cell r="E80"/>
          <cell r="F80"/>
          <cell r="G80">
            <v>2367580.1116389199</v>
          </cell>
          <cell r="H80">
            <v>139213.71056436849</v>
          </cell>
          <cell r="I80">
            <v>355137.01674583799</v>
          </cell>
          <cell r="J80">
            <v>348176.33121761959</v>
          </cell>
          <cell r="K80">
            <v>2221405.7155463332</v>
          </cell>
        </row>
        <row r="81">
          <cell r="A81">
            <v>10190</v>
          </cell>
          <cell r="B81" t="str">
            <v>KAFD-Sky Walk Link Bridge-S67</v>
          </cell>
          <cell r="C81" t="str">
            <v>BAYTUR</v>
          </cell>
          <cell r="D81" t="str">
            <v>Mohamed Zawwi</v>
          </cell>
          <cell r="E81"/>
          <cell r="F81"/>
          <cell r="G81"/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10097</v>
          </cell>
          <cell r="B82" t="str">
            <v xml:space="preserve">KAP2-A Riyadh </v>
          </cell>
          <cell r="C82" t="str">
            <v xml:space="preserve">Elseif </v>
          </cell>
          <cell r="D82" t="str">
            <v>Ismail Attia</v>
          </cell>
          <cell r="E82"/>
          <cell r="F82"/>
          <cell r="G82">
            <v>158442.06</v>
          </cell>
          <cell r="H82">
            <v>0</v>
          </cell>
          <cell r="I82">
            <v>0</v>
          </cell>
          <cell r="J82">
            <v>23766.308999999997</v>
          </cell>
          <cell r="K82">
            <v>182208.36900000001</v>
          </cell>
        </row>
        <row r="83">
          <cell r="A83">
            <v>10171</v>
          </cell>
          <cell r="B83" t="str">
            <v>SABIC HOSPITAL</v>
          </cell>
          <cell r="C83" t="str">
            <v>Alfawzan</v>
          </cell>
          <cell r="D83" t="str">
            <v>Ismail Attia</v>
          </cell>
          <cell r="E83"/>
          <cell r="F83"/>
          <cell r="G83"/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10233</v>
          </cell>
          <cell r="B84" t="str">
            <v>lamah tower</v>
          </cell>
          <cell r="C84" t="str">
            <v>Building Methods Contracting CO.</v>
          </cell>
          <cell r="D84" t="str">
            <v>Ismail Attia</v>
          </cell>
          <cell r="E84"/>
          <cell r="F84"/>
          <cell r="G84">
            <v>465582.58000000007</v>
          </cell>
          <cell r="H84">
            <v>0</v>
          </cell>
          <cell r="I84">
            <v>0</v>
          </cell>
          <cell r="J84">
            <v>69837.387000000002</v>
          </cell>
          <cell r="K84">
            <v>535419.96700000006</v>
          </cell>
        </row>
        <row r="85">
          <cell r="A85">
            <v>10222</v>
          </cell>
          <cell r="B85" t="str">
            <v>Citc ALU Damam-Abha-Tabouk</v>
          </cell>
          <cell r="C85" t="str">
            <v xml:space="preserve">ALMOWATIN </v>
          </cell>
          <cell r="D85" t="str">
            <v>Ismail Attia</v>
          </cell>
          <cell r="E85"/>
          <cell r="F85"/>
          <cell r="G85"/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10230</v>
          </cell>
          <cell r="B86" t="str">
            <v>UNIVERSITY HOSPITAL-TABUK</v>
          </cell>
          <cell r="C86" t="str">
            <v>AL TAAFUF</v>
          </cell>
          <cell r="D86" t="str">
            <v>Ismail Attia</v>
          </cell>
          <cell r="E86"/>
          <cell r="F86"/>
          <cell r="G86">
            <v>350000</v>
          </cell>
          <cell r="H86">
            <v>0</v>
          </cell>
          <cell r="I86">
            <v>35000</v>
          </cell>
          <cell r="J86">
            <v>52500</v>
          </cell>
          <cell r="K86">
            <v>367500</v>
          </cell>
        </row>
        <row r="87">
          <cell r="A87" t="str">
            <v>Alianma Bank</v>
          </cell>
          <cell r="B87" t="str">
            <v>Alianma Bank</v>
          </cell>
          <cell r="C87" t="str">
            <v>ACC</v>
          </cell>
          <cell r="D87" t="str">
            <v>Ismail Attia</v>
          </cell>
          <cell r="E87"/>
          <cell r="F87"/>
          <cell r="G87"/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10179</v>
          </cell>
          <cell r="B88" t="str">
            <v>AL Hugayet Residential</v>
          </cell>
          <cell r="C88" t="str">
            <v>Abdel Hadi Al Hugayet Contracting</v>
          </cell>
          <cell r="D88" t="str">
            <v>Kareem Gamal</v>
          </cell>
          <cell r="E88"/>
          <cell r="F88"/>
          <cell r="G88"/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10183</v>
          </cell>
          <cell r="B89" t="str">
            <v xml:space="preserve">KFU PM </v>
          </cell>
          <cell r="C89" t="str">
            <v>Al Kefah</v>
          </cell>
          <cell r="D89" t="str">
            <v>Kareem Gamal</v>
          </cell>
          <cell r="E89"/>
          <cell r="F89"/>
          <cell r="G89">
            <v>1002554.22</v>
          </cell>
          <cell r="H89">
            <v>304375.46119199996</v>
          </cell>
          <cell r="I89">
            <v>15218.773059599998</v>
          </cell>
          <cell r="J89">
            <v>104726.8138212</v>
          </cell>
          <cell r="K89">
            <v>787686.79956960003</v>
          </cell>
        </row>
        <row r="90">
          <cell r="A90">
            <v>10156</v>
          </cell>
          <cell r="B90" t="str">
            <v>C76</v>
          </cell>
          <cell r="C90" t="str">
            <v>Raziat</v>
          </cell>
          <cell r="D90" t="str">
            <v>Kareem Gamal</v>
          </cell>
          <cell r="E90"/>
          <cell r="F90"/>
          <cell r="G90">
            <v>549610.14000000013</v>
          </cell>
          <cell r="H90">
            <v>0</v>
          </cell>
          <cell r="I90">
            <v>0</v>
          </cell>
          <cell r="J90">
            <v>82441.521000000022</v>
          </cell>
          <cell r="K90">
            <v>632051.6610000002</v>
          </cell>
        </row>
        <row r="91">
          <cell r="A91">
            <v>10147</v>
          </cell>
          <cell r="B91" t="str">
            <v xml:space="preserve">KFU Schools </v>
          </cell>
          <cell r="C91" t="str">
            <v xml:space="preserve">Azmeel </v>
          </cell>
          <cell r="D91" t="str">
            <v>Kareem Gamal</v>
          </cell>
          <cell r="E91"/>
          <cell r="F91"/>
          <cell r="G91">
            <v>250000</v>
          </cell>
          <cell r="H91">
            <v>0</v>
          </cell>
          <cell r="I91">
            <v>0</v>
          </cell>
          <cell r="J91">
            <v>37500</v>
          </cell>
          <cell r="K91">
            <v>287500</v>
          </cell>
        </row>
        <row r="92">
          <cell r="A92">
            <v>10168</v>
          </cell>
          <cell r="B92" t="str">
            <v xml:space="preserve">ARAMCO MARTIME </v>
          </cell>
          <cell r="C92" t="str">
            <v>Alkhonini</v>
          </cell>
          <cell r="D92" t="str">
            <v>Kareem Gamal</v>
          </cell>
          <cell r="E92"/>
          <cell r="F92"/>
          <cell r="G92"/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10208</v>
          </cell>
          <cell r="B93" t="str">
            <v xml:space="preserve">WATER TRANSMISSION </v>
          </cell>
          <cell r="C93" t="str">
            <v>RTCC</v>
          </cell>
          <cell r="D93" t="str">
            <v>Kareem Gamal</v>
          </cell>
          <cell r="E93"/>
          <cell r="F93"/>
          <cell r="G93">
            <v>101139.8</v>
          </cell>
          <cell r="H93">
            <v>0</v>
          </cell>
          <cell r="I93">
            <v>0</v>
          </cell>
          <cell r="J93">
            <v>15170.97</v>
          </cell>
          <cell r="K93">
            <v>116310.77</v>
          </cell>
        </row>
        <row r="94">
          <cell r="A94" t="str">
            <v>KINGDOM GATE TOWER</v>
          </cell>
          <cell r="B94" t="str">
            <v>KINGDOM GATE TOWER</v>
          </cell>
          <cell r="C94"/>
          <cell r="D94" t="str">
            <v>Kareem Gamal</v>
          </cell>
          <cell r="E94"/>
          <cell r="F94"/>
          <cell r="G94"/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10248</v>
          </cell>
          <cell r="B95" t="str">
            <v>SINDALHA ISLAND Cluster 6</v>
          </cell>
          <cell r="C95" t="str">
            <v>BEC</v>
          </cell>
          <cell r="D95" t="str">
            <v>Amr Al Amari</v>
          </cell>
          <cell r="E95"/>
          <cell r="F95"/>
          <cell r="G95">
            <v>3958912.5</v>
          </cell>
          <cell r="H95">
            <v>1979456.25</v>
          </cell>
          <cell r="I95">
            <v>395891.25</v>
          </cell>
          <cell r="J95">
            <v>296918.4375</v>
          </cell>
          <cell r="K95">
            <v>1880483.4375</v>
          </cell>
        </row>
        <row r="96">
          <cell r="A96">
            <v>10229</v>
          </cell>
          <cell r="B96" t="str">
            <v>KAFD-PARCEL NO.5.07 &amp; 5.08</v>
          </cell>
          <cell r="C96" t="str">
            <v>KAFD</v>
          </cell>
          <cell r="D96"/>
          <cell r="E96"/>
          <cell r="F96"/>
          <cell r="G96"/>
          <cell r="H96"/>
          <cell r="I96"/>
          <cell r="J96">
            <v>0</v>
          </cell>
          <cell r="K96">
            <v>0</v>
          </cell>
        </row>
        <row r="97">
          <cell r="A97">
            <v>10238</v>
          </cell>
          <cell r="B97" t="str">
            <v>Privet Villa E</v>
          </cell>
          <cell r="C97" t="str">
            <v>High Lines Decoration Company</v>
          </cell>
          <cell r="D97"/>
          <cell r="E97"/>
          <cell r="F97"/>
          <cell r="G97"/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10264</v>
          </cell>
          <cell r="B98" t="str">
            <v>SHURA HW-02</v>
          </cell>
          <cell r="C98" t="str">
            <v>RED SEA</v>
          </cell>
          <cell r="D98"/>
          <cell r="E98"/>
          <cell r="F98"/>
          <cell r="G98"/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10265</v>
          </cell>
          <cell r="B99" t="str">
            <v>SHURA HW-03</v>
          </cell>
          <cell r="C99" t="str">
            <v>RED SEA</v>
          </cell>
          <cell r="D99"/>
          <cell r="E99"/>
          <cell r="F99"/>
          <cell r="G99"/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10077</v>
          </cell>
          <cell r="B100" t="str">
            <v xml:space="preserve">KAP2-ALArab  </v>
          </cell>
          <cell r="C100" t="str">
            <v xml:space="preserve">Alarab </v>
          </cell>
          <cell r="D100" t="str">
            <v>Mohamed AbdALNabi</v>
          </cell>
          <cell r="E100"/>
          <cell r="F100"/>
          <cell r="G100">
            <v>276619.86</v>
          </cell>
          <cell r="H100">
            <v>55323.972000000002</v>
          </cell>
          <cell r="I100">
            <v>27661.986000000001</v>
          </cell>
          <cell r="J100">
            <v>38726.780399999996</v>
          </cell>
          <cell r="K100">
            <v>232360.68239999996</v>
          </cell>
        </row>
        <row r="101">
          <cell r="A101">
            <v>10137</v>
          </cell>
          <cell r="B101" t="str">
            <v>Sofitel</v>
          </cell>
          <cell r="C101" t="str">
            <v>MOBCO</v>
          </cell>
          <cell r="D101" t="str">
            <v>Mohamed AbdALNabi</v>
          </cell>
          <cell r="E101"/>
          <cell r="F101"/>
          <cell r="G101"/>
          <cell r="H101"/>
          <cell r="I101">
            <v>0</v>
          </cell>
          <cell r="J101">
            <v>0</v>
          </cell>
          <cell r="K101">
            <v>0</v>
          </cell>
        </row>
        <row r="102">
          <cell r="A102">
            <v>10245</v>
          </cell>
          <cell r="B102" t="str">
            <v>Madeedah</v>
          </cell>
          <cell r="C102" t="str">
            <v>Madeedah Hospitals</v>
          </cell>
          <cell r="D102" t="str">
            <v>Mohamed AbdALNabi</v>
          </cell>
          <cell r="E102"/>
          <cell r="F102"/>
          <cell r="G102">
            <v>742003.34</v>
          </cell>
          <cell r="H102">
            <v>222601.00199999998</v>
          </cell>
          <cell r="I102">
            <v>37100.167000000001</v>
          </cell>
          <cell r="J102">
            <v>77910.350699999995</v>
          </cell>
          <cell r="K102">
            <v>560212.52169999992</v>
          </cell>
        </row>
        <row r="103">
          <cell r="A103">
            <v>10251</v>
          </cell>
          <cell r="B103" t="str">
            <v xml:space="preserve">Air Product Neom Green Hydrogen </v>
          </cell>
          <cell r="C103" t="str">
            <v>NESMA UNITED INDUSTRIES</v>
          </cell>
          <cell r="D103" t="str">
            <v>Mohamed AbdALNabi</v>
          </cell>
          <cell r="E103"/>
          <cell r="F103"/>
          <cell r="G103">
            <v>342770.33</v>
          </cell>
          <cell r="H103">
            <v>13505.151002000001</v>
          </cell>
          <cell r="I103">
            <v>17138.516500000002</v>
          </cell>
          <cell r="J103">
            <v>49389.7768497</v>
          </cell>
          <cell r="K103">
            <v>361516.43934769998</v>
          </cell>
        </row>
        <row r="104">
          <cell r="A104">
            <v>10240</v>
          </cell>
          <cell r="B104" t="str">
            <v>Takhasusi hub</v>
          </cell>
          <cell r="C104" t="str">
            <v xml:space="preserve">Amad Arabia Investment </v>
          </cell>
          <cell r="D104" t="str">
            <v>Mohamed AbdALNabi</v>
          </cell>
          <cell r="E104"/>
          <cell r="F104"/>
          <cell r="G104">
            <v>725587.5</v>
          </cell>
          <cell r="H104">
            <v>217676.25</v>
          </cell>
          <cell r="I104"/>
          <cell r="J104">
            <v>76186.6875</v>
          </cell>
          <cell r="K104">
            <v>584097.9375</v>
          </cell>
        </row>
        <row r="105">
          <cell r="A105">
            <v>10012</v>
          </cell>
          <cell r="B105" t="str">
            <v>KAP-02 BEC</v>
          </cell>
          <cell r="C105" t="str">
            <v>BEC</v>
          </cell>
          <cell r="D105" t="str">
            <v xml:space="preserve">Ibrahim Mahmoud </v>
          </cell>
          <cell r="E105"/>
          <cell r="F105"/>
          <cell r="G105"/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10138</v>
          </cell>
          <cell r="B106" t="str">
            <v xml:space="preserve">KAP 4 BULLET PROOF </v>
          </cell>
          <cell r="C106" t="str">
            <v xml:space="preserve">Alarab </v>
          </cell>
          <cell r="D106" t="str">
            <v xml:space="preserve">Ibrahim Mahmoud </v>
          </cell>
          <cell r="E106"/>
          <cell r="F106"/>
          <cell r="G106"/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10088</v>
          </cell>
          <cell r="B107" t="str">
            <v xml:space="preserve">Training Center Najarn &amp; Al Zabnah </v>
          </cell>
          <cell r="C107" t="str">
            <v>RTCC</v>
          </cell>
          <cell r="D107" t="str">
            <v xml:space="preserve">Ibrahim Mahmoud </v>
          </cell>
          <cell r="E107"/>
          <cell r="F107"/>
          <cell r="G107"/>
          <cell r="H107"/>
          <cell r="I107">
            <v>0</v>
          </cell>
          <cell r="J107">
            <v>0</v>
          </cell>
          <cell r="K107">
            <v>0</v>
          </cell>
        </row>
        <row r="108">
          <cell r="A108">
            <v>10088</v>
          </cell>
          <cell r="B108" t="str">
            <v>RRS</v>
          </cell>
          <cell r="C108" t="str">
            <v>RTCC</v>
          </cell>
          <cell r="D108" t="str">
            <v xml:space="preserve">Ibrahim Mahmoud </v>
          </cell>
          <cell r="E108"/>
          <cell r="F108"/>
          <cell r="G108">
            <v>348952</v>
          </cell>
          <cell r="H108"/>
          <cell r="I108">
            <v>0</v>
          </cell>
          <cell r="J108">
            <v>52342.799999999996</v>
          </cell>
          <cell r="K108">
            <v>401294.8</v>
          </cell>
        </row>
        <row r="109">
          <cell r="A109">
            <v>10256</v>
          </cell>
          <cell r="B109" t="str">
            <v>ELHAMRA ( 7 Project)</v>
          </cell>
          <cell r="C109" t="str">
            <v>SHAPOORJI PALLONJI MIDEAST</v>
          </cell>
          <cell r="D109" t="str">
            <v xml:space="preserve">Ibrahim Mahmoud </v>
          </cell>
          <cell r="E109"/>
          <cell r="F109"/>
          <cell r="G109">
            <v>3779614</v>
          </cell>
          <cell r="H109">
            <v>755922.8</v>
          </cell>
          <cell r="I109">
            <v>377961.4</v>
          </cell>
          <cell r="J109">
            <v>453553.68</v>
          </cell>
          <cell r="K109">
            <v>3099283.4800000004</v>
          </cell>
        </row>
        <row r="110">
          <cell r="A110">
            <v>10080</v>
          </cell>
          <cell r="B110" t="str">
            <v>Riyadh Metro (Armetal)</v>
          </cell>
          <cell r="C110" t="str">
            <v>Armetal</v>
          </cell>
          <cell r="D110" t="str">
            <v>Asharf Youns</v>
          </cell>
          <cell r="E110"/>
          <cell r="F110"/>
          <cell r="G110">
            <v>500000</v>
          </cell>
          <cell r="H110">
            <v>200000</v>
          </cell>
          <cell r="I110">
            <v>50000</v>
          </cell>
          <cell r="J110">
            <v>65000</v>
          </cell>
          <cell r="K110">
            <v>315000</v>
          </cell>
        </row>
        <row r="111">
          <cell r="A111">
            <v>10241</v>
          </cell>
          <cell r="B111" t="str">
            <v>New Care Medical Clinics Building</v>
          </cell>
          <cell r="C111" t="str">
            <v>ESSENCE OF STABILITY</v>
          </cell>
          <cell r="D111" t="str">
            <v>Asharf Youns</v>
          </cell>
          <cell r="E111"/>
          <cell r="F111"/>
          <cell r="G111">
            <v>90000</v>
          </cell>
          <cell r="H111">
            <v>0</v>
          </cell>
          <cell r="I111">
            <v>0</v>
          </cell>
          <cell r="J111">
            <v>13500</v>
          </cell>
          <cell r="K111">
            <v>103500</v>
          </cell>
        </row>
        <row r="112">
          <cell r="A112">
            <v>10219</v>
          </cell>
          <cell r="B112" t="str">
            <v>KAIG</v>
          </cell>
          <cell r="C112" t="str">
            <v xml:space="preserve">ZAID ALHUSSAIN </v>
          </cell>
          <cell r="D112" t="str">
            <v>Asharf Youns</v>
          </cell>
          <cell r="E112"/>
          <cell r="F112"/>
          <cell r="G112"/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10254</v>
          </cell>
          <cell r="B113" t="str">
            <v>AL mishraq project - saudico-Aluminum</v>
          </cell>
          <cell r="C113" t="str">
            <v>SAUDI CONSTRUCTIONEERS Ltd.</v>
          </cell>
          <cell r="D113" t="str">
            <v>Asharf Youns</v>
          </cell>
          <cell r="E113"/>
          <cell r="F113"/>
          <cell r="G113"/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10253</v>
          </cell>
          <cell r="B114" t="str">
            <v>AL mishraq project - saudico-Steel</v>
          </cell>
          <cell r="C114" t="str">
            <v>SAUDI CONSTRUCTIONEERS Ltd.</v>
          </cell>
          <cell r="D114" t="str">
            <v>Asharf Youns</v>
          </cell>
          <cell r="E114"/>
          <cell r="F114"/>
          <cell r="G114">
            <v>2494529.4840000002</v>
          </cell>
          <cell r="H114">
            <v>997811.79360000009</v>
          </cell>
          <cell r="I114">
            <v>249452.94840000002</v>
          </cell>
          <cell r="J114">
            <v>224507.65356000004</v>
          </cell>
          <cell r="K114">
            <v>1471772.3955600001</v>
          </cell>
        </row>
        <row r="115">
          <cell r="A115">
            <v>10234</v>
          </cell>
          <cell r="B115" t="str">
            <v>STC AQALAT SMART SQUARE PROJECT</v>
          </cell>
          <cell r="C115" t="str">
            <v>BEC</v>
          </cell>
          <cell r="D115" t="str">
            <v>Mohamed Hamza</v>
          </cell>
          <cell r="E115"/>
          <cell r="F115"/>
          <cell r="G115">
            <v>2977862</v>
          </cell>
          <cell r="H115">
            <v>744465.5</v>
          </cell>
          <cell r="I115">
            <v>297786.2</v>
          </cell>
          <cell r="J115">
            <v>335009.47499999998</v>
          </cell>
          <cell r="K115">
            <v>2270619.7749999999</v>
          </cell>
        </row>
        <row r="116">
          <cell r="A116" t="str">
            <v>Riyadh Avenue</v>
          </cell>
          <cell r="B116" t="str">
            <v>Riyadh Avenue</v>
          </cell>
          <cell r="C116" t="str">
            <v xml:space="preserve">NESMA </v>
          </cell>
          <cell r="D116" t="str">
            <v>Mohamed Hamza</v>
          </cell>
          <cell r="E116"/>
          <cell r="F116"/>
          <cell r="G116"/>
          <cell r="H116"/>
          <cell r="I116"/>
          <cell r="J116">
            <v>0</v>
          </cell>
          <cell r="K116">
            <v>0</v>
          </cell>
        </row>
        <row r="117">
          <cell r="A117">
            <v>10134</v>
          </cell>
          <cell r="B117" t="str">
            <v>BACS - RIYADH METRO</v>
          </cell>
          <cell r="C117" t="str">
            <v>BACS</v>
          </cell>
          <cell r="D117" t="str">
            <v>Mohamed Sadiq</v>
          </cell>
          <cell r="E117"/>
          <cell r="F117"/>
          <cell r="G117">
            <v>1716803</v>
          </cell>
          <cell r="H117">
            <v>515040.89999999997</v>
          </cell>
          <cell r="I117">
            <v>343360.60000000003</v>
          </cell>
          <cell r="J117">
            <v>180264.315</v>
          </cell>
          <cell r="K117">
            <v>1038665.8149999999</v>
          </cell>
        </row>
        <row r="118">
          <cell r="A118">
            <v>10259</v>
          </cell>
          <cell r="B118" t="str">
            <v>Shura Central Hotel 1 (HC1)</v>
          </cell>
          <cell r="C118" t="str">
            <v>Red Sea</v>
          </cell>
          <cell r="D118" t="str">
            <v>Mohamed Sadiq</v>
          </cell>
          <cell r="E118"/>
          <cell r="F118"/>
          <cell r="G118">
            <v>400784</v>
          </cell>
          <cell r="H118">
            <v>40078.400000000001</v>
          </cell>
          <cell r="I118">
            <v>4007.84</v>
          </cell>
          <cell r="J118">
            <v>54105.84</v>
          </cell>
          <cell r="K118">
            <v>410803.6</v>
          </cell>
        </row>
        <row r="119">
          <cell r="A119">
            <v>10263</v>
          </cell>
          <cell r="B119" t="str">
            <v>SINDALHA ISLAND Cluster 4</v>
          </cell>
          <cell r="C119" t="str">
            <v>BEC</v>
          </cell>
          <cell r="D119" t="str">
            <v>Mohamed Sadiq</v>
          </cell>
          <cell r="E119"/>
          <cell r="F119"/>
          <cell r="G119">
            <v>3843166</v>
          </cell>
          <cell r="H119">
            <v>1921583</v>
          </cell>
          <cell r="I119">
            <v>384316.60000000003</v>
          </cell>
          <cell r="J119">
            <v>288237.45</v>
          </cell>
          <cell r="K119">
            <v>1825503.8499999999</v>
          </cell>
        </row>
        <row r="120">
          <cell r="A120">
            <v>10262</v>
          </cell>
          <cell r="B120" t="str">
            <v>Amaala Projects Steel</v>
          </cell>
          <cell r="C120" t="str">
            <v>HASSAN ALLAM CONSTRUCTION</v>
          </cell>
          <cell r="D120" t="str">
            <v>Mohamed Emad</v>
          </cell>
          <cell r="E120"/>
          <cell r="F120"/>
          <cell r="G120">
            <v>2020000</v>
          </cell>
          <cell r="H120">
            <v>404000</v>
          </cell>
          <cell r="I120">
            <v>101000</v>
          </cell>
          <cell r="J120">
            <v>242400</v>
          </cell>
          <cell r="K120">
            <v>1757400</v>
          </cell>
        </row>
        <row r="121">
          <cell r="A121">
            <v>10214</v>
          </cell>
          <cell r="B121" t="str">
            <v xml:space="preserve">Dr. Suleiman AL-Habib Hospital-Jeddah </v>
          </cell>
          <cell r="C121" t="str">
            <v>Dr. Suleiman AL-Habib Hospital</v>
          </cell>
          <cell r="D121" t="str">
            <v xml:space="preserve">Radwan </v>
          </cell>
          <cell r="E121"/>
          <cell r="F121"/>
          <cell r="G121"/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10239</v>
          </cell>
          <cell r="B122" t="str">
            <v>Al-Faqih Hospital</v>
          </cell>
          <cell r="C122" t="str">
            <v>Elkhereiji Commerce Contracting Co.</v>
          </cell>
          <cell r="D122" t="str">
            <v xml:space="preserve">Radwan </v>
          </cell>
          <cell r="E122"/>
          <cell r="F122"/>
          <cell r="G122">
            <v>993682.08357006079</v>
          </cell>
          <cell r="H122">
            <v>248420.5208925152</v>
          </cell>
          <cell r="I122">
            <v>99368.208357006079</v>
          </cell>
          <cell r="J122">
            <v>111789.23440163184</v>
          </cell>
          <cell r="K122">
            <v>757682.58872217138</v>
          </cell>
        </row>
        <row r="123">
          <cell r="A123">
            <v>10236</v>
          </cell>
          <cell r="B123" t="str">
            <v>MADINA SCHOOLS</v>
          </cell>
          <cell r="C123" t="str">
            <v>BEC- MOBCO</v>
          </cell>
          <cell r="D123" t="str">
            <v xml:space="preserve">Radwan </v>
          </cell>
          <cell r="E123"/>
          <cell r="F123"/>
          <cell r="G123">
            <v>508831.02561230795</v>
          </cell>
          <cell r="H123">
            <v>127207.75640307699</v>
          </cell>
          <cell r="I123">
            <v>0</v>
          </cell>
          <cell r="J123">
            <v>57243.490381384639</v>
          </cell>
          <cell r="K123">
            <v>438866.75959061558</v>
          </cell>
        </row>
        <row r="124">
          <cell r="A124">
            <v>10247</v>
          </cell>
          <cell r="B124" t="str">
            <v xml:space="preserve">MADINAH GATE </v>
          </cell>
          <cell r="C124" t="str">
            <v>Marco</v>
          </cell>
          <cell r="D124" t="str">
            <v xml:space="preserve">Radwan </v>
          </cell>
          <cell r="E124"/>
          <cell r="F124"/>
          <cell r="G124">
            <v>2747910.0609142855</v>
          </cell>
          <cell r="H124">
            <v>549582.01218285714</v>
          </cell>
          <cell r="I124">
            <v>274791.00609142857</v>
          </cell>
          <cell r="J124">
            <v>329749.20730971429</v>
          </cell>
          <cell r="K124">
            <v>2253286.2499497142</v>
          </cell>
        </row>
        <row r="125">
          <cell r="A125">
            <v>10225</v>
          </cell>
          <cell r="B125" t="str">
            <v>KAP 5</v>
          </cell>
          <cell r="C125" t="str">
            <v>BEC</v>
          </cell>
          <cell r="D125" t="str">
            <v xml:space="preserve">Radwan </v>
          </cell>
          <cell r="E125"/>
          <cell r="F125"/>
          <cell r="G125"/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10261</v>
          </cell>
          <cell r="B126" t="str">
            <v>IKEA MADINA</v>
          </cell>
          <cell r="C126" t="str">
            <v>YOUSSEF MARROUN CONT</v>
          </cell>
          <cell r="D126" t="str">
            <v xml:space="preserve">Radwan </v>
          </cell>
          <cell r="E126"/>
          <cell r="F126"/>
          <cell r="G126">
            <v>480000</v>
          </cell>
          <cell r="H126">
            <v>144000</v>
          </cell>
          <cell r="I126"/>
          <cell r="J126">
            <v>50400</v>
          </cell>
          <cell r="K126">
            <v>386400</v>
          </cell>
        </row>
        <row r="127">
          <cell r="A127">
            <v>10250</v>
          </cell>
          <cell r="B127" t="str">
            <v>Makarem El Madena Hotel</v>
          </cell>
          <cell r="C127" t="str">
            <v>Elkhereiji Commerce Contracting Co.</v>
          </cell>
          <cell r="D127" t="str">
            <v xml:space="preserve">Radwan </v>
          </cell>
          <cell r="E127"/>
          <cell r="F127"/>
          <cell r="G127"/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10249</v>
          </cell>
          <cell r="B128" t="str">
            <v>Novotel Madinah Hotel</v>
          </cell>
          <cell r="C128" t="str">
            <v xml:space="preserve">Orient Construction Company </v>
          </cell>
          <cell r="D128" t="str">
            <v xml:space="preserve">Radwan </v>
          </cell>
          <cell r="E128"/>
          <cell r="F128"/>
          <cell r="G128">
            <v>1200000</v>
          </cell>
          <cell r="H128">
            <v>180000</v>
          </cell>
          <cell r="I128">
            <v>120000</v>
          </cell>
          <cell r="J128">
            <v>153000</v>
          </cell>
          <cell r="K128">
            <v>1053000</v>
          </cell>
        </row>
        <row r="129">
          <cell r="A129">
            <v>10139</v>
          </cell>
          <cell r="B129" t="str">
            <v>3E2 Station</v>
          </cell>
          <cell r="C129" t="str">
            <v>ANM</v>
          </cell>
          <cell r="D129" t="str">
            <v>Ibrahim ALRefai</v>
          </cell>
          <cell r="E129"/>
          <cell r="F129"/>
          <cell r="G129">
            <v>1455852.98346737</v>
          </cell>
          <cell r="H129">
            <v>85604.155427881356</v>
          </cell>
          <cell r="I129">
            <v>218377.94752010549</v>
          </cell>
          <cell r="J129">
            <v>214097.73974871141</v>
          </cell>
          <cell r="K129">
            <v>1365968.6202680948</v>
          </cell>
        </row>
        <row r="130">
          <cell r="A130">
            <v>10190</v>
          </cell>
          <cell r="B130" t="str">
            <v>KAFD-Sky Walk Link Bridge-S67</v>
          </cell>
          <cell r="C130" t="str">
            <v>BAYTUR</v>
          </cell>
          <cell r="D130" t="str">
            <v>Mohamed Zawwi</v>
          </cell>
          <cell r="E130"/>
          <cell r="F130"/>
          <cell r="G130"/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10097</v>
          </cell>
          <cell r="B131" t="str">
            <v xml:space="preserve">KAP2-A Riyadh </v>
          </cell>
          <cell r="C131" t="str">
            <v xml:space="preserve">Elseif </v>
          </cell>
          <cell r="D131" t="str">
            <v>Ismail Attia</v>
          </cell>
          <cell r="E131"/>
          <cell r="F131"/>
          <cell r="G131"/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10171</v>
          </cell>
          <cell r="B132" t="str">
            <v>SABIC HOSPITAL</v>
          </cell>
          <cell r="C132" t="str">
            <v>Alfawzan</v>
          </cell>
          <cell r="D132" t="str">
            <v>Ismail Attia</v>
          </cell>
          <cell r="E132"/>
          <cell r="F132"/>
          <cell r="G132"/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10233</v>
          </cell>
          <cell r="B133" t="str">
            <v>lamah tower</v>
          </cell>
          <cell r="C133" t="str">
            <v>Building Methods Contracting CO.</v>
          </cell>
          <cell r="D133" t="str">
            <v>Ismail Attia</v>
          </cell>
          <cell r="E133"/>
          <cell r="F133"/>
          <cell r="G133"/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10222</v>
          </cell>
          <cell r="B134" t="str">
            <v>Citc ALU Damam-Abha-Tabouk</v>
          </cell>
          <cell r="C134" t="str">
            <v xml:space="preserve">ALMOWATIN </v>
          </cell>
          <cell r="D134" t="str">
            <v>Ismail Attia</v>
          </cell>
          <cell r="E134"/>
          <cell r="F134"/>
          <cell r="G134"/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10230</v>
          </cell>
          <cell r="B135" t="str">
            <v>UNIVERSITY HOSPITAL-TABUK</v>
          </cell>
          <cell r="C135" t="str">
            <v>AL TAAFUF</v>
          </cell>
          <cell r="D135" t="str">
            <v>Ismail Attia</v>
          </cell>
          <cell r="E135"/>
          <cell r="F135"/>
          <cell r="G135">
            <v>590000</v>
          </cell>
          <cell r="H135">
            <v>0</v>
          </cell>
          <cell r="I135">
            <v>59000</v>
          </cell>
          <cell r="J135">
            <v>88500</v>
          </cell>
          <cell r="K135">
            <v>619500</v>
          </cell>
        </row>
        <row r="136">
          <cell r="A136" t="str">
            <v>Alianma Bank</v>
          </cell>
          <cell r="B136" t="str">
            <v>Alianma Bank</v>
          </cell>
          <cell r="C136" t="str">
            <v>ACC</v>
          </cell>
          <cell r="D136" t="str">
            <v>Ismail Attia</v>
          </cell>
          <cell r="E136"/>
          <cell r="F136"/>
          <cell r="G136"/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10179</v>
          </cell>
          <cell r="B137" t="str">
            <v>AL Hugayet Residential</v>
          </cell>
          <cell r="C137" t="str">
            <v>Abdel Hadi Al Hugayet Contracting</v>
          </cell>
          <cell r="D137" t="str">
            <v>Kareem Gamal</v>
          </cell>
          <cell r="E137"/>
          <cell r="F137"/>
          <cell r="G137">
            <v>551407.79</v>
          </cell>
          <cell r="H137">
            <v>0</v>
          </cell>
          <cell r="I137">
            <v>0</v>
          </cell>
          <cell r="J137">
            <v>82711.1685</v>
          </cell>
          <cell r="K137">
            <v>634118.95850000007</v>
          </cell>
        </row>
        <row r="138">
          <cell r="A138">
            <v>10183</v>
          </cell>
          <cell r="B138" t="str">
            <v xml:space="preserve">KFU PM </v>
          </cell>
          <cell r="C138" t="str">
            <v>Al Kefah</v>
          </cell>
          <cell r="D138" t="str">
            <v>Kareem Gamal</v>
          </cell>
          <cell r="E138"/>
          <cell r="F138"/>
          <cell r="G138">
            <v>400000</v>
          </cell>
          <cell r="H138">
            <v>121439.99999999999</v>
          </cell>
          <cell r="I138">
            <v>6072</v>
          </cell>
          <cell r="J138">
            <v>41784</v>
          </cell>
          <cell r="K138">
            <v>314272</v>
          </cell>
        </row>
        <row r="139">
          <cell r="A139">
            <v>10156</v>
          </cell>
          <cell r="B139" t="str">
            <v>C76</v>
          </cell>
          <cell r="C139" t="str">
            <v>Raziat</v>
          </cell>
          <cell r="D139" t="str">
            <v>Kareem Gamal</v>
          </cell>
          <cell r="E139"/>
          <cell r="F139"/>
          <cell r="G139"/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10147</v>
          </cell>
          <cell r="B140" t="str">
            <v xml:space="preserve">KFU Schools </v>
          </cell>
          <cell r="C140" t="str">
            <v xml:space="preserve">Azmeel </v>
          </cell>
          <cell r="D140" t="str">
            <v>Kareem Gamal</v>
          </cell>
          <cell r="E140"/>
          <cell r="F140"/>
          <cell r="G140">
            <v>403807</v>
          </cell>
          <cell r="H140">
            <v>0</v>
          </cell>
          <cell r="I140">
            <v>0</v>
          </cell>
          <cell r="J140">
            <v>60571.049999999996</v>
          </cell>
          <cell r="K140">
            <v>464378.05</v>
          </cell>
        </row>
        <row r="141">
          <cell r="A141">
            <v>10168</v>
          </cell>
          <cell r="B141" t="str">
            <v xml:space="preserve">ARAMCO MARTIME </v>
          </cell>
          <cell r="C141" t="str">
            <v>Alkhonini</v>
          </cell>
          <cell r="D141" t="str">
            <v>Kareem Gamal</v>
          </cell>
          <cell r="E141"/>
          <cell r="F141"/>
          <cell r="G141">
            <v>124831</v>
          </cell>
          <cell r="H141">
            <v>24966.2</v>
          </cell>
          <cell r="I141">
            <v>6241.55</v>
          </cell>
          <cell r="J141">
            <v>14979.72</v>
          </cell>
          <cell r="K141">
            <v>108602.97</v>
          </cell>
        </row>
        <row r="142">
          <cell r="A142">
            <v>10208</v>
          </cell>
          <cell r="B142" t="str">
            <v xml:space="preserve">WATER TRANSMISSION </v>
          </cell>
          <cell r="C142" t="str">
            <v>RTCC</v>
          </cell>
          <cell r="D142" t="str">
            <v>Kareem Gamal</v>
          </cell>
          <cell r="E142"/>
          <cell r="F142"/>
          <cell r="G142">
            <v>188814</v>
          </cell>
          <cell r="H142">
            <v>0</v>
          </cell>
          <cell r="I142">
            <v>0</v>
          </cell>
          <cell r="J142">
            <v>28322.1</v>
          </cell>
          <cell r="K142">
            <v>217136.1</v>
          </cell>
        </row>
        <row r="143">
          <cell r="A143" t="str">
            <v>KINGDOM GATE TOWER</v>
          </cell>
          <cell r="B143" t="str">
            <v>KINGDOM GATE TOWER</v>
          </cell>
          <cell r="C143"/>
          <cell r="D143" t="str">
            <v>Kareem Gamal</v>
          </cell>
          <cell r="E143"/>
          <cell r="F143"/>
          <cell r="G143"/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10248</v>
          </cell>
          <cell r="B144" t="str">
            <v>SINDALHA ISLAND Cluster 6</v>
          </cell>
          <cell r="C144" t="str">
            <v>BEC</v>
          </cell>
          <cell r="D144" t="str">
            <v>Amr Al Amari</v>
          </cell>
          <cell r="E144"/>
          <cell r="F144"/>
          <cell r="G144"/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10229</v>
          </cell>
          <cell r="B145" t="str">
            <v>KAFD-PARCEL NO.5.07 &amp; 5.08</v>
          </cell>
          <cell r="C145" t="str">
            <v>KAFD</v>
          </cell>
          <cell r="D145"/>
          <cell r="E145"/>
          <cell r="F145"/>
          <cell r="G145"/>
          <cell r="H145"/>
          <cell r="I145"/>
          <cell r="J145">
            <v>0</v>
          </cell>
          <cell r="K145">
            <v>0</v>
          </cell>
        </row>
        <row r="146">
          <cell r="A146">
            <v>10238</v>
          </cell>
          <cell r="B146" t="str">
            <v>Privet Villa E</v>
          </cell>
          <cell r="C146" t="str">
            <v>High Lines Decoration Company</v>
          </cell>
          <cell r="D146"/>
          <cell r="E146"/>
          <cell r="F146"/>
          <cell r="G146"/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10264</v>
          </cell>
          <cell r="B147" t="str">
            <v>SHURA HW-02</v>
          </cell>
          <cell r="C147" t="str">
            <v>RED SEA</v>
          </cell>
          <cell r="D147"/>
          <cell r="E147"/>
          <cell r="F147"/>
          <cell r="G147"/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10265</v>
          </cell>
          <cell r="B148" t="str">
            <v>SHURA HW-03</v>
          </cell>
          <cell r="C148" t="str">
            <v>RED SEA</v>
          </cell>
          <cell r="D148"/>
          <cell r="E148"/>
          <cell r="F148"/>
          <cell r="G148"/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10077</v>
          </cell>
          <cell r="B149" t="str">
            <v xml:space="preserve">KAP2-ALArab  </v>
          </cell>
          <cell r="C149" t="str">
            <v xml:space="preserve">Alarab </v>
          </cell>
          <cell r="D149" t="str">
            <v>Mohamed AbdALNabi</v>
          </cell>
          <cell r="E149"/>
          <cell r="F149"/>
          <cell r="G149">
            <v>190500.6</v>
          </cell>
          <cell r="H149">
            <v>38100.120000000003</v>
          </cell>
          <cell r="I149">
            <v>19050.060000000001</v>
          </cell>
          <cell r="J149">
            <v>26670.083999999999</v>
          </cell>
          <cell r="K149">
            <v>160020.50400000002</v>
          </cell>
        </row>
        <row r="150">
          <cell r="A150">
            <v>10137</v>
          </cell>
          <cell r="B150" t="str">
            <v>Sofitel</v>
          </cell>
          <cell r="C150" t="str">
            <v>MOBCO</v>
          </cell>
          <cell r="D150" t="str">
            <v>Mohamed AbdALNabi</v>
          </cell>
          <cell r="E150"/>
          <cell r="F150"/>
          <cell r="G150"/>
          <cell r="H150"/>
          <cell r="I150">
            <v>0</v>
          </cell>
          <cell r="J150">
            <v>0</v>
          </cell>
          <cell r="K150">
            <v>0</v>
          </cell>
        </row>
        <row r="151">
          <cell r="A151">
            <v>10245</v>
          </cell>
          <cell r="B151" t="str">
            <v>Madeedah</v>
          </cell>
          <cell r="C151" t="str">
            <v>Madeedah Hospitals</v>
          </cell>
          <cell r="D151" t="str">
            <v>Mohamed AbdALNabi</v>
          </cell>
          <cell r="E151"/>
          <cell r="F151"/>
          <cell r="G151">
            <v>804594.92999999993</v>
          </cell>
          <cell r="H151">
            <v>241378.47899999996</v>
          </cell>
          <cell r="I151">
            <v>40229.746500000001</v>
          </cell>
          <cell r="J151">
            <v>84482.467649999991</v>
          </cell>
          <cell r="K151">
            <v>607469.17215</v>
          </cell>
        </row>
        <row r="152">
          <cell r="A152">
            <v>10251</v>
          </cell>
          <cell r="B152" t="str">
            <v xml:space="preserve">Air Product Neom Green Hydrogen </v>
          </cell>
          <cell r="C152" t="str">
            <v>NESMA UNITED INDUSTRIES</v>
          </cell>
          <cell r="D152" t="str">
            <v>Mohamed AbdALNabi</v>
          </cell>
          <cell r="E152"/>
          <cell r="F152"/>
          <cell r="G152">
            <v>479878.46</v>
          </cell>
          <cell r="H152">
            <v>18907.211324</v>
          </cell>
          <cell r="I152">
            <v>23993.923000000003</v>
          </cell>
          <cell r="J152">
            <v>69145.687301400001</v>
          </cell>
          <cell r="K152">
            <v>506123.01297740004</v>
          </cell>
        </row>
        <row r="153">
          <cell r="A153">
            <v>10240</v>
          </cell>
          <cell r="B153" t="str">
            <v>Takhasusi hub</v>
          </cell>
          <cell r="C153" t="str">
            <v xml:space="preserve">Amad Arabia Investment </v>
          </cell>
          <cell r="D153" t="str">
            <v>Mohamed AbdALNabi</v>
          </cell>
          <cell r="E153"/>
          <cell r="F153"/>
          <cell r="G153">
            <v>1306057.5</v>
          </cell>
          <cell r="H153">
            <v>391817.25</v>
          </cell>
          <cell r="I153"/>
          <cell r="J153">
            <v>137136.03750000001</v>
          </cell>
          <cell r="K153">
            <v>1051376.2875000001</v>
          </cell>
        </row>
        <row r="154">
          <cell r="A154">
            <v>10012</v>
          </cell>
          <cell r="B154" t="str">
            <v>KAP-02 BEC</v>
          </cell>
          <cell r="C154" t="str">
            <v>BEC</v>
          </cell>
          <cell r="D154" t="str">
            <v xml:space="preserve">Ibrahim Mahmoud </v>
          </cell>
          <cell r="E154"/>
          <cell r="F154"/>
          <cell r="G154"/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10138</v>
          </cell>
          <cell r="B155" t="str">
            <v xml:space="preserve">KAP 4 BULLET PROOF </v>
          </cell>
          <cell r="C155" t="str">
            <v xml:space="preserve">Alarab </v>
          </cell>
          <cell r="D155" t="str">
            <v xml:space="preserve">Ibrahim Mahmoud </v>
          </cell>
          <cell r="E155"/>
          <cell r="F155"/>
          <cell r="G155">
            <v>200000</v>
          </cell>
          <cell r="H155">
            <v>40000</v>
          </cell>
          <cell r="I155">
            <v>20000</v>
          </cell>
          <cell r="J155">
            <v>24000</v>
          </cell>
          <cell r="K155">
            <v>164000</v>
          </cell>
        </row>
        <row r="156">
          <cell r="A156">
            <v>10088</v>
          </cell>
          <cell r="B156" t="str">
            <v xml:space="preserve">Training Center Najarn &amp; Al Zabnah </v>
          </cell>
          <cell r="C156" t="str">
            <v>RTCC</v>
          </cell>
          <cell r="D156" t="str">
            <v xml:space="preserve">Ibrahim Mahmoud </v>
          </cell>
          <cell r="E156"/>
          <cell r="F156"/>
          <cell r="G156"/>
          <cell r="H156"/>
          <cell r="I156">
            <v>0</v>
          </cell>
          <cell r="J156">
            <v>0</v>
          </cell>
          <cell r="K156">
            <v>0</v>
          </cell>
        </row>
        <row r="157">
          <cell r="A157">
            <v>10088</v>
          </cell>
          <cell r="B157" t="str">
            <v>RRS</v>
          </cell>
          <cell r="C157" t="str">
            <v>RTCC</v>
          </cell>
          <cell r="D157" t="str">
            <v xml:space="preserve">Ibrahim Mahmoud </v>
          </cell>
          <cell r="E157"/>
          <cell r="F157"/>
          <cell r="G157">
            <v>284420</v>
          </cell>
          <cell r="H157"/>
          <cell r="I157">
            <v>0</v>
          </cell>
          <cell r="J157">
            <v>42663</v>
          </cell>
          <cell r="K157">
            <v>327083</v>
          </cell>
        </row>
        <row r="158">
          <cell r="A158">
            <v>10256</v>
          </cell>
          <cell r="B158" t="str">
            <v>ELHAMRA ( 7 Project)</v>
          </cell>
          <cell r="C158" t="str">
            <v>SHAPOORJI PALLONJI MIDEAST</v>
          </cell>
          <cell r="D158" t="str">
            <v xml:space="preserve">Ibrahim Mahmoud </v>
          </cell>
          <cell r="E158"/>
          <cell r="F158"/>
          <cell r="G158">
            <v>8053885</v>
          </cell>
          <cell r="H158">
            <v>1610777</v>
          </cell>
          <cell r="I158">
            <v>805388.5</v>
          </cell>
          <cell r="J158">
            <v>966466.2</v>
          </cell>
          <cell r="K158">
            <v>6604185.7000000002</v>
          </cell>
        </row>
        <row r="159">
          <cell r="A159">
            <v>10080</v>
          </cell>
          <cell r="B159" t="str">
            <v>Riyadh Metro (Armetal)</v>
          </cell>
          <cell r="C159" t="str">
            <v>Armetal</v>
          </cell>
          <cell r="D159" t="str">
            <v>Asharf Youns</v>
          </cell>
          <cell r="E159"/>
          <cell r="F159"/>
          <cell r="G159">
            <v>600000</v>
          </cell>
          <cell r="H159">
            <v>240000</v>
          </cell>
          <cell r="I159">
            <v>60000</v>
          </cell>
          <cell r="J159">
            <v>78000</v>
          </cell>
          <cell r="K159">
            <v>378000</v>
          </cell>
        </row>
        <row r="160">
          <cell r="A160">
            <v>10241</v>
          </cell>
          <cell r="B160" t="str">
            <v>New Care Medical Clinics Building</v>
          </cell>
          <cell r="C160" t="str">
            <v>ESSENCE OF STABILITY</v>
          </cell>
          <cell r="D160" t="str">
            <v>Asharf Youns</v>
          </cell>
          <cell r="E160"/>
          <cell r="F160"/>
          <cell r="G160"/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10219</v>
          </cell>
          <cell r="B161" t="str">
            <v>KAIG</v>
          </cell>
          <cell r="C161" t="str">
            <v xml:space="preserve">ZAID ALHUSSAIN </v>
          </cell>
          <cell r="D161" t="str">
            <v>Asharf Youns</v>
          </cell>
          <cell r="E161"/>
          <cell r="F161"/>
          <cell r="G161"/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10254</v>
          </cell>
          <cell r="B162" t="str">
            <v>AL mishraq project - saudico-Aluminum</v>
          </cell>
          <cell r="C162" t="str">
            <v>SAUDI CONSTRUCTIONEERS Ltd.</v>
          </cell>
          <cell r="D162" t="str">
            <v>Asharf Youns</v>
          </cell>
          <cell r="E162"/>
          <cell r="F162"/>
          <cell r="G162"/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10253</v>
          </cell>
          <cell r="B163" t="str">
            <v>AL mishraq project - saudico-Steel</v>
          </cell>
          <cell r="C163" t="str">
            <v>SAUDI CONSTRUCTIONEERS Ltd.</v>
          </cell>
          <cell r="D163" t="str">
            <v>Asharf Youns</v>
          </cell>
          <cell r="E163"/>
          <cell r="F163"/>
          <cell r="G163">
            <v>1247264.7420000001</v>
          </cell>
          <cell r="H163">
            <v>498905.89680000005</v>
          </cell>
          <cell r="I163">
            <v>124726.47420000001</v>
          </cell>
          <cell r="J163">
            <v>112253.82678000002</v>
          </cell>
          <cell r="K163">
            <v>735886.19778000005</v>
          </cell>
        </row>
        <row r="164">
          <cell r="A164">
            <v>10234</v>
          </cell>
          <cell r="B164" t="str">
            <v>STC AQALAT SMART SQUARE PROJECT</v>
          </cell>
          <cell r="C164" t="str">
            <v>BEC</v>
          </cell>
          <cell r="D164" t="str">
            <v>Mohamed Hamza</v>
          </cell>
          <cell r="E164"/>
          <cell r="F164"/>
          <cell r="G164">
            <v>3000000</v>
          </cell>
          <cell r="H164">
            <v>750000</v>
          </cell>
          <cell r="I164">
            <v>300000</v>
          </cell>
          <cell r="J164">
            <v>337500</v>
          </cell>
          <cell r="K164">
            <v>2287500</v>
          </cell>
        </row>
        <row r="165">
          <cell r="A165" t="str">
            <v>Riyadh Avenue</v>
          </cell>
          <cell r="B165" t="str">
            <v>Riyadh Avenue</v>
          </cell>
          <cell r="C165" t="str">
            <v xml:space="preserve">NESMA </v>
          </cell>
          <cell r="D165" t="str">
            <v>Mohamed Hamza</v>
          </cell>
          <cell r="E165"/>
          <cell r="F165"/>
          <cell r="G165"/>
          <cell r="H165"/>
          <cell r="I165"/>
          <cell r="J165">
            <v>0</v>
          </cell>
          <cell r="K165">
            <v>0</v>
          </cell>
        </row>
        <row r="166">
          <cell r="A166">
            <v>10134</v>
          </cell>
          <cell r="B166" t="str">
            <v>BACS - RIYADH METRO</v>
          </cell>
          <cell r="C166" t="str">
            <v>BACS</v>
          </cell>
          <cell r="D166" t="str">
            <v>Mohamed Sadiq</v>
          </cell>
          <cell r="E166"/>
          <cell r="F166"/>
          <cell r="G166">
            <v>1097201.95</v>
          </cell>
          <cell r="H166">
            <v>329160.58499999996</v>
          </cell>
          <cell r="I166">
            <v>219440.39</v>
          </cell>
          <cell r="J166">
            <v>115206.20474999999</v>
          </cell>
          <cell r="K166">
            <v>663807.17975000001</v>
          </cell>
        </row>
        <row r="167">
          <cell r="A167">
            <v>10259</v>
          </cell>
          <cell r="B167" t="str">
            <v>Shura Central Hotel 1 (HC1)</v>
          </cell>
          <cell r="C167" t="str">
            <v>Red Sea</v>
          </cell>
          <cell r="D167" t="str">
            <v>Mohamed Sadiq</v>
          </cell>
          <cell r="E167"/>
          <cell r="F167"/>
          <cell r="G167">
            <v>197752</v>
          </cell>
          <cell r="H167">
            <v>19775.2</v>
          </cell>
          <cell r="I167">
            <v>1977.5200000000002</v>
          </cell>
          <cell r="J167">
            <v>26696.519999999997</v>
          </cell>
          <cell r="K167">
            <v>202695.8</v>
          </cell>
        </row>
        <row r="168">
          <cell r="A168">
            <v>10263</v>
          </cell>
          <cell r="B168" t="str">
            <v>SINDALHA ISLAND Cluster 4</v>
          </cell>
          <cell r="C168" t="str">
            <v>BEC</v>
          </cell>
          <cell r="D168" t="str">
            <v>Mohamed Sadiq</v>
          </cell>
          <cell r="E168"/>
          <cell r="F168"/>
          <cell r="G168">
            <v>3000000</v>
          </cell>
          <cell r="H168">
            <v>1500000</v>
          </cell>
          <cell r="I168">
            <v>300000</v>
          </cell>
          <cell r="J168">
            <v>225000</v>
          </cell>
          <cell r="K168">
            <v>1425000</v>
          </cell>
        </row>
        <row r="169">
          <cell r="A169">
            <v>10262</v>
          </cell>
          <cell r="B169" t="str">
            <v>Amaala Projects Steel</v>
          </cell>
          <cell r="C169" t="str">
            <v>HASSAN ALLAM CONSTRUCTION</v>
          </cell>
          <cell r="D169" t="str">
            <v>Mohamed Emad</v>
          </cell>
          <cell r="E169"/>
          <cell r="F169"/>
          <cell r="G169">
            <v>4824000</v>
          </cell>
          <cell r="H169">
            <v>964800</v>
          </cell>
          <cell r="I169">
            <v>241200</v>
          </cell>
          <cell r="J169">
            <v>578880</v>
          </cell>
          <cell r="K169">
            <v>4196880</v>
          </cell>
        </row>
        <row r="170">
          <cell r="A170">
            <v>10214</v>
          </cell>
          <cell r="B170" t="str">
            <v xml:space="preserve">Dr. Suleiman AL-Habib Hospital-Jeddah </v>
          </cell>
          <cell r="C170" t="str">
            <v>Dr. Suleiman AL-Habib Hospital</v>
          </cell>
          <cell r="D170" t="str">
            <v xml:space="preserve">Radwan </v>
          </cell>
          <cell r="E170"/>
          <cell r="F170"/>
          <cell r="G170"/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>
            <v>10239</v>
          </cell>
          <cell r="B171" t="str">
            <v>Al-Faqih Hospital</v>
          </cell>
          <cell r="C171" t="str">
            <v>Elkhereiji Commerce Contracting Co.</v>
          </cell>
          <cell r="D171" t="str">
            <v xml:space="preserve">Radwan </v>
          </cell>
          <cell r="E171"/>
          <cell r="F171"/>
          <cell r="G171">
            <v>1147051.5167682716</v>
          </cell>
          <cell r="H171">
            <v>286762.87919206789</v>
          </cell>
          <cell r="I171">
            <v>114705.15167682717</v>
          </cell>
          <cell r="J171">
            <v>129043.29563643054</v>
          </cell>
          <cell r="K171">
            <v>874626.78153580695</v>
          </cell>
        </row>
        <row r="172">
          <cell r="A172">
            <v>10236</v>
          </cell>
          <cell r="B172" t="str">
            <v>MADINA SCHOOLS</v>
          </cell>
          <cell r="C172" t="str">
            <v>BEC- MOBCO</v>
          </cell>
          <cell r="D172" t="str">
            <v xml:space="preserve">Radwan </v>
          </cell>
          <cell r="E172"/>
          <cell r="F172"/>
          <cell r="G172">
            <v>669514.50738461572</v>
          </cell>
          <cell r="H172">
            <v>167378.62684615393</v>
          </cell>
          <cell r="I172">
            <v>0</v>
          </cell>
          <cell r="J172">
            <v>75320.382080769268</v>
          </cell>
          <cell r="K172">
            <v>577456.26261923101</v>
          </cell>
        </row>
        <row r="173">
          <cell r="A173">
            <v>10247</v>
          </cell>
          <cell r="B173" t="str">
            <v xml:space="preserve">MADINAH GATE </v>
          </cell>
          <cell r="C173" t="str">
            <v>Marco</v>
          </cell>
          <cell r="D173" t="str">
            <v xml:space="preserve">Radwan </v>
          </cell>
          <cell r="E173"/>
          <cell r="F173"/>
          <cell r="G173">
            <v>2671579.2258888888</v>
          </cell>
          <cell r="H173">
            <v>534315.84517777781</v>
          </cell>
          <cell r="I173">
            <v>267157.92258888891</v>
          </cell>
          <cell r="J173">
            <v>320589.50710666669</v>
          </cell>
          <cell r="K173">
            <v>2190694.9652288891</v>
          </cell>
        </row>
        <row r="174">
          <cell r="A174">
            <v>10225</v>
          </cell>
          <cell r="B174" t="str">
            <v>KAP 5</v>
          </cell>
          <cell r="C174" t="str">
            <v>BEC</v>
          </cell>
          <cell r="D174" t="str">
            <v xml:space="preserve">Radwan </v>
          </cell>
          <cell r="E174"/>
          <cell r="F174"/>
          <cell r="G174"/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10261</v>
          </cell>
          <cell r="B175" t="str">
            <v>IKEA MADINA</v>
          </cell>
          <cell r="C175" t="str">
            <v>YOUSSEF MARROUN CONT</v>
          </cell>
          <cell r="D175" t="str">
            <v xml:space="preserve">Radwan </v>
          </cell>
          <cell r="E175"/>
          <cell r="F175"/>
          <cell r="G175">
            <v>480000</v>
          </cell>
          <cell r="H175">
            <v>144000</v>
          </cell>
          <cell r="I175"/>
          <cell r="J175">
            <v>50400</v>
          </cell>
          <cell r="K175">
            <v>386400</v>
          </cell>
        </row>
        <row r="176">
          <cell r="A176">
            <v>10250</v>
          </cell>
          <cell r="B176" t="str">
            <v>Makarem El Madena Hotel</v>
          </cell>
          <cell r="C176" t="str">
            <v>Elkhereiji Commerce Contracting Co.</v>
          </cell>
          <cell r="D176" t="str">
            <v xml:space="preserve">Radwan </v>
          </cell>
          <cell r="E176"/>
          <cell r="F176"/>
          <cell r="G176">
            <v>700000</v>
          </cell>
          <cell r="H176">
            <v>140000</v>
          </cell>
          <cell r="I176">
            <v>70000</v>
          </cell>
          <cell r="J176">
            <v>84000</v>
          </cell>
          <cell r="K176">
            <v>574000</v>
          </cell>
        </row>
        <row r="177">
          <cell r="A177">
            <v>10249</v>
          </cell>
          <cell r="B177" t="str">
            <v>Novotel Madinah Hotel</v>
          </cell>
          <cell r="C177" t="str">
            <v xml:space="preserve">Orient Construction Company </v>
          </cell>
          <cell r="D177" t="str">
            <v xml:space="preserve">Radwan </v>
          </cell>
          <cell r="E177"/>
          <cell r="F177"/>
          <cell r="G177">
            <v>1260000</v>
          </cell>
          <cell r="H177">
            <v>189000</v>
          </cell>
          <cell r="I177">
            <v>126000</v>
          </cell>
          <cell r="J177">
            <v>160650</v>
          </cell>
          <cell r="K177">
            <v>1105650</v>
          </cell>
        </row>
        <row r="178">
          <cell r="A178">
            <v>10139</v>
          </cell>
          <cell r="B178" t="str">
            <v>3E2 Station</v>
          </cell>
          <cell r="C178" t="str">
            <v>ANM</v>
          </cell>
          <cell r="D178" t="str">
            <v>Ibrahim ALRefai</v>
          </cell>
          <cell r="E178"/>
          <cell r="F178"/>
          <cell r="G178">
            <v>1500000</v>
          </cell>
          <cell r="H178">
            <v>88200</v>
          </cell>
          <cell r="I178">
            <v>225000</v>
          </cell>
          <cell r="J178">
            <v>220590</v>
          </cell>
          <cell r="K178">
            <v>1407390</v>
          </cell>
        </row>
        <row r="179">
          <cell r="A179">
            <v>10190</v>
          </cell>
          <cell r="B179" t="str">
            <v>KAFD-Sky Walk Link Bridge-S67</v>
          </cell>
          <cell r="C179" t="str">
            <v>BAYTUR</v>
          </cell>
          <cell r="D179" t="str">
            <v>Mohamed Zawwi</v>
          </cell>
          <cell r="E179"/>
          <cell r="F179"/>
          <cell r="G179"/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10097</v>
          </cell>
          <cell r="B180" t="str">
            <v xml:space="preserve">KAP2-A Riyadh </v>
          </cell>
          <cell r="C180" t="str">
            <v xml:space="preserve">Elseif </v>
          </cell>
          <cell r="D180" t="str">
            <v>Ismail Attia</v>
          </cell>
          <cell r="E180"/>
          <cell r="F180"/>
          <cell r="G180"/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10171</v>
          </cell>
          <cell r="B181" t="str">
            <v>SABIC HOSPITAL</v>
          </cell>
          <cell r="C181" t="str">
            <v>Alfawzan</v>
          </cell>
          <cell r="D181" t="str">
            <v>Ismail Attia</v>
          </cell>
          <cell r="E181"/>
          <cell r="F181"/>
          <cell r="G181"/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10233</v>
          </cell>
          <cell r="B182" t="str">
            <v>lamah tower</v>
          </cell>
          <cell r="C182" t="str">
            <v>Building Methods Contracting CO.</v>
          </cell>
          <cell r="D182" t="str">
            <v>Ismail Attia</v>
          </cell>
          <cell r="E182"/>
          <cell r="F182"/>
          <cell r="G182"/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10222</v>
          </cell>
          <cell r="B183" t="str">
            <v>Citc ALU Damam-Abha-Tabouk</v>
          </cell>
          <cell r="C183" t="str">
            <v xml:space="preserve">ALMOWATIN </v>
          </cell>
          <cell r="D183" t="str">
            <v>Ismail Attia</v>
          </cell>
          <cell r="E183"/>
          <cell r="F183"/>
          <cell r="G183"/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>
            <v>10230</v>
          </cell>
          <cell r="B184" t="str">
            <v>UNIVERSITY HOSPITAL-TABUK</v>
          </cell>
          <cell r="C184" t="str">
            <v>AL TAAFUF</v>
          </cell>
          <cell r="D184" t="str">
            <v>Ismail Attia</v>
          </cell>
          <cell r="E184"/>
          <cell r="F184"/>
          <cell r="G184">
            <v>349600</v>
          </cell>
          <cell r="H184">
            <v>0</v>
          </cell>
          <cell r="I184">
            <v>34960</v>
          </cell>
          <cell r="J184">
            <v>52440</v>
          </cell>
          <cell r="K184">
            <v>367080</v>
          </cell>
        </row>
        <row r="185">
          <cell r="A185" t="str">
            <v>Alianma Bank</v>
          </cell>
          <cell r="B185" t="str">
            <v>Alianma Bank</v>
          </cell>
          <cell r="C185" t="str">
            <v>ACC</v>
          </cell>
          <cell r="D185" t="str">
            <v>Ismail Attia</v>
          </cell>
          <cell r="E185"/>
          <cell r="F185"/>
          <cell r="G185"/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10179</v>
          </cell>
          <cell r="B186" t="str">
            <v>AL Hugayet Residential</v>
          </cell>
          <cell r="C186" t="str">
            <v>Abdel Hadi Al Hugayet Contracting</v>
          </cell>
          <cell r="D186" t="str">
            <v>Kareem Gamal</v>
          </cell>
          <cell r="E186"/>
          <cell r="F186"/>
          <cell r="G186"/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10183</v>
          </cell>
          <cell r="B187" t="str">
            <v xml:space="preserve">KFU PM </v>
          </cell>
          <cell r="C187" t="str">
            <v>Al Kefah</v>
          </cell>
          <cell r="D187" t="str">
            <v>Kareem Gamal</v>
          </cell>
          <cell r="E187"/>
          <cell r="F187"/>
          <cell r="G187">
            <v>329130.34000000003</v>
          </cell>
          <cell r="H187">
            <v>99923.971224000008</v>
          </cell>
          <cell r="I187">
            <v>4996.1985612000008</v>
          </cell>
          <cell r="J187">
            <v>34380.955316400003</v>
          </cell>
          <cell r="K187">
            <v>258591.12553120003</v>
          </cell>
        </row>
        <row r="188">
          <cell r="A188">
            <v>10156</v>
          </cell>
          <cell r="B188" t="str">
            <v>C76</v>
          </cell>
          <cell r="C188" t="str">
            <v>Raziat</v>
          </cell>
          <cell r="D188" t="str">
            <v>Kareem Gamal</v>
          </cell>
          <cell r="E188"/>
          <cell r="F188"/>
          <cell r="G188"/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>
            <v>10147</v>
          </cell>
          <cell r="B189" t="str">
            <v xml:space="preserve">KFU Schools </v>
          </cell>
          <cell r="C189" t="str">
            <v xml:space="preserve">Azmeel </v>
          </cell>
          <cell r="D189" t="str">
            <v>Kareem Gamal</v>
          </cell>
          <cell r="E189"/>
          <cell r="F189"/>
          <cell r="G189"/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10168</v>
          </cell>
          <cell r="B190" t="str">
            <v xml:space="preserve">ARAMCO MARTIME </v>
          </cell>
          <cell r="C190" t="str">
            <v>Alkhonini</v>
          </cell>
          <cell r="D190" t="str">
            <v>Kareem Gamal</v>
          </cell>
          <cell r="E190"/>
          <cell r="F190"/>
          <cell r="G190">
            <v>101959.75</v>
          </cell>
          <cell r="H190">
            <v>20391.95</v>
          </cell>
          <cell r="I190">
            <v>5097.9875000000002</v>
          </cell>
          <cell r="J190">
            <v>12235.17</v>
          </cell>
          <cell r="K190">
            <v>88704.982499999998</v>
          </cell>
        </row>
        <row r="191">
          <cell r="A191">
            <v>10208</v>
          </cell>
          <cell r="B191" t="str">
            <v xml:space="preserve">WATER TRANSMISSION </v>
          </cell>
          <cell r="C191" t="str">
            <v>RTCC</v>
          </cell>
          <cell r="D191" t="str">
            <v>Kareem Gamal</v>
          </cell>
          <cell r="E191"/>
          <cell r="F191"/>
          <cell r="G191"/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 t="str">
            <v>KINGDOM GATE TOWER</v>
          </cell>
          <cell r="B192" t="str">
            <v>KINGDOM GATE TOWER</v>
          </cell>
          <cell r="C192"/>
          <cell r="D192" t="str">
            <v>Kareem Gamal</v>
          </cell>
          <cell r="E192"/>
          <cell r="F192"/>
          <cell r="G192"/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10248</v>
          </cell>
          <cell r="B193" t="str">
            <v>SINDALHA ISLAND Cluster 6</v>
          </cell>
          <cell r="C193" t="str">
            <v>BEC</v>
          </cell>
          <cell r="D193" t="str">
            <v>Amr Al Amari</v>
          </cell>
          <cell r="E193"/>
          <cell r="F193"/>
          <cell r="G193"/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10229</v>
          </cell>
          <cell r="B194" t="str">
            <v>KAFD-PARCEL NO.5.07 &amp; 5.08</v>
          </cell>
          <cell r="C194" t="str">
            <v>KAFD</v>
          </cell>
          <cell r="D194"/>
          <cell r="E194"/>
          <cell r="F194"/>
          <cell r="G194"/>
          <cell r="H194"/>
          <cell r="I194"/>
          <cell r="J194">
            <v>0</v>
          </cell>
          <cell r="K194">
            <v>0</v>
          </cell>
        </row>
        <row r="195">
          <cell r="A195">
            <v>10238</v>
          </cell>
          <cell r="B195" t="str">
            <v>Privet Villa E</v>
          </cell>
          <cell r="C195" t="str">
            <v>High Lines Decoration Company</v>
          </cell>
          <cell r="D195"/>
          <cell r="E195"/>
          <cell r="F195"/>
          <cell r="G195"/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>
            <v>10264</v>
          </cell>
          <cell r="B196" t="str">
            <v>SHURA HW-02</v>
          </cell>
          <cell r="C196" t="str">
            <v>RED SEA</v>
          </cell>
          <cell r="D196"/>
          <cell r="E196"/>
          <cell r="F196"/>
          <cell r="G196"/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10265</v>
          </cell>
          <cell r="B197" t="str">
            <v>SHURA HW-03</v>
          </cell>
          <cell r="C197" t="str">
            <v>RED SEA</v>
          </cell>
          <cell r="D197"/>
          <cell r="E197"/>
          <cell r="F197"/>
          <cell r="G197"/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>
            <v>10077</v>
          </cell>
          <cell r="B198" t="str">
            <v xml:space="preserve">KAP2-ALArab  </v>
          </cell>
          <cell r="C198" t="str">
            <v xml:space="preserve">Alarab </v>
          </cell>
          <cell r="D198" t="str">
            <v>Mohamed AbdALNabi</v>
          </cell>
          <cell r="E198"/>
          <cell r="F198"/>
          <cell r="G198">
            <v>153895.20000000001</v>
          </cell>
          <cell r="H198">
            <v>30779.040000000005</v>
          </cell>
          <cell r="I198">
            <v>15389.520000000002</v>
          </cell>
          <cell r="J198">
            <v>21545.328000000001</v>
          </cell>
          <cell r="K198">
            <v>129271.96799999999</v>
          </cell>
        </row>
        <row r="199">
          <cell r="A199">
            <v>10137</v>
          </cell>
          <cell r="B199" t="str">
            <v>Sofitel</v>
          </cell>
          <cell r="C199" t="str">
            <v>MOBCO</v>
          </cell>
          <cell r="D199" t="str">
            <v>Mohamed AbdALNabi</v>
          </cell>
          <cell r="E199"/>
          <cell r="F199"/>
          <cell r="G199"/>
          <cell r="H199"/>
          <cell r="I199">
            <v>0</v>
          </cell>
          <cell r="J199">
            <v>0</v>
          </cell>
          <cell r="K199">
            <v>0</v>
          </cell>
        </row>
        <row r="200">
          <cell r="A200">
            <v>10245</v>
          </cell>
          <cell r="B200" t="str">
            <v>Madeedah</v>
          </cell>
          <cell r="C200" t="str">
            <v>Madeedah Hospitals</v>
          </cell>
          <cell r="D200" t="str">
            <v>Mohamed AbdALNabi</v>
          </cell>
          <cell r="E200"/>
          <cell r="F200"/>
          <cell r="G200">
            <v>509558.8200000003</v>
          </cell>
          <cell r="H200">
            <v>152867.6460000001</v>
          </cell>
          <cell r="I200">
            <v>25477.941000000017</v>
          </cell>
          <cell r="J200">
            <v>53503.676100000033</v>
          </cell>
          <cell r="K200">
            <v>384716.90910000028</v>
          </cell>
        </row>
        <row r="201">
          <cell r="A201">
            <v>10251</v>
          </cell>
          <cell r="B201" t="str">
            <v xml:space="preserve">Air Product Neom Green Hydrogen </v>
          </cell>
          <cell r="C201" t="str">
            <v>NESMA UNITED INDUSTRIES</v>
          </cell>
          <cell r="D201" t="str">
            <v>Mohamed AbdALNabi</v>
          </cell>
          <cell r="E201"/>
          <cell r="F201"/>
          <cell r="G201">
            <v>342770.33</v>
          </cell>
          <cell r="H201">
            <v>13505.151002000001</v>
          </cell>
          <cell r="I201">
            <v>17138.516500000002</v>
          </cell>
          <cell r="J201">
            <v>49389.7768497</v>
          </cell>
          <cell r="K201">
            <v>361516.43934769998</v>
          </cell>
        </row>
        <row r="202">
          <cell r="A202">
            <v>10240</v>
          </cell>
          <cell r="B202" t="str">
            <v>Takhasusi hub</v>
          </cell>
          <cell r="C202" t="str">
            <v xml:space="preserve">Amad Arabia Investment </v>
          </cell>
          <cell r="D202" t="str">
            <v>Mohamed AbdALNabi</v>
          </cell>
          <cell r="E202"/>
          <cell r="F202"/>
          <cell r="G202">
            <v>2229535</v>
          </cell>
          <cell r="H202">
            <v>668860.5</v>
          </cell>
          <cell r="I202"/>
          <cell r="J202">
            <v>234101.17499999999</v>
          </cell>
          <cell r="K202">
            <v>1794775.675</v>
          </cell>
        </row>
        <row r="203">
          <cell r="A203">
            <v>10012</v>
          </cell>
          <cell r="B203" t="str">
            <v>KAP-02 BEC</v>
          </cell>
          <cell r="C203" t="str">
            <v>BEC</v>
          </cell>
          <cell r="D203" t="str">
            <v xml:space="preserve">Ibrahim Mahmoud </v>
          </cell>
          <cell r="E203"/>
          <cell r="F203"/>
          <cell r="G203"/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A204">
            <v>10138</v>
          </cell>
          <cell r="B204" t="str">
            <v xml:space="preserve">KAP 4 BULLET PROOF </v>
          </cell>
          <cell r="C204" t="str">
            <v xml:space="preserve">Alarab </v>
          </cell>
          <cell r="D204" t="str">
            <v xml:space="preserve">Ibrahim Mahmoud </v>
          </cell>
          <cell r="E204"/>
          <cell r="F204"/>
          <cell r="G204"/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>
            <v>10088</v>
          </cell>
          <cell r="B205" t="str">
            <v xml:space="preserve">Training Center Najarn &amp; Al Zabnah </v>
          </cell>
          <cell r="C205" t="str">
            <v>RTCC</v>
          </cell>
          <cell r="D205" t="str">
            <v xml:space="preserve">Ibrahim Mahmoud </v>
          </cell>
          <cell r="E205"/>
          <cell r="F205"/>
          <cell r="G205"/>
          <cell r="H205"/>
          <cell r="I205">
            <v>0</v>
          </cell>
          <cell r="J205">
            <v>0</v>
          </cell>
          <cell r="K205">
            <v>0</v>
          </cell>
        </row>
        <row r="206">
          <cell r="A206">
            <v>10088</v>
          </cell>
          <cell r="B206" t="str">
            <v>RRS</v>
          </cell>
          <cell r="C206" t="str">
            <v>RTCC</v>
          </cell>
          <cell r="D206" t="str">
            <v xml:space="preserve">Ibrahim Mahmoud </v>
          </cell>
          <cell r="E206"/>
          <cell r="F206"/>
          <cell r="G206"/>
          <cell r="H206"/>
          <cell r="I206">
            <v>0</v>
          </cell>
          <cell r="J206">
            <v>0</v>
          </cell>
          <cell r="K206">
            <v>0</v>
          </cell>
        </row>
        <row r="207">
          <cell r="A207">
            <v>10256</v>
          </cell>
          <cell r="B207" t="str">
            <v>ELHAMRA ( 7 Project)</v>
          </cell>
          <cell r="C207" t="str">
            <v>SHAPOORJI PALLONJI MIDEAST</v>
          </cell>
          <cell r="D207" t="str">
            <v xml:space="preserve">Ibrahim Mahmoud </v>
          </cell>
          <cell r="E207"/>
          <cell r="F207"/>
          <cell r="G207">
            <v>8509133</v>
          </cell>
          <cell r="H207">
            <v>1701826.6</v>
          </cell>
          <cell r="I207">
            <v>850913.3</v>
          </cell>
          <cell r="J207">
            <v>1021095.96</v>
          </cell>
          <cell r="K207">
            <v>6977489.0600000005</v>
          </cell>
        </row>
        <row r="208">
          <cell r="A208">
            <v>10080</v>
          </cell>
          <cell r="B208" t="str">
            <v>Riyadh Metro (Armetal)</v>
          </cell>
          <cell r="C208" t="str">
            <v>Armetal</v>
          </cell>
          <cell r="D208" t="str">
            <v>Asharf Youns</v>
          </cell>
          <cell r="E208"/>
          <cell r="F208"/>
          <cell r="G208">
            <v>600000</v>
          </cell>
          <cell r="H208">
            <v>240000</v>
          </cell>
          <cell r="I208">
            <v>60000</v>
          </cell>
          <cell r="J208">
            <v>78000</v>
          </cell>
          <cell r="K208">
            <v>378000</v>
          </cell>
        </row>
        <row r="209">
          <cell r="A209">
            <v>10241</v>
          </cell>
          <cell r="B209" t="str">
            <v>New Care Medical Clinics Building</v>
          </cell>
          <cell r="C209" t="str">
            <v>ESSENCE OF STABILITY</v>
          </cell>
          <cell r="D209" t="str">
            <v>Asharf Youns</v>
          </cell>
          <cell r="E209"/>
          <cell r="F209"/>
          <cell r="G209"/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>
            <v>10219</v>
          </cell>
          <cell r="B210" t="str">
            <v>KAIG</v>
          </cell>
          <cell r="C210" t="str">
            <v xml:space="preserve">ZAID ALHUSSAIN </v>
          </cell>
          <cell r="D210" t="str">
            <v>Asharf Youns</v>
          </cell>
          <cell r="E210"/>
          <cell r="F210"/>
          <cell r="G210">
            <v>1662828.6</v>
          </cell>
          <cell r="H210">
            <v>415707.15</v>
          </cell>
          <cell r="I210">
            <v>166282.86000000002</v>
          </cell>
          <cell r="J210">
            <v>187068.21750000003</v>
          </cell>
          <cell r="K210">
            <v>1267906.8075000001</v>
          </cell>
        </row>
        <row r="211">
          <cell r="A211">
            <v>10254</v>
          </cell>
          <cell r="B211" t="str">
            <v>AL mishraq project - saudico-Aluminum</v>
          </cell>
          <cell r="C211" t="str">
            <v>SAUDI CONSTRUCTIONEERS Ltd.</v>
          </cell>
          <cell r="D211" t="str">
            <v>Asharf Youns</v>
          </cell>
          <cell r="E211"/>
          <cell r="F211"/>
          <cell r="G211"/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>
            <v>10253</v>
          </cell>
          <cell r="B212" t="str">
            <v>AL mishraq project - saudico-Steel</v>
          </cell>
          <cell r="C212" t="str">
            <v>SAUDI CONSTRUCTIONEERS Ltd.</v>
          </cell>
          <cell r="D212" t="str">
            <v>Asharf Youns</v>
          </cell>
          <cell r="E212"/>
          <cell r="F212"/>
          <cell r="G212">
            <v>2494529.4840000002</v>
          </cell>
          <cell r="H212">
            <v>997811.79360000009</v>
          </cell>
          <cell r="I212">
            <v>249452.94840000002</v>
          </cell>
          <cell r="J212">
            <v>224507.65356000004</v>
          </cell>
          <cell r="K212">
            <v>1471772.3955600001</v>
          </cell>
        </row>
        <row r="213">
          <cell r="A213">
            <v>10234</v>
          </cell>
          <cell r="B213" t="str">
            <v>STC AQALAT SMART SQUARE PROJECT</v>
          </cell>
          <cell r="C213" t="str">
            <v>BEC</v>
          </cell>
          <cell r="D213" t="str">
            <v>Mohamed Hamza</v>
          </cell>
          <cell r="E213"/>
          <cell r="F213"/>
          <cell r="G213">
            <v>3300273.3100000024</v>
          </cell>
          <cell r="H213">
            <v>825068.3275000006</v>
          </cell>
          <cell r="I213">
            <v>330027.33100000024</v>
          </cell>
          <cell r="J213">
            <v>371280.74737500027</v>
          </cell>
          <cell r="K213">
            <v>2516458.3988750018</v>
          </cell>
        </row>
        <row r="214">
          <cell r="A214" t="str">
            <v>Riyadh Avenue</v>
          </cell>
          <cell r="B214" t="str">
            <v>Riyadh Avenue</v>
          </cell>
          <cell r="C214" t="str">
            <v xml:space="preserve">NESMA </v>
          </cell>
          <cell r="D214" t="str">
            <v>Mohamed Hamza</v>
          </cell>
          <cell r="E214"/>
          <cell r="F214"/>
          <cell r="G214"/>
          <cell r="H214"/>
          <cell r="I214"/>
          <cell r="J214">
            <v>0</v>
          </cell>
          <cell r="K214">
            <v>0</v>
          </cell>
        </row>
        <row r="215">
          <cell r="A215">
            <v>10134</v>
          </cell>
          <cell r="B215" t="str">
            <v>BACS - RIYADH METRO</v>
          </cell>
          <cell r="C215" t="str">
            <v>BACS</v>
          </cell>
          <cell r="D215" t="str">
            <v>Mohamed Sadiq</v>
          </cell>
          <cell r="E215"/>
          <cell r="F215"/>
          <cell r="G215"/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>
            <v>10259</v>
          </cell>
          <cell r="B216" t="str">
            <v>Shura Central Hotel 1 (HC1)</v>
          </cell>
          <cell r="C216" t="str">
            <v>Red Sea</v>
          </cell>
          <cell r="D216" t="str">
            <v>Mohamed Sadiq</v>
          </cell>
          <cell r="E216"/>
          <cell r="F216"/>
          <cell r="G216">
            <v>2964383</v>
          </cell>
          <cell r="H216">
            <v>296438.3</v>
          </cell>
          <cell r="I216">
            <v>29643.83</v>
          </cell>
          <cell r="J216">
            <v>400191.70500000002</v>
          </cell>
          <cell r="K216">
            <v>3038492.5750000002</v>
          </cell>
        </row>
        <row r="217">
          <cell r="A217">
            <v>10263</v>
          </cell>
          <cell r="B217" t="str">
            <v>SINDALHA ISLAND Cluster 4</v>
          </cell>
          <cell r="C217" t="str">
            <v>BEC</v>
          </cell>
          <cell r="D217" t="str">
            <v>Mohamed Sadiq</v>
          </cell>
          <cell r="E217"/>
          <cell r="F217"/>
          <cell r="G217">
            <v>3000000</v>
          </cell>
          <cell r="H217">
            <v>1500000</v>
          </cell>
          <cell r="I217">
            <v>300000</v>
          </cell>
          <cell r="J217">
            <v>225000</v>
          </cell>
          <cell r="K217">
            <v>1425000</v>
          </cell>
        </row>
        <row r="218">
          <cell r="A218">
            <v>10262</v>
          </cell>
          <cell r="B218" t="str">
            <v>Amaala Projects Steel</v>
          </cell>
          <cell r="C218" t="str">
            <v>HASSAN ALLAM CONSTRUCTION</v>
          </cell>
          <cell r="D218" t="str">
            <v>Mohamed Emad</v>
          </cell>
          <cell r="E218"/>
          <cell r="F218"/>
          <cell r="G218">
            <v>1273000</v>
          </cell>
          <cell r="H218">
            <v>254600</v>
          </cell>
          <cell r="I218">
            <v>63650</v>
          </cell>
          <cell r="J218">
            <v>152760</v>
          </cell>
          <cell r="K218">
            <v>1107510</v>
          </cell>
        </row>
        <row r="219">
          <cell r="A219">
            <v>10214</v>
          </cell>
          <cell r="B219" t="str">
            <v xml:space="preserve">Dr. Suleiman AL-Habib Hospital-Jeddah </v>
          </cell>
          <cell r="C219" t="str">
            <v>Dr. Suleiman AL-Habib Hospital</v>
          </cell>
          <cell r="D219" t="str">
            <v xml:space="preserve">Radwan </v>
          </cell>
          <cell r="E219"/>
          <cell r="F219"/>
          <cell r="G219"/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>
            <v>10239</v>
          </cell>
          <cell r="B220" t="str">
            <v>Al-Faqih Hospital</v>
          </cell>
          <cell r="C220" t="str">
            <v>Elkhereiji Commerce Contracting Co.</v>
          </cell>
          <cell r="D220" t="str">
            <v xml:space="preserve">Radwan </v>
          </cell>
          <cell r="E220"/>
          <cell r="F220"/>
          <cell r="G220">
            <v>1358248.0369122187</v>
          </cell>
          <cell r="H220">
            <v>339562.00922805467</v>
          </cell>
          <cell r="I220">
            <v>135824.80369122187</v>
          </cell>
          <cell r="J220">
            <v>152802.9041526246</v>
          </cell>
          <cell r="K220">
            <v>1035664.1281455667</v>
          </cell>
        </row>
        <row r="221">
          <cell r="A221">
            <v>10236</v>
          </cell>
          <cell r="B221" t="str">
            <v>MADINA SCHOOLS</v>
          </cell>
          <cell r="C221" t="str">
            <v>BEC- MOBCO</v>
          </cell>
          <cell r="D221" t="str">
            <v xml:space="preserve">Radwan </v>
          </cell>
          <cell r="E221"/>
          <cell r="F221"/>
          <cell r="G221">
            <v>428489.28472615406</v>
          </cell>
          <cell r="H221">
            <v>107122.32118153851</v>
          </cell>
          <cell r="I221">
            <v>0</v>
          </cell>
          <cell r="J221">
            <v>48205.044531692329</v>
          </cell>
          <cell r="K221">
            <v>369572.00807630789</v>
          </cell>
        </row>
        <row r="222">
          <cell r="A222">
            <v>10247</v>
          </cell>
          <cell r="B222" t="str">
            <v xml:space="preserve">MADINAH GATE </v>
          </cell>
          <cell r="C222" t="str">
            <v>Marco</v>
          </cell>
          <cell r="D222" t="str">
            <v xml:space="preserve">Radwan </v>
          </cell>
          <cell r="E222"/>
          <cell r="F222"/>
          <cell r="G222">
            <v>3205895.0710666664</v>
          </cell>
          <cell r="H222">
            <v>641179.01421333337</v>
          </cell>
          <cell r="I222">
            <v>320589.50710666669</v>
          </cell>
          <cell r="J222">
            <v>384707.40852799994</v>
          </cell>
          <cell r="K222">
            <v>2628833.9582746662</v>
          </cell>
        </row>
        <row r="223">
          <cell r="A223">
            <v>10225</v>
          </cell>
          <cell r="B223" t="str">
            <v>KAP 5</v>
          </cell>
          <cell r="C223" t="str">
            <v>BEC</v>
          </cell>
          <cell r="D223" t="str">
            <v xml:space="preserve">Radwan </v>
          </cell>
          <cell r="E223"/>
          <cell r="F223"/>
          <cell r="G223"/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>
            <v>10261</v>
          </cell>
          <cell r="B224" t="str">
            <v>IKEA MADINA</v>
          </cell>
          <cell r="C224" t="str">
            <v>YOUSSEF MARROUN CONT</v>
          </cell>
          <cell r="D224" t="str">
            <v xml:space="preserve">Radwan </v>
          </cell>
          <cell r="E224"/>
          <cell r="F224"/>
          <cell r="G224">
            <v>240000</v>
          </cell>
          <cell r="H224">
            <v>72000</v>
          </cell>
          <cell r="I224"/>
          <cell r="J224">
            <v>25200</v>
          </cell>
          <cell r="K224">
            <v>193200</v>
          </cell>
        </row>
        <row r="225">
          <cell r="A225">
            <v>10250</v>
          </cell>
          <cell r="B225" t="str">
            <v>Makarem El Madena Hotel</v>
          </cell>
          <cell r="C225" t="str">
            <v>Elkhereiji Commerce Contracting Co.</v>
          </cell>
          <cell r="D225" t="str">
            <v xml:space="preserve">Radwan </v>
          </cell>
          <cell r="E225"/>
          <cell r="F225"/>
          <cell r="G225">
            <v>880000</v>
          </cell>
          <cell r="H225">
            <v>176000</v>
          </cell>
          <cell r="I225">
            <v>88000</v>
          </cell>
          <cell r="J225">
            <v>105600</v>
          </cell>
          <cell r="K225">
            <v>721600</v>
          </cell>
        </row>
        <row r="226">
          <cell r="A226">
            <v>10249</v>
          </cell>
          <cell r="B226" t="str">
            <v>Novotel Madinah Hotel</v>
          </cell>
          <cell r="C226" t="str">
            <v xml:space="preserve">Orient Construction Company </v>
          </cell>
          <cell r="D226" t="str">
            <v xml:space="preserve">Radwan </v>
          </cell>
          <cell r="E226"/>
          <cell r="F226"/>
          <cell r="G226">
            <v>1300000</v>
          </cell>
          <cell r="H226">
            <v>195000</v>
          </cell>
          <cell r="I226">
            <v>130000</v>
          </cell>
          <cell r="J226">
            <v>165750</v>
          </cell>
          <cell r="K226">
            <v>1140750</v>
          </cell>
        </row>
        <row r="227">
          <cell r="A227">
            <v>10139</v>
          </cell>
          <cell r="B227" t="str">
            <v>3E2 Station</v>
          </cell>
          <cell r="C227" t="str">
            <v>ANM</v>
          </cell>
          <cell r="D227" t="str">
            <v>Ibrahim ALRefai</v>
          </cell>
          <cell r="E227"/>
          <cell r="F227"/>
          <cell r="G227">
            <v>1600000</v>
          </cell>
          <cell r="H227">
            <v>94080</v>
          </cell>
          <cell r="I227">
            <v>240000</v>
          </cell>
          <cell r="J227">
            <v>235296</v>
          </cell>
          <cell r="K227">
            <v>1501216</v>
          </cell>
        </row>
        <row r="228">
          <cell r="A228">
            <v>10190</v>
          </cell>
          <cell r="B228" t="str">
            <v>KAFD-Sky Walk Link Bridge-S67</v>
          </cell>
          <cell r="C228" t="str">
            <v>BAYTUR</v>
          </cell>
          <cell r="D228" t="str">
            <v>Mohamed Zawwi</v>
          </cell>
          <cell r="E228"/>
          <cell r="F228"/>
          <cell r="G228">
            <v>200000</v>
          </cell>
          <cell r="H228">
            <v>20000</v>
          </cell>
          <cell r="I228">
            <v>20000</v>
          </cell>
          <cell r="J228">
            <v>27000</v>
          </cell>
          <cell r="K228">
            <v>187000</v>
          </cell>
        </row>
        <row r="229">
          <cell r="A229">
            <v>10097</v>
          </cell>
          <cell r="B229" t="str">
            <v xml:space="preserve">KAP2-A Riyadh </v>
          </cell>
          <cell r="C229" t="str">
            <v xml:space="preserve">Elseif </v>
          </cell>
          <cell r="D229" t="str">
            <v>Ismail Attia</v>
          </cell>
          <cell r="E229"/>
          <cell r="F229"/>
          <cell r="G229"/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A230">
            <v>10171</v>
          </cell>
          <cell r="B230" t="str">
            <v>SABIC HOSPITAL</v>
          </cell>
          <cell r="C230" t="str">
            <v>Alfawzan</v>
          </cell>
          <cell r="D230" t="str">
            <v>Ismail Attia</v>
          </cell>
          <cell r="E230"/>
          <cell r="F230"/>
          <cell r="G230"/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A231">
            <v>10233</v>
          </cell>
          <cell r="B231" t="str">
            <v>lamah tower</v>
          </cell>
          <cell r="C231" t="str">
            <v>Building Methods Contracting CO.</v>
          </cell>
          <cell r="D231" t="str">
            <v>Ismail Attia</v>
          </cell>
          <cell r="E231"/>
          <cell r="F231"/>
          <cell r="G231"/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A232">
            <v>10222</v>
          </cell>
          <cell r="B232" t="str">
            <v>Citc ALU Damam-Abha-Tabouk</v>
          </cell>
          <cell r="C232" t="str">
            <v xml:space="preserve">ALMOWATIN </v>
          </cell>
          <cell r="D232" t="str">
            <v>Ismail Attia</v>
          </cell>
          <cell r="E232"/>
          <cell r="F232"/>
          <cell r="G232"/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A233">
            <v>10230</v>
          </cell>
          <cell r="B233" t="str">
            <v>UNIVERSITY HOSPITAL-TABUK</v>
          </cell>
          <cell r="C233" t="str">
            <v>AL TAAFUF</v>
          </cell>
          <cell r="D233" t="str">
            <v>Ismail Attia</v>
          </cell>
          <cell r="E233"/>
          <cell r="F233"/>
          <cell r="G233">
            <v>376545.60000000009</v>
          </cell>
          <cell r="H233">
            <v>0</v>
          </cell>
          <cell r="I233">
            <v>37654.560000000012</v>
          </cell>
          <cell r="J233">
            <v>56481.840000000011</v>
          </cell>
          <cell r="K233">
            <v>395372.88000000012</v>
          </cell>
        </row>
        <row r="234">
          <cell r="A234" t="str">
            <v>Alianma Bank</v>
          </cell>
          <cell r="B234" t="str">
            <v>Alianma Bank</v>
          </cell>
          <cell r="C234" t="str">
            <v>ACC</v>
          </cell>
          <cell r="D234" t="str">
            <v>Ismail Attia</v>
          </cell>
          <cell r="E234"/>
          <cell r="F234"/>
          <cell r="G234"/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A235">
            <v>10179</v>
          </cell>
          <cell r="B235" t="str">
            <v>AL Hugayet Residential</v>
          </cell>
          <cell r="C235" t="str">
            <v>Abdel Hadi Al Hugayet Contracting</v>
          </cell>
          <cell r="D235" t="str">
            <v>Kareem Gamal</v>
          </cell>
          <cell r="E235"/>
          <cell r="F235"/>
          <cell r="G235"/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A236">
            <v>10183</v>
          </cell>
          <cell r="B236" t="str">
            <v xml:space="preserve">KFU PM </v>
          </cell>
          <cell r="C236" t="str">
            <v>Al Kefah</v>
          </cell>
          <cell r="D236" t="str">
            <v>Kareem Gamal</v>
          </cell>
          <cell r="E236"/>
          <cell r="F236"/>
          <cell r="G236">
            <v>500623.76</v>
          </cell>
          <cell r="H236">
            <v>151989.373536</v>
          </cell>
          <cell r="I236">
            <v>7599.4686768000001</v>
          </cell>
          <cell r="J236">
            <v>52295.157969599997</v>
          </cell>
          <cell r="K236">
            <v>393330.07575679995</v>
          </cell>
        </row>
        <row r="237">
          <cell r="A237">
            <v>10156</v>
          </cell>
          <cell r="B237" t="str">
            <v>C76</v>
          </cell>
          <cell r="C237" t="str">
            <v>Raziat</v>
          </cell>
          <cell r="D237" t="str">
            <v>Kareem Gamal</v>
          </cell>
          <cell r="E237"/>
          <cell r="F237"/>
          <cell r="G237"/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A238">
            <v>10147</v>
          </cell>
          <cell r="B238" t="str">
            <v xml:space="preserve">KFU Schools </v>
          </cell>
          <cell r="C238" t="str">
            <v xml:space="preserve">Azmeel </v>
          </cell>
          <cell r="D238" t="str">
            <v>Kareem Gamal</v>
          </cell>
          <cell r="E238"/>
          <cell r="F238"/>
          <cell r="G238"/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A239">
            <v>10168</v>
          </cell>
          <cell r="B239" t="str">
            <v xml:space="preserve">ARAMCO MARTIME </v>
          </cell>
          <cell r="C239" t="str">
            <v>Alkhonini</v>
          </cell>
          <cell r="D239" t="str">
            <v>Kareem Gamal</v>
          </cell>
          <cell r="E239"/>
          <cell r="F239"/>
          <cell r="G239">
            <v>100000</v>
          </cell>
          <cell r="H239">
            <v>20000</v>
          </cell>
          <cell r="I239">
            <v>5000</v>
          </cell>
          <cell r="J239">
            <v>12000</v>
          </cell>
          <cell r="K239">
            <v>87000</v>
          </cell>
        </row>
        <row r="240">
          <cell r="A240">
            <v>10208</v>
          </cell>
          <cell r="B240" t="str">
            <v xml:space="preserve">WATER TRANSMISSION </v>
          </cell>
          <cell r="C240" t="str">
            <v>RTCC</v>
          </cell>
          <cell r="D240" t="str">
            <v>Kareem Gamal</v>
          </cell>
          <cell r="E240"/>
          <cell r="F240"/>
          <cell r="G240"/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A241" t="str">
            <v>KINGDOM GATE TOWER</v>
          </cell>
          <cell r="B241" t="str">
            <v>KINGDOM GATE TOWER</v>
          </cell>
          <cell r="C241"/>
          <cell r="D241" t="str">
            <v>Kareem Gamal</v>
          </cell>
          <cell r="E241"/>
          <cell r="F241"/>
          <cell r="G241"/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A242">
            <v>10248</v>
          </cell>
          <cell r="B242" t="str">
            <v>SINDALHA ISLAND Cluster 6</v>
          </cell>
          <cell r="C242" t="str">
            <v>BEC</v>
          </cell>
          <cell r="D242" t="str">
            <v>Amr Al Amari</v>
          </cell>
          <cell r="E242"/>
          <cell r="F242"/>
          <cell r="G242"/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A243">
            <v>10229</v>
          </cell>
          <cell r="B243" t="str">
            <v>KAFD-PARCEL NO.5.07 &amp; 5.08</v>
          </cell>
          <cell r="C243" t="str">
            <v>KAFD</v>
          </cell>
          <cell r="D243"/>
          <cell r="E243"/>
          <cell r="F243"/>
          <cell r="G243"/>
          <cell r="H243"/>
          <cell r="I243"/>
          <cell r="J243">
            <v>0</v>
          </cell>
          <cell r="K243">
            <v>0</v>
          </cell>
        </row>
        <row r="244">
          <cell r="A244">
            <v>10238</v>
          </cell>
          <cell r="B244" t="str">
            <v>Privet Villa E</v>
          </cell>
          <cell r="C244" t="str">
            <v>High Lines Decoration Company</v>
          </cell>
          <cell r="D244"/>
          <cell r="E244"/>
          <cell r="F244"/>
          <cell r="G244"/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A245">
            <v>10264</v>
          </cell>
          <cell r="B245" t="str">
            <v>SHURA HW-02</v>
          </cell>
          <cell r="C245" t="str">
            <v>RED SEA</v>
          </cell>
          <cell r="D245"/>
          <cell r="E245"/>
          <cell r="F245"/>
          <cell r="G245"/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A246">
            <v>10265</v>
          </cell>
          <cell r="B246" t="str">
            <v>SHURA HW-03</v>
          </cell>
          <cell r="C246" t="str">
            <v>RED SEA</v>
          </cell>
          <cell r="D246"/>
          <cell r="E246"/>
          <cell r="F246"/>
          <cell r="G246"/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A247">
            <v>10077</v>
          </cell>
          <cell r="B247" t="str">
            <v xml:space="preserve">KAP2-ALArab  </v>
          </cell>
          <cell r="C247" t="str">
            <v xml:space="preserve">Alarab </v>
          </cell>
          <cell r="D247" t="str">
            <v>Mohamed AbdALNabi</v>
          </cell>
          <cell r="E247"/>
          <cell r="F247"/>
          <cell r="G247">
            <v>190500.6</v>
          </cell>
          <cell r="H247">
            <v>38100.120000000003</v>
          </cell>
          <cell r="I247">
            <v>19050.060000000001</v>
          </cell>
          <cell r="J247">
            <v>26670.083999999999</v>
          </cell>
          <cell r="K247">
            <v>160020.50400000002</v>
          </cell>
        </row>
        <row r="248">
          <cell r="A248">
            <v>10137</v>
          </cell>
          <cell r="B248" t="str">
            <v>Sofitel</v>
          </cell>
          <cell r="C248" t="str">
            <v>MOBCO</v>
          </cell>
          <cell r="D248" t="str">
            <v>Mohamed AbdALNabi</v>
          </cell>
          <cell r="E248"/>
          <cell r="F248"/>
          <cell r="G248"/>
          <cell r="H248"/>
          <cell r="I248">
            <v>0</v>
          </cell>
          <cell r="J248">
            <v>0</v>
          </cell>
          <cell r="K248">
            <v>0</v>
          </cell>
        </row>
        <row r="249">
          <cell r="A249">
            <v>10245</v>
          </cell>
          <cell r="B249" t="str">
            <v>Madeedah</v>
          </cell>
          <cell r="C249" t="str">
            <v>Madeedah Hospitals</v>
          </cell>
          <cell r="D249" t="str">
            <v>Mohamed AbdALNabi</v>
          </cell>
          <cell r="E249"/>
          <cell r="F249"/>
          <cell r="G249"/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A250">
            <v>10251</v>
          </cell>
          <cell r="B250" t="str">
            <v xml:space="preserve">Air Product Neom Green Hydrogen </v>
          </cell>
          <cell r="C250" t="str">
            <v>NESMA UNITED INDUSTRIES</v>
          </cell>
          <cell r="D250" t="str">
            <v>Mohamed AbdALNabi</v>
          </cell>
          <cell r="E250"/>
          <cell r="F250"/>
          <cell r="G250">
            <v>205662.18</v>
          </cell>
          <cell r="H250">
            <v>8103.0898919999991</v>
          </cell>
          <cell r="I250">
            <v>10283.109</v>
          </cell>
          <cell r="J250">
            <v>29633.863516199999</v>
          </cell>
          <cell r="K250">
            <v>216909.84462420002</v>
          </cell>
        </row>
        <row r="251">
          <cell r="A251">
            <v>10240</v>
          </cell>
          <cell r="B251" t="str">
            <v>Takhasusi hub</v>
          </cell>
          <cell r="C251" t="str">
            <v xml:space="preserve">Amad Arabia Investment </v>
          </cell>
          <cell r="D251" t="str">
            <v>Mohamed AbdALNabi</v>
          </cell>
          <cell r="E251"/>
          <cell r="F251"/>
          <cell r="G251">
            <v>2039565</v>
          </cell>
          <cell r="H251">
            <v>611869.5</v>
          </cell>
          <cell r="I251"/>
          <cell r="J251">
            <v>214154.32499999998</v>
          </cell>
          <cell r="K251">
            <v>1641849.825</v>
          </cell>
        </row>
        <row r="252">
          <cell r="A252">
            <v>10012</v>
          </cell>
          <cell r="B252" t="str">
            <v>KAP-02 BEC</v>
          </cell>
          <cell r="C252" t="str">
            <v>BEC</v>
          </cell>
          <cell r="D252" t="str">
            <v xml:space="preserve">Ibrahim Mahmoud </v>
          </cell>
          <cell r="E252"/>
          <cell r="F252"/>
          <cell r="G252">
            <v>311000</v>
          </cell>
          <cell r="H252">
            <v>0</v>
          </cell>
          <cell r="I252">
            <v>31100</v>
          </cell>
          <cell r="J252">
            <v>46650</v>
          </cell>
          <cell r="K252">
            <v>326550</v>
          </cell>
        </row>
        <row r="253">
          <cell r="A253">
            <v>10138</v>
          </cell>
          <cell r="B253" t="str">
            <v xml:space="preserve">KAP 4 BULLET PROOF </v>
          </cell>
          <cell r="C253" t="str">
            <v xml:space="preserve">Alarab </v>
          </cell>
          <cell r="D253" t="str">
            <v xml:space="preserve">Ibrahim Mahmoud </v>
          </cell>
          <cell r="E253"/>
          <cell r="F253"/>
          <cell r="G253">
            <v>460831.70999999996</v>
          </cell>
          <cell r="H253">
            <v>92166.342000000004</v>
          </cell>
          <cell r="I253">
            <v>46083.171000000002</v>
          </cell>
          <cell r="J253">
            <v>55299.805199999995</v>
          </cell>
          <cell r="K253">
            <v>377882.00219999993</v>
          </cell>
        </row>
        <row r="254">
          <cell r="A254">
            <v>10088</v>
          </cell>
          <cell r="B254" t="str">
            <v xml:space="preserve">Training Center Najarn &amp; Al Zabnah </v>
          </cell>
          <cell r="C254" t="str">
            <v>RTCC</v>
          </cell>
          <cell r="D254" t="str">
            <v xml:space="preserve">Ibrahim Mahmoud </v>
          </cell>
          <cell r="E254"/>
          <cell r="F254"/>
          <cell r="G254"/>
          <cell r="H254"/>
          <cell r="I254">
            <v>0</v>
          </cell>
          <cell r="J254">
            <v>0</v>
          </cell>
          <cell r="K254">
            <v>0</v>
          </cell>
        </row>
        <row r="255">
          <cell r="A255">
            <v>10088</v>
          </cell>
          <cell r="B255" t="str">
            <v>RRS</v>
          </cell>
          <cell r="C255" t="str">
            <v>RTCC</v>
          </cell>
          <cell r="D255" t="str">
            <v xml:space="preserve">Ibrahim Mahmoud </v>
          </cell>
          <cell r="E255"/>
          <cell r="F255"/>
          <cell r="G255"/>
          <cell r="H255"/>
          <cell r="I255">
            <v>0</v>
          </cell>
          <cell r="J255">
            <v>0</v>
          </cell>
          <cell r="K255">
            <v>0</v>
          </cell>
        </row>
        <row r="256">
          <cell r="A256">
            <v>10256</v>
          </cell>
          <cell r="B256" t="str">
            <v>ELHAMRA ( 7 Project)</v>
          </cell>
          <cell r="C256" t="str">
            <v>SHAPOORJI PALLONJI MIDEAST</v>
          </cell>
          <cell r="D256" t="str">
            <v xml:space="preserve">Ibrahim Mahmoud </v>
          </cell>
          <cell r="E256"/>
          <cell r="F256"/>
          <cell r="G256">
            <v>8689983</v>
          </cell>
          <cell r="H256">
            <v>1737996.6</v>
          </cell>
          <cell r="I256">
            <v>868998.3</v>
          </cell>
          <cell r="J256">
            <v>1042797.96</v>
          </cell>
          <cell r="K256">
            <v>7125786.0600000005</v>
          </cell>
        </row>
        <row r="257">
          <cell r="A257">
            <v>10080</v>
          </cell>
          <cell r="B257" t="str">
            <v>Riyadh Metro (Armetal)</v>
          </cell>
          <cell r="C257" t="str">
            <v>Armetal</v>
          </cell>
          <cell r="D257" t="str">
            <v>Asharf Youns</v>
          </cell>
          <cell r="E257"/>
          <cell r="F257"/>
          <cell r="G257">
            <v>600000</v>
          </cell>
          <cell r="H257">
            <v>240000</v>
          </cell>
          <cell r="I257">
            <v>60000</v>
          </cell>
          <cell r="J257">
            <v>78000</v>
          </cell>
          <cell r="K257">
            <v>378000</v>
          </cell>
        </row>
        <row r="258">
          <cell r="A258">
            <v>10241</v>
          </cell>
          <cell r="B258" t="str">
            <v>New Care Medical Clinics Building</v>
          </cell>
          <cell r="C258" t="str">
            <v>ESSENCE OF STABILITY</v>
          </cell>
          <cell r="D258" t="str">
            <v>Asharf Youns</v>
          </cell>
          <cell r="E258"/>
          <cell r="F258"/>
          <cell r="G258"/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>
            <v>10219</v>
          </cell>
          <cell r="B259" t="str">
            <v>KAIG</v>
          </cell>
          <cell r="C259" t="str">
            <v xml:space="preserve">ZAID ALHUSSAIN </v>
          </cell>
          <cell r="D259" t="str">
            <v>Asharf Youns</v>
          </cell>
          <cell r="E259"/>
          <cell r="F259"/>
          <cell r="G259">
            <v>831414.3</v>
          </cell>
          <cell r="H259">
            <v>207853.57500000001</v>
          </cell>
          <cell r="I259">
            <v>83141.430000000008</v>
          </cell>
          <cell r="J259">
            <v>93534.108750000014</v>
          </cell>
          <cell r="K259">
            <v>633953.40375000006</v>
          </cell>
        </row>
        <row r="260">
          <cell r="A260">
            <v>10254</v>
          </cell>
          <cell r="B260" t="str">
            <v>AL mishraq project - saudico-Aluminum</v>
          </cell>
          <cell r="C260" t="str">
            <v>SAUDI CONSTRUCTIONEERS Ltd.</v>
          </cell>
          <cell r="D260" t="str">
            <v>Asharf Youns</v>
          </cell>
          <cell r="E260"/>
          <cell r="F260"/>
          <cell r="G260">
            <v>1292078.6370000001</v>
          </cell>
          <cell r="H260">
            <v>258415.72740000003</v>
          </cell>
          <cell r="I260">
            <v>129207.86370000002</v>
          </cell>
          <cell r="J260">
            <v>155049.43644000002</v>
          </cell>
          <cell r="K260">
            <v>1059504.4823400001</v>
          </cell>
        </row>
        <row r="261">
          <cell r="A261">
            <v>10253</v>
          </cell>
          <cell r="B261" t="str">
            <v>AL mishraq project - saudico-Steel</v>
          </cell>
          <cell r="C261" t="str">
            <v>SAUDI CONSTRUCTIONEERS Ltd.</v>
          </cell>
          <cell r="D261" t="str">
            <v>Asharf Youns</v>
          </cell>
          <cell r="E261"/>
          <cell r="F261"/>
          <cell r="G261">
            <v>1247264.7420000001</v>
          </cell>
          <cell r="H261">
            <v>498905.89680000005</v>
          </cell>
          <cell r="I261">
            <v>124726.47420000001</v>
          </cell>
          <cell r="J261">
            <v>112253.82678000002</v>
          </cell>
          <cell r="K261">
            <v>735886.19778000005</v>
          </cell>
        </row>
        <row r="262">
          <cell r="A262">
            <v>10234</v>
          </cell>
          <cell r="B262" t="str">
            <v>STC AQALAT SMART SQUARE PROJECT</v>
          </cell>
          <cell r="C262" t="str">
            <v>BEC</v>
          </cell>
          <cell r="D262" t="str">
            <v>Mohamed Hamza</v>
          </cell>
          <cell r="E262"/>
          <cell r="F262"/>
          <cell r="G262"/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 t="str">
            <v>Riyadh Avenue</v>
          </cell>
          <cell r="B263" t="str">
            <v>Riyadh Avenue</v>
          </cell>
          <cell r="C263" t="str">
            <v xml:space="preserve">NESMA </v>
          </cell>
          <cell r="D263" t="str">
            <v>Mohamed Hamza</v>
          </cell>
          <cell r="E263"/>
          <cell r="F263"/>
          <cell r="G263">
            <v>1350000</v>
          </cell>
          <cell r="H263"/>
          <cell r="I263"/>
          <cell r="J263">
            <v>202500</v>
          </cell>
          <cell r="K263">
            <v>1552500</v>
          </cell>
        </row>
        <row r="264">
          <cell r="A264">
            <v>10134</v>
          </cell>
          <cell r="B264" t="str">
            <v>BACS - RIYADH METRO</v>
          </cell>
          <cell r="C264" t="str">
            <v>BACS</v>
          </cell>
          <cell r="D264" t="str">
            <v>Mohamed Sadiq</v>
          </cell>
          <cell r="E264"/>
          <cell r="F264"/>
          <cell r="G264"/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A265">
            <v>10259</v>
          </cell>
          <cell r="B265" t="str">
            <v>Shura Central Hotel 1 (HC1)</v>
          </cell>
          <cell r="C265" t="str">
            <v>Red Sea</v>
          </cell>
          <cell r="D265" t="str">
            <v>Mohamed Sadiq</v>
          </cell>
          <cell r="E265"/>
          <cell r="F265"/>
          <cell r="G265">
            <v>3670431</v>
          </cell>
          <cell r="H265">
            <v>367043.10000000003</v>
          </cell>
          <cell r="I265">
            <v>36704.310000000005</v>
          </cell>
          <cell r="J265">
            <v>495508.18499999994</v>
          </cell>
          <cell r="K265">
            <v>3762191.7749999999</v>
          </cell>
        </row>
        <row r="266">
          <cell r="A266">
            <v>10263</v>
          </cell>
          <cell r="B266" t="str">
            <v>SINDALHA ISLAND Cluster 4</v>
          </cell>
          <cell r="C266" t="str">
            <v>BEC</v>
          </cell>
          <cell r="D266" t="str">
            <v>Mohamed Sadiq</v>
          </cell>
          <cell r="E266"/>
          <cell r="F266"/>
          <cell r="G266"/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A267">
            <v>10262</v>
          </cell>
          <cell r="B267" t="str">
            <v>Amaala Projects Steel</v>
          </cell>
          <cell r="C267" t="str">
            <v>HASSAN ALLAM CONSTRUCTION</v>
          </cell>
          <cell r="D267" t="str">
            <v>Mohamed Emad</v>
          </cell>
          <cell r="E267"/>
          <cell r="F267"/>
          <cell r="G267">
            <v>2000000</v>
          </cell>
          <cell r="H267">
            <v>400000</v>
          </cell>
          <cell r="I267">
            <v>100000</v>
          </cell>
          <cell r="J267">
            <v>240000</v>
          </cell>
          <cell r="K267">
            <v>1740000</v>
          </cell>
        </row>
        <row r="268">
          <cell r="A268">
            <v>10214</v>
          </cell>
          <cell r="B268" t="str">
            <v xml:space="preserve">Dr. Suleiman AL-Habib Hospital-Jeddah </v>
          </cell>
          <cell r="C268" t="str">
            <v>Dr. Suleiman AL-Habib Hospital</v>
          </cell>
          <cell r="D268" t="str">
            <v xml:space="preserve">Radwan </v>
          </cell>
          <cell r="E268"/>
          <cell r="F268"/>
          <cell r="G268"/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A269">
            <v>10239</v>
          </cell>
          <cell r="B269" t="str">
            <v>Al-Faqih Hospital</v>
          </cell>
          <cell r="C269" t="str">
            <v>Elkhereiji Commerce Contracting Co.</v>
          </cell>
          <cell r="D269" t="str">
            <v xml:space="preserve">Radwan </v>
          </cell>
          <cell r="E269"/>
          <cell r="F269"/>
          <cell r="G269">
            <v>1606668.5578047337</v>
          </cell>
          <cell r="H269">
            <v>401667.13945118344</v>
          </cell>
          <cell r="I269">
            <v>160666.85578047339</v>
          </cell>
          <cell r="J269">
            <v>180750.21275303254</v>
          </cell>
          <cell r="K269">
            <v>1225084.7753261095</v>
          </cell>
        </row>
        <row r="270">
          <cell r="A270">
            <v>10236</v>
          </cell>
          <cell r="B270" t="str">
            <v>MADINA SCHOOLS</v>
          </cell>
          <cell r="C270" t="str">
            <v>BEC- MOBCO</v>
          </cell>
          <cell r="D270" t="str">
            <v xml:space="preserve">Radwan </v>
          </cell>
          <cell r="E270"/>
          <cell r="F270"/>
          <cell r="G270"/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A271">
            <v>10247</v>
          </cell>
          <cell r="B271" t="str">
            <v xml:space="preserve">MADINAH GATE </v>
          </cell>
          <cell r="C271" t="str">
            <v>Marco</v>
          </cell>
          <cell r="D271" t="str">
            <v xml:space="preserve">Radwan </v>
          </cell>
          <cell r="E271"/>
          <cell r="F271"/>
          <cell r="G271">
            <v>3557016.9121834915</v>
          </cell>
          <cell r="H271">
            <v>711403.3824366983</v>
          </cell>
          <cell r="I271">
            <v>355701.69121834915</v>
          </cell>
          <cell r="J271">
            <v>426842.02946201898</v>
          </cell>
          <cell r="K271">
            <v>2916753.867990463</v>
          </cell>
        </row>
        <row r="272">
          <cell r="A272">
            <v>10225</v>
          </cell>
          <cell r="B272" t="str">
            <v>KAP 5</v>
          </cell>
          <cell r="C272" t="str">
            <v>BEC</v>
          </cell>
          <cell r="D272" t="str">
            <v xml:space="preserve">Radwan </v>
          </cell>
          <cell r="E272"/>
          <cell r="F272"/>
          <cell r="G272"/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A273">
            <v>10261</v>
          </cell>
          <cell r="B273" t="str">
            <v>IKEA MADINA</v>
          </cell>
          <cell r="C273" t="str">
            <v>YOUSSEF MARROUN CONT</v>
          </cell>
          <cell r="D273" t="str">
            <v xml:space="preserve">Radwan </v>
          </cell>
          <cell r="E273"/>
          <cell r="F273"/>
          <cell r="G273"/>
          <cell r="H273">
            <v>0</v>
          </cell>
          <cell r="I273"/>
          <cell r="J273">
            <v>0</v>
          </cell>
          <cell r="K273">
            <v>0</v>
          </cell>
        </row>
        <row r="274">
          <cell r="A274">
            <v>10250</v>
          </cell>
          <cell r="B274" t="str">
            <v>Makarem El Madena Hotel</v>
          </cell>
          <cell r="C274" t="str">
            <v>Elkhereiji Commerce Contracting Co.</v>
          </cell>
          <cell r="D274" t="str">
            <v xml:space="preserve">Radwan </v>
          </cell>
          <cell r="E274"/>
          <cell r="F274"/>
          <cell r="G274">
            <v>600000</v>
          </cell>
          <cell r="H274">
            <v>120000</v>
          </cell>
          <cell r="I274">
            <v>60000</v>
          </cell>
          <cell r="J274">
            <v>72000</v>
          </cell>
          <cell r="K274">
            <v>492000</v>
          </cell>
        </row>
        <row r="275">
          <cell r="A275">
            <v>10249</v>
          </cell>
          <cell r="B275" t="str">
            <v>Novotel Madinah Hotel</v>
          </cell>
          <cell r="C275" t="str">
            <v xml:space="preserve">Orient Construction Company </v>
          </cell>
          <cell r="D275" t="str">
            <v xml:space="preserve">Radwan </v>
          </cell>
          <cell r="E275"/>
          <cell r="F275"/>
          <cell r="G275">
            <v>1600000</v>
          </cell>
          <cell r="H275">
            <v>240000</v>
          </cell>
          <cell r="I275">
            <v>160000</v>
          </cell>
          <cell r="J275">
            <v>204000</v>
          </cell>
          <cell r="K275">
            <v>1404000</v>
          </cell>
        </row>
        <row r="276">
          <cell r="A276">
            <v>10139</v>
          </cell>
          <cell r="B276" t="str">
            <v>3E2 Station</v>
          </cell>
          <cell r="C276" t="str">
            <v>ANM</v>
          </cell>
          <cell r="D276" t="str">
            <v>Ibrahim ALRefai</v>
          </cell>
          <cell r="E276"/>
          <cell r="F276"/>
          <cell r="G276">
            <v>1600000</v>
          </cell>
          <cell r="H276">
            <v>94080</v>
          </cell>
          <cell r="I276">
            <v>240000</v>
          </cell>
          <cell r="J276">
            <v>235296</v>
          </cell>
          <cell r="K276">
            <v>1501216</v>
          </cell>
        </row>
        <row r="277">
          <cell r="A277">
            <v>10190</v>
          </cell>
          <cell r="B277" t="str">
            <v>KAFD-Sky Walk Link Bridge-S67</v>
          </cell>
          <cell r="C277" t="str">
            <v>BAYTUR</v>
          </cell>
          <cell r="D277" t="str">
            <v>Mohamed Zawwi</v>
          </cell>
          <cell r="E277"/>
          <cell r="F277"/>
          <cell r="G277">
            <v>200000</v>
          </cell>
          <cell r="H277">
            <v>20000</v>
          </cell>
          <cell r="I277">
            <v>20000</v>
          </cell>
          <cell r="J277">
            <v>27000</v>
          </cell>
          <cell r="K277">
            <v>187000</v>
          </cell>
        </row>
        <row r="278">
          <cell r="A278">
            <v>10097</v>
          </cell>
          <cell r="B278" t="str">
            <v xml:space="preserve">KAP2-A Riyadh </v>
          </cell>
          <cell r="C278" t="str">
            <v xml:space="preserve">Elseif </v>
          </cell>
          <cell r="D278" t="str">
            <v>Ismail Attia</v>
          </cell>
          <cell r="E278"/>
          <cell r="F278"/>
          <cell r="G278"/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>
            <v>10171</v>
          </cell>
          <cell r="B279" t="str">
            <v>SABIC HOSPITAL</v>
          </cell>
          <cell r="C279" t="str">
            <v>Alfawzan</v>
          </cell>
          <cell r="D279" t="str">
            <v>Ismail Attia</v>
          </cell>
          <cell r="E279"/>
          <cell r="F279"/>
          <cell r="G279"/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>
            <v>10233</v>
          </cell>
          <cell r="B280" t="str">
            <v>lamah tower</v>
          </cell>
          <cell r="C280" t="str">
            <v>Building Methods Contracting CO.</v>
          </cell>
          <cell r="D280" t="str">
            <v>Ismail Attia</v>
          </cell>
          <cell r="E280"/>
          <cell r="F280"/>
          <cell r="G280"/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>
            <v>10222</v>
          </cell>
          <cell r="B281" t="str">
            <v>Citc ALU Damam-Abha-Tabouk</v>
          </cell>
          <cell r="C281" t="str">
            <v xml:space="preserve">ALMOWATIN </v>
          </cell>
          <cell r="D281" t="str">
            <v>Ismail Attia</v>
          </cell>
          <cell r="E281"/>
          <cell r="F281"/>
          <cell r="G281"/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>
            <v>10230</v>
          </cell>
          <cell r="B282" t="str">
            <v>UNIVERSITY HOSPITAL-TABUK</v>
          </cell>
          <cell r="C282" t="str">
            <v>AL TAAFUF</v>
          </cell>
          <cell r="D282" t="str">
            <v>Ismail Attia</v>
          </cell>
          <cell r="E282"/>
          <cell r="F282"/>
          <cell r="G282"/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A283" t="str">
            <v>Alianma Bank</v>
          </cell>
          <cell r="B283" t="str">
            <v>Alianma Bank</v>
          </cell>
          <cell r="C283" t="str">
            <v>ACC</v>
          </cell>
          <cell r="D283" t="str">
            <v>Ismail Attia</v>
          </cell>
          <cell r="E283"/>
          <cell r="F283"/>
          <cell r="G283"/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>
            <v>10179</v>
          </cell>
          <cell r="B284" t="str">
            <v>AL Hugayet Residential</v>
          </cell>
          <cell r="C284" t="str">
            <v>Abdel Hadi Al Hugayet Contracting</v>
          </cell>
          <cell r="D284" t="str">
            <v>Kareem Gamal</v>
          </cell>
          <cell r="E284"/>
          <cell r="F284"/>
          <cell r="G284"/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A285">
            <v>10183</v>
          </cell>
          <cell r="B285" t="str">
            <v xml:space="preserve">KFU PM </v>
          </cell>
          <cell r="C285" t="str">
            <v>Al Kefah</v>
          </cell>
          <cell r="D285" t="str">
            <v>Kareem Gamal</v>
          </cell>
          <cell r="E285"/>
          <cell r="F285"/>
          <cell r="G285"/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>
            <v>10156</v>
          </cell>
          <cell r="B286" t="str">
            <v>C76</v>
          </cell>
          <cell r="C286" t="str">
            <v>Raziat</v>
          </cell>
          <cell r="D286" t="str">
            <v>Kareem Gamal</v>
          </cell>
          <cell r="E286"/>
          <cell r="F286"/>
          <cell r="G286"/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A287">
            <v>10147</v>
          </cell>
          <cell r="B287" t="str">
            <v xml:space="preserve">KFU Schools </v>
          </cell>
          <cell r="C287" t="str">
            <v xml:space="preserve">Azmeel </v>
          </cell>
          <cell r="D287" t="str">
            <v>Kareem Gamal</v>
          </cell>
          <cell r="E287"/>
          <cell r="F287"/>
          <cell r="G287"/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A288">
            <v>10168</v>
          </cell>
          <cell r="B288" t="str">
            <v xml:space="preserve">ARAMCO MARTIME </v>
          </cell>
          <cell r="C288" t="str">
            <v>Alkhonini</v>
          </cell>
          <cell r="D288" t="str">
            <v>Kareem Gamal</v>
          </cell>
          <cell r="E288"/>
          <cell r="F288"/>
          <cell r="G288"/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A289">
            <v>10208</v>
          </cell>
          <cell r="B289" t="str">
            <v xml:space="preserve">WATER TRANSMISSION </v>
          </cell>
          <cell r="C289" t="str">
            <v>RTCC</v>
          </cell>
          <cell r="D289" t="str">
            <v>Kareem Gamal</v>
          </cell>
          <cell r="E289"/>
          <cell r="F289"/>
          <cell r="G289"/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A290" t="str">
            <v>KINGDOM GATE TOWER</v>
          </cell>
          <cell r="B290" t="str">
            <v>KINGDOM GATE TOWER</v>
          </cell>
          <cell r="C290"/>
          <cell r="D290" t="str">
            <v>Kareem Gamal</v>
          </cell>
          <cell r="E290"/>
          <cell r="F290"/>
          <cell r="G290"/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A291">
            <v>10248</v>
          </cell>
          <cell r="B291" t="str">
            <v>SINDALHA ISLAND Cluster 6</v>
          </cell>
          <cell r="C291" t="str">
            <v>BEC</v>
          </cell>
          <cell r="D291" t="str">
            <v>Amr Al Amari</v>
          </cell>
          <cell r="E291"/>
          <cell r="F291"/>
          <cell r="G291"/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A292">
            <v>10229</v>
          </cell>
          <cell r="B292" t="str">
            <v>KAFD-PARCEL NO.5.07 &amp; 5.08</v>
          </cell>
          <cell r="C292" t="str">
            <v>KAFD</v>
          </cell>
          <cell r="D292"/>
          <cell r="E292"/>
          <cell r="F292"/>
          <cell r="G292"/>
          <cell r="H292"/>
          <cell r="I292"/>
          <cell r="J292">
            <v>0</v>
          </cell>
          <cell r="K292">
            <v>0</v>
          </cell>
        </row>
        <row r="293">
          <cell r="A293">
            <v>10238</v>
          </cell>
          <cell r="B293" t="str">
            <v>Privet Villa E</v>
          </cell>
          <cell r="C293" t="str">
            <v>High Lines Decoration Company</v>
          </cell>
          <cell r="D293"/>
          <cell r="E293"/>
          <cell r="F293"/>
          <cell r="G293"/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A294">
            <v>10264</v>
          </cell>
          <cell r="B294" t="str">
            <v>SHURA HW-02</v>
          </cell>
          <cell r="C294" t="str">
            <v>RED SEA</v>
          </cell>
          <cell r="D294"/>
          <cell r="E294"/>
          <cell r="F294"/>
          <cell r="G294"/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>
            <v>10265</v>
          </cell>
          <cell r="B295" t="str">
            <v>SHURA HW-03</v>
          </cell>
          <cell r="C295" t="str">
            <v>RED SEA</v>
          </cell>
          <cell r="D295"/>
          <cell r="E295"/>
          <cell r="F295"/>
          <cell r="G295"/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A296">
            <v>10077</v>
          </cell>
          <cell r="B296" t="str">
            <v xml:space="preserve">KAP2-ALArab  </v>
          </cell>
          <cell r="C296" t="str">
            <v xml:space="preserve">Alarab </v>
          </cell>
          <cell r="D296" t="str">
            <v>Mohamed AbdALNabi</v>
          </cell>
          <cell r="E296"/>
          <cell r="F296"/>
          <cell r="G296"/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>
            <v>10137</v>
          </cell>
          <cell r="B297" t="str">
            <v>Sofitel</v>
          </cell>
          <cell r="C297" t="str">
            <v>MOBCO</v>
          </cell>
          <cell r="D297" t="str">
            <v>Mohamed AbdALNabi</v>
          </cell>
          <cell r="E297"/>
          <cell r="F297"/>
          <cell r="G297"/>
          <cell r="H297"/>
          <cell r="I297">
            <v>0</v>
          </cell>
          <cell r="J297">
            <v>0</v>
          </cell>
          <cell r="K297">
            <v>0</v>
          </cell>
        </row>
        <row r="298">
          <cell r="A298">
            <v>10245</v>
          </cell>
          <cell r="B298" t="str">
            <v>Madeedah</v>
          </cell>
          <cell r="C298" t="str">
            <v>Madeedah Hospitals</v>
          </cell>
          <cell r="D298" t="str">
            <v>Mohamed AbdALNabi</v>
          </cell>
          <cell r="E298"/>
          <cell r="F298"/>
          <cell r="G298"/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A299">
            <v>10251</v>
          </cell>
          <cell r="B299" t="str">
            <v xml:space="preserve">Air Product Neom Green Hydrogen </v>
          </cell>
          <cell r="C299" t="str">
            <v>NESMA UNITED INDUSTRIES</v>
          </cell>
          <cell r="D299" t="str">
            <v>Mohamed AbdALNabi</v>
          </cell>
          <cell r="E299"/>
          <cell r="F299"/>
          <cell r="G299"/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A300">
            <v>10240</v>
          </cell>
          <cell r="B300" t="str">
            <v>Takhasusi hub</v>
          </cell>
          <cell r="C300" t="str">
            <v xml:space="preserve">Amad Arabia Investment </v>
          </cell>
          <cell r="D300" t="str">
            <v>Mohamed AbdALNabi</v>
          </cell>
          <cell r="E300"/>
          <cell r="F300"/>
          <cell r="G300">
            <v>1751970</v>
          </cell>
          <cell r="H300">
            <v>525591</v>
          </cell>
          <cell r="I300"/>
          <cell r="J300">
            <v>183956.85</v>
          </cell>
          <cell r="K300">
            <v>1410335.85</v>
          </cell>
        </row>
        <row r="301">
          <cell r="A301">
            <v>10012</v>
          </cell>
          <cell r="B301" t="str">
            <v>KAP-02 BEC</v>
          </cell>
          <cell r="C301" t="str">
            <v>BEC</v>
          </cell>
          <cell r="D301" t="str">
            <v xml:space="preserve">Ibrahim Mahmoud </v>
          </cell>
          <cell r="E301"/>
          <cell r="F301"/>
          <cell r="G301"/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A302">
            <v>10138</v>
          </cell>
          <cell r="B302" t="str">
            <v xml:space="preserve">KAP 4 BULLET PROOF </v>
          </cell>
          <cell r="C302" t="str">
            <v xml:space="preserve">Alarab </v>
          </cell>
          <cell r="D302" t="str">
            <v xml:space="preserve">Ibrahim Mahmoud </v>
          </cell>
          <cell r="E302"/>
          <cell r="F302"/>
          <cell r="G302"/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A303">
            <v>10088</v>
          </cell>
          <cell r="B303" t="str">
            <v xml:space="preserve">Training Center Najarn &amp; Al Zabnah </v>
          </cell>
          <cell r="C303" t="str">
            <v>RTCC</v>
          </cell>
          <cell r="D303" t="str">
            <v xml:space="preserve">Ibrahim Mahmoud </v>
          </cell>
          <cell r="E303"/>
          <cell r="F303"/>
          <cell r="G303"/>
          <cell r="H303"/>
          <cell r="I303">
            <v>0</v>
          </cell>
          <cell r="J303">
            <v>0</v>
          </cell>
          <cell r="K303">
            <v>0</v>
          </cell>
        </row>
        <row r="304">
          <cell r="A304">
            <v>10088</v>
          </cell>
          <cell r="B304" t="str">
            <v>RRS</v>
          </cell>
          <cell r="C304" t="str">
            <v>RTCC</v>
          </cell>
          <cell r="D304" t="str">
            <v xml:space="preserve">Ibrahim Mahmoud </v>
          </cell>
          <cell r="E304"/>
          <cell r="F304"/>
          <cell r="G304"/>
          <cell r="H304"/>
          <cell r="I304">
            <v>0</v>
          </cell>
          <cell r="J304">
            <v>0</v>
          </cell>
          <cell r="K304">
            <v>0</v>
          </cell>
        </row>
        <row r="305">
          <cell r="A305">
            <v>10256</v>
          </cell>
          <cell r="B305" t="str">
            <v>ELHAMRA ( 7 Project)</v>
          </cell>
          <cell r="C305" t="str">
            <v>SHAPOORJI PALLONJI MIDEAST</v>
          </cell>
          <cell r="D305" t="str">
            <v xml:space="preserve">Ibrahim Mahmoud </v>
          </cell>
          <cell r="E305"/>
          <cell r="F305"/>
          <cell r="G305">
            <v>8419636</v>
          </cell>
          <cell r="H305">
            <v>1683927.2000000002</v>
          </cell>
          <cell r="I305">
            <v>841963.60000000009</v>
          </cell>
          <cell r="J305">
            <v>1010356.32</v>
          </cell>
          <cell r="K305">
            <v>6904101.5199999996</v>
          </cell>
        </row>
        <row r="306">
          <cell r="A306">
            <v>10080</v>
          </cell>
          <cell r="B306" t="str">
            <v>Riyadh Metro (Armetal)</v>
          </cell>
          <cell r="C306" t="str">
            <v>Armetal</v>
          </cell>
          <cell r="D306" t="str">
            <v>Asharf Youns</v>
          </cell>
          <cell r="E306"/>
          <cell r="F306"/>
          <cell r="G306"/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A307">
            <v>10241</v>
          </cell>
          <cell r="B307" t="str">
            <v>New Care Medical Clinics Building</v>
          </cell>
          <cell r="C307" t="str">
            <v>ESSENCE OF STABILITY</v>
          </cell>
          <cell r="D307" t="str">
            <v>Asharf Youns</v>
          </cell>
          <cell r="E307"/>
          <cell r="F307"/>
          <cell r="G307"/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A308">
            <v>10219</v>
          </cell>
          <cell r="B308" t="str">
            <v>KAIG</v>
          </cell>
          <cell r="C308" t="str">
            <v xml:space="preserve">ZAID ALHUSSAIN </v>
          </cell>
          <cell r="D308" t="str">
            <v>Asharf Youns</v>
          </cell>
          <cell r="E308"/>
          <cell r="F308"/>
          <cell r="G308">
            <v>1662828.6</v>
          </cell>
          <cell r="H308">
            <v>415707.15</v>
          </cell>
          <cell r="I308">
            <v>166282.86000000002</v>
          </cell>
          <cell r="J308">
            <v>187068.21750000003</v>
          </cell>
          <cell r="K308">
            <v>1267906.8075000001</v>
          </cell>
        </row>
        <row r="309">
          <cell r="A309">
            <v>10254</v>
          </cell>
          <cell r="B309" t="str">
            <v>AL mishraq project - saudico-Aluminum</v>
          </cell>
          <cell r="C309" t="str">
            <v>SAUDI CONSTRUCTIONEERS Ltd.</v>
          </cell>
          <cell r="D309" t="str">
            <v>Asharf Youns</v>
          </cell>
          <cell r="E309"/>
          <cell r="F309"/>
          <cell r="G309">
            <v>1292078.6370000001</v>
          </cell>
          <cell r="H309">
            <v>258415.72740000003</v>
          </cell>
          <cell r="I309">
            <v>129207.86370000002</v>
          </cell>
          <cell r="J309">
            <v>155049.43644000002</v>
          </cell>
          <cell r="K309">
            <v>1059504.4823400001</v>
          </cell>
        </row>
        <row r="310">
          <cell r="A310">
            <v>10253</v>
          </cell>
          <cell r="B310" t="str">
            <v>AL mishraq project - saudico-Steel</v>
          </cell>
          <cell r="C310" t="str">
            <v>SAUDI CONSTRUCTIONEERS Ltd.</v>
          </cell>
          <cell r="D310" t="str">
            <v>Asharf Youns</v>
          </cell>
          <cell r="E310"/>
          <cell r="F310"/>
          <cell r="G310">
            <v>1247264.7420000001</v>
          </cell>
          <cell r="H310">
            <v>498905.89680000005</v>
          </cell>
          <cell r="I310">
            <v>124726.47420000001</v>
          </cell>
          <cell r="J310">
            <v>112253.82678000002</v>
          </cell>
          <cell r="K310">
            <v>735886.19778000005</v>
          </cell>
        </row>
        <row r="311">
          <cell r="A311">
            <v>10234</v>
          </cell>
          <cell r="B311" t="str">
            <v>STC AQALAT SMART SQUARE PROJECT</v>
          </cell>
          <cell r="C311" t="str">
            <v>BEC</v>
          </cell>
          <cell r="D311" t="str">
            <v>Mohamed Hamza</v>
          </cell>
          <cell r="E311"/>
          <cell r="F311"/>
          <cell r="G311"/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 t="str">
            <v>Riyadh Avenue</v>
          </cell>
          <cell r="B312" t="str">
            <v>Riyadh Avenue</v>
          </cell>
          <cell r="C312" t="str">
            <v xml:space="preserve">NESMA </v>
          </cell>
          <cell r="D312" t="str">
            <v>Mohamed Hamza</v>
          </cell>
          <cell r="E312"/>
          <cell r="F312"/>
          <cell r="G312">
            <v>1350000</v>
          </cell>
          <cell r="H312"/>
          <cell r="I312"/>
          <cell r="J312">
            <v>202500</v>
          </cell>
          <cell r="K312">
            <v>1552500</v>
          </cell>
        </row>
        <row r="313">
          <cell r="A313">
            <v>10134</v>
          </cell>
          <cell r="B313" t="str">
            <v>BACS - RIYADH METRO</v>
          </cell>
          <cell r="C313" t="str">
            <v>BACS</v>
          </cell>
          <cell r="D313" t="str">
            <v>Mohamed Sadiq</v>
          </cell>
          <cell r="E313"/>
          <cell r="F313"/>
          <cell r="G313"/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>
            <v>10259</v>
          </cell>
          <cell r="B314" t="str">
            <v>Shura Central Hotel 1 (HC1)</v>
          </cell>
          <cell r="C314" t="str">
            <v>Red Sea</v>
          </cell>
          <cell r="D314" t="str">
            <v>Mohamed Sadiq</v>
          </cell>
          <cell r="E314"/>
          <cell r="F314"/>
          <cell r="G314">
            <v>2945434</v>
          </cell>
          <cell r="H314">
            <v>294543.40000000002</v>
          </cell>
          <cell r="I314">
            <v>29454.340000000004</v>
          </cell>
          <cell r="J314">
            <v>397633.59</v>
          </cell>
          <cell r="K314">
            <v>3019069.85</v>
          </cell>
        </row>
        <row r="315">
          <cell r="A315">
            <v>10263</v>
          </cell>
          <cell r="B315" t="str">
            <v>SINDALHA ISLAND Cluster 4</v>
          </cell>
          <cell r="C315" t="str">
            <v>BEC</v>
          </cell>
          <cell r="D315" t="str">
            <v>Mohamed Sadiq</v>
          </cell>
          <cell r="E315"/>
          <cell r="F315"/>
          <cell r="G315"/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>
            <v>10262</v>
          </cell>
          <cell r="B316" t="str">
            <v>Amaala Projects Steel</v>
          </cell>
          <cell r="C316" t="str">
            <v>HASSAN ALLAM CONSTRUCTION</v>
          </cell>
          <cell r="D316" t="str">
            <v>Mohamed Emad</v>
          </cell>
          <cell r="E316"/>
          <cell r="F316"/>
          <cell r="G316"/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>
            <v>10214</v>
          </cell>
          <cell r="B317" t="str">
            <v xml:space="preserve">Dr. Suleiman AL-Habib Hospital-Jeddah </v>
          </cell>
          <cell r="C317" t="str">
            <v>Dr. Suleiman AL-Habib Hospital</v>
          </cell>
          <cell r="D317" t="str">
            <v xml:space="preserve">Radwan </v>
          </cell>
          <cell r="E317"/>
          <cell r="F317"/>
          <cell r="G317"/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>
            <v>10239</v>
          </cell>
          <cell r="B318" t="str">
            <v>Al-Faqih Hospital</v>
          </cell>
          <cell r="C318" t="str">
            <v>Elkhereiji Commerce Contracting Co.</v>
          </cell>
          <cell r="D318" t="str">
            <v xml:space="preserve">Radwan </v>
          </cell>
          <cell r="E318"/>
          <cell r="F318"/>
          <cell r="G318">
            <v>1518897.0462670047</v>
          </cell>
          <cell r="H318">
            <v>379724.26156675117</v>
          </cell>
          <cell r="I318">
            <v>151889.70462670046</v>
          </cell>
          <cell r="J318">
            <v>170875.91770503801</v>
          </cell>
          <cell r="K318">
            <v>1158158.997778591</v>
          </cell>
        </row>
        <row r="319">
          <cell r="A319">
            <v>10236</v>
          </cell>
          <cell r="B319" t="str">
            <v>MADINA SCHOOLS</v>
          </cell>
          <cell r="C319" t="str">
            <v>BEC- MOBCO</v>
          </cell>
          <cell r="D319" t="str">
            <v xml:space="preserve">Radwan </v>
          </cell>
          <cell r="E319"/>
          <cell r="F319"/>
          <cell r="G319"/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>
            <v>10247</v>
          </cell>
          <cell r="B320" t="str">
            <v xml:space="preserve">MADINAH GATE </v>
          </cell>
          <cell r="C320" t="str">
            <v>Marco</v>
          </cell>
          <cell r="D320" t="str">
            <v xml:space="preserve">Radwan </v>
          </cell>
          <cell r="E320"/>
          <cell r="F320"/>
          <cell r="G320"/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>
            <v>10225</v>
          </cell>
          <cell r="B321" t="str">
            <v>KAP 5</v>
          </cell>
          <cell r="C321" t="str">
            <v>BEC</v>
          </cell>
          <cell r="D321" t="str">
            <v xml:space="preserve">Radwan </v>
          </cell>
          <cell r="E321"/>
          <cell r="F321"/>
          <cell r="G321"/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>
            <v>10261</v>
          </cell>
          <cell r="B322" t="str">
            <v>IKEA MADINA</v>
          </cell>
          <cell r="C322" t="str">
            <v>YOUSSEF MARROUN CONT</v>
          </cell>
          <cell r="D322" t="str">
            <v xml:space="preserve">Radwan </v>
          </cell>
          <cell r="E322"/>
          <cell r="F322"/>
          <cell r="G322"/>
          <cell r="H322">
            <v>0</v>
          </cell>
          <cell r="I322"/>
          <cell r="J322">
            <v>0</v>
          </cell>
          <cell r="K322">
            <v>0</v>
          </cell>
        </row>
        <row r="323">
          <cell r="A323">
            <v>10250</v>
          </cell>
          <cell r="B323" t="str">
            <v>Makarem El Madena Hotel</v>
          </cell>
          <cell r="C323" t="str">
            <v>Elkhereiji Commerce Contracting Co.</v>
          </cell>
          <cell r="D323" t="str">
            <v xml:space="preserve">Radwan </v>
          </cell>
          <cell r="E323"/>
          <cell r="F323"/>
          <cell r="G323">
            <v>500000</v>
          </cell>
          <cell r="H323">
            <v>100000</v>
          </cell>
          <cell r="I323">
            <v>50000</v>
          </cell>
          <cell r="J323">
            <v>60000</v>
          </cell>
          <cell r="K323">
            <v>410000</v>
          </cell>
        </row>
        <row r="324">
          <cell r="A324">
            <v>10249</v>
          </cell>
          <cell r="B324" t="str">
            <v>Novotel Madinah Hotel</v>
          </cell>
          <cell r="C324" t="str">
            <v xml:space="preserve">Orient Construction Company </v>
          </cell>
          <cell r="D324" t="str">
            <v xml:space="preserve">Radwan </v>
          </cell>
          <cell r="E324"/>
          <cell r="F324"/>
          <cell r="G324">
            <v>1500000</v>
          </cell>
          <cell r="H324">
            <v>225000</v>
          </cell>
          <cell r="I324">
            <v>150000</v>
          </cell>
          <cell r="J324">
            <v>191250</v>
          </cell>
          <cell r="K324">
            <v>1316250</v>
          </cell>
        </row>
        <row r="325">
          <cell r="A325">
            <v>10139</v>
          </cell>
          <cell r="B325" t="str">
            <v>3E2 Station</v>
          </cell>
          <cell r="C325" t="str">
            <v>ANM</v>
          </cell>
          <cell r="D325" t="str">
            <v>Ibrahim ALRefai</v>
          </cell>
          <cell r="E325"/>
          <cell r="F325"/>
          <cell r="G325">
            <v>4506303.2544092899</v>
          </cell>
          <cell r="H325">
            <v>264970.63135926623</v>
          </cell>
          <cell r="I325">
            <v>675945.48816139344</v>
          </cell>
          <cell r="J325">
            <v>662696.95659343014</v>
          </cell>
          <cell r="K325">
            <v>4228084.09148206</v>
          </cell>
        </row>
        <row r="326">
          <cell r="A326">
            <v>10190</v>
          </cell>
          <cell r="B326" t="str">
            <v>KAFD-Sky Walk Link Bridge-S67</v>
          </cell>
          <cell r="C326" t="str">
            <v>BAYTUR</v>
          </cell>
          <cell r="D326" t="str">
            <v>Mohamed Zawwi</v>
          </cell>
          <cell r="E326"/>
          <cell r="F326"/>
          <cell r="G326">
            <v>227992.6</v>
          </cell>
          <cell r="H326">
            <v>22799.260000000002</v>
          </cell>
          <cell r="I326">
            <v>22799.260000000002</v>
          </cell>
          <cell r="J326">
            <v>30779.000999999997</v>
          </cell>
          <cell r="K326">
            <v>213173.08099999998</v>
          </cell>
        </row>
        <row r="327">
          <cell r="A327">
            <v>10097</v>
          </cell>
          <cell r="B327" t="str">
            <v xml:space="preserve">KAP2-A Riyadh </v>
          </cell>
          <cell r="C327" t="str">
            <v xml:space="preserve">Elseif </v>
          </cell>
          <cell r="D327" t="str">
            <v>Ismail Attia</v>
          </cell>
          <cell r="E327"/>
          <cell r="F327"/>
          <cell r="G327"/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A328">
            <v>10171</v>
          </cell>
          <cell r="B328" t="str">
            <v>SABIC HOSPITAL</v>
          </cell>
          <cell r="C328" t="str">
            <v>Alfawzan</v>
          </cell>
          <cell r="D328" t="str">
            <v>Ismail Attia</v>
          </cell>
          <cell r="E328"/>
          <cell r="F328"/>
          <cell r="G328"/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>
            <v>10233</v>
          </cell>
          <cell r="B329" t="str">
            <v>lamah tower</v>
          </cell>
          <cell r="C329" t="str">
            <v>Building Methods Contracting CO.</v>
          </cell>
          <cell r="D329" t="str">
            <v>Ismail Attia</v>
          </cell>
          <cell r="E329"/>
          <cell r="F329"/>
          <cell r="G329"/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>
            <v>10222</v>
          </cell>
          <cell r="B330" t="str">
            <v>Citc ALU Damam-Abha-Tabouk</v>
          </cell>
          <cell r="C330" t="str">
            <v xml:space="preserve">ALMOWATIN </v>
          </cell>
          <cell r="D330" t="str">
            <v>Ismail Attia</v>
          </cell>
          <cell r="E330"/>
          <cell r="F330"/>
          <cell r="G330"/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>
            <v>10230</v>
          </cell>
          <cell r="B331" t="str">
            <v>UNIVERSITY HOSPITAL-TABUK</v>
          </cell>
          <cell r="C331" t="str">
            <v>AL TAAFUF</v>
          </cell>
          <cell r="D331" t="str">
            <v>Ismail Attia</v>
          </cell>
          <cell r="E331"/>
          <cell r="F331"/>
          <cell r="G331"/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 t="str">
            <v>Alianma Bank</v>
          </cell>
          <cell r="B332" t="str">
            <v>Alianma Bank</v>
          </cell>
          <cell r="C332" t="str">
            <v>ACC</v>
          </cell>
          <cell r="D332" t="str">
            <v>Ismail Attia</v>
          </cell>
          <cell r="E332"/>
          <cell r="F332"/>
          <cell r="G332"/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>
            <v>10179</v>
          </cell>
          <cell r="B333" t="str">
            <v>AL Hugayet Residential</v>
          </cell>
          <cell r="C333" t="str">
            <v>Abdel Hadi Al Hugayet Contracting</v>
          </cell>
          <cell r="D333" t="str">
            <v>Kareem Gamal</v>
          </cell>
          <cell r="E333"/>
          <cell r="F333"/>
          <cell r="G333"/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>
            <v>10183</v>
          </cell>
          <cell r="B334" t="str">
            <v xml:space="preserve">KFU PM </v>
          </cell>
          <cell r="C334" t="str">
            <v>Al Kefah</v>
          </cell>
          <cell r="D334" t="str">
            <v>Kareem Gamal</v>
          </cell>
          <cell r="E334"/>
          <cell r="F334"/>
          <cell r="G334"/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>
            <v>10156</v>
          </cell>
          <cell r="B335" t="str">
            <v>C76</v>
          </cell>
          <cell r="C335" t="str">
            <v>Raziat</v>
          </cell>
          <cell r="D335" t="str">
            <v>Kareem Gamal</v>
          </cell>
          <cell r="E335"/>
          <cell r="F335"/>
          <cell r="G335"/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>
            <v>10147</v>
          </cell>
          <cell r="B336" t="str">
            <v xml:space="preserve">KFU Schools </v>
          </cell>
          <cell r="C336" t="str">
            <v xml:space="preserve">Azmeel </v>
          </cell>
          <cell r="D336" t="str">
            <v>Kareem Gamal</v>
          </cell>
          <cell r="E336"/>
          <cell r="F336"/>
          <cell r="G336"/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>
            <v>10168</v>
          </cell>
          <cell r="B337" t="str">
            <v xml:space="preserve">ARAMCO MARTIME </v>
          </cell>
          <cell r="C337" t="str">
            <v>Alkhonini</v>
          </cell>
          <cell r="D337" t="str">
            <v>Kareem Gamal</v>
          </cell>
          <cell r="E337"/>
          <cell r="F337"/>
          <cell r="G337"/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A338">
            <v>10208</v>
          </cell>
          <cell r="B338" t="str">
            <v xml:space="preserve">WATER TRANSMISSION </v>
          </cell>
          <cell r="C338" t="str">
            <v>RTCC</v>
          </cell>
          <cell r="D338" t="str">
            <v>Kareem Gamal</v>
          </cell>
          <cell r="E338"/>
          <cell r="F338"/>
          <cell r="G338"/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A339" t="str">
            <v>KINGDOM GATE TOWER</v>
          </cell>
          <cell r="B339" t="str">
            <v>KINGDOM GATE TOWER</v>
          </cell>
          <cell r="C339"/>
          <cell r="D339" t="str">
            <v>Kareem Gamal</v>
          </cell>
          <cell r="E339"/>
          <cell r="F339"/>
          <cell r="G339"/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>
            <v>10248</v>
          </cell>
          <cell r="B340" t="str">
            <v>SINDALHA ISLAND Cluster 6</v>
          </cell>
          <cell r="C340" t="str">
            <v>BEC</v>
          </cell>
          <cell r="D340" t="str">
            <v>Amr Al Amari</v>
          </cell>
          <cell r="E340"/>
          <cell r="F340"/>
          <cell r="G340"/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>
            <v>10229</v>
          </cell>
          <cell r="B341" t="str">
            <v>KAFD-PARCEL NO.5.07 &amp; 5.08</v>
          </cell>
          <cell r="C341" t="str">
            <v>KAFD</v>
          </cell>
          <cell r="D341"/>
          <cell r="E341"/>
          <cell r="F341"/>
          <cell r="G341"/>
          <cell r="H341"/>
          <cell r="I341"/>
          <cell r="J341">
            <v>0</v>
          </cell>
          <cell r="K341">
            <v>0</v>
          </cell>
        </row>
        <row r="342">
          <cell r="A342">
            <v>10238</v>
          </cell>
          <cell r="B342" t="str">
            <v>Privet Villa E</v>
          </cell>
          <cell r="C342" t="str">
            <v>High Lines Decoration Company</v>
          </cell>
          <cell r="D342"/>
          <cell r="E342"/>
          <cell r="F342"/>
          <cell r="G342"/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A343">
            <v>10264</v>
          </cell>
          <cell r="B343" t="str">
            <v>SHURA HW-02</v>
          </cell>
          <cell r="C343" t="str">
            <v>RED SEA</v>
          </cell>
          <cell r="D343"/>
          <cell r="E343"/>
          <cell r="F343"/>
          <cell r="G343">
            <v>2745360.4000000004</v>
          </cell>
          <cell r="H343">
            <v>823608.12000000011</v>
          </cell>
          <cell r="I343">
            <v>274536.04000000004</v>
          </cell>
          <cell r="J343">
            <v>288262.842</v>
          </cell>
          <cell r="K343">
            <v>1935479.0820000002</v>
          </cell>
        </row>
        <row r="344">
          <cell r="A344">
            <v>10265</v>
          </cell>
          <cell r="B344" t="str">
            <v>SHURA HW-03</v>
          </cell>
          <cell r="C344" t="str">
            <v>RED SEA</v>
          </cell>
          <cell r="D344"/>
          <cell r="E344"/>
          <cell r="F344"/>
          <cell r="G344">
            <v>2248650.9</v>
          </cell>
          <cell r="H344">
            <v>674595.2699999999</v>
          </cell>
          <cell r="I344">
            <v>224865.09</v>
          </cell>
          <cell r="J344">
            <v>236108.34449999998</v>
          </cell>
          <cell r="K344">
            <v>1585298.8844999997</v>
          </cell>
        </row>
        <row r="345">
          <cell r="A345">
            <v>10077</v>
          </cell>
          <cell r="B345" t="str">
            <v xml:space="preserve">KAP2-ALArab  </v>
          </cell>
          <cell r="C345" t="str">
            <v xml:space="preserve">Alarab </v>
          </cell>
          <cell r="D345" t="str">
            <v>Mohamed AbdALNabi</v>
          </cell>
          <cell r="E345"/>
          <cell r="F345"/>
          <cell r="G345"/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A346">
            <v>10137</v>
          </cell>
          <cell r="B346" t="str">
            <v>Sofitel</v>
          </cell>
          <cell r="C346" t="str">
            <v>MOBCO</v>
          </cell>
          <cell r="D346" t="str">
            <v>Mohamed AbdALNabi</v>
          </cell>
          <cell r="E346"/>
          <cell r="F346"/>
          <cell r="G346"/>
          <cell r="H346"/>
          <cell r="I346">
            <v>0</v>
          </cell>
          <cell r="J346">
            <v>0</v>
          </cell>
          <cell r="K346">
            <v>0</v>
          </cell>
        </row>
        <row r="347">
          <cell r="A347">
            <v>10245</v>
          </cell>
          <cell r="B347" t="str">
            <v>Madeedah</v>
          </cell>
          <cell r="C347" t="str">
            <v>Madeedah Hospitals</v>
          </cell>
          <cell r="D347" t="str">
            <v>Mohamed AbdALNabi</v>
          </cell>
          <cell r="E347"/>
          <cell r="F347"/>
          <cell r="G347"/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>
            <v>10251</v>
          </cell>
          <cell r="B348" t="str">
            <v xml:space="preserve">Air Product Neom Green Hydrogen </v>
          </cell>
          <cell r="C348" t="str">
            <v>NESMA UNITED INDUSTRIES</v>
          </cell>
          <cell r="D348" t="str">
            <v>Mohamed AbdALNabi</v>
          </cell>
          <cell r="E348"/>
          <cell r="F348"/>
          <cell r="G348"/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A349">
            <v>10240</v>
          </cell>
          <cell r="B349" t="str">
            <v>Takhasusi hub</v>
          </cell>
          <cell r="C349" t="str">
            <v xml:space="preserve">Amad Arabia Investment </v>
          </cell>
          <cell r="D349" t="str">
            <v>Mohamed AbdALNabi</v>
          </cell>
          <cell r="E349"/>
          <cell r="F349"/>
          <cell r="G349">
            <v>781000</v>
          </cell>
          <cell r="H349">
            <v>234300</v>
          </cell>
          <cell r="I349"/>
          <cell r="J349">
            <v>82005</v>
          </cell>
          <cell r="K349">
            <v>628705</v>
          </cell>
        </row>
        <row r="350">
          <cell r="A350">
            <v>10012</v>
          </cell>
          <cell r="B350" t="str">
            <v>KAP-02 BEC</v>
          </cell>
          <cell r="C350" t="str">
            <v>BEC</v>
          </cell>
          <cell r="D350" t="str">
            <v xml:space="preserve">Ibrahim Mahmoud </v>
          </cell>
          <cell r="E350"/>
          <cell r="F350"/>
          <cell r="G350"/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A351">
            <v>10138</v>
          </cell>
          <cell r="B351" t="str">
            <v xml:space="preserve">KAP 4 BULLET PROOF </v>
          </cell>
          <cell r="C351" t="str">
            <v xml:space="preserve">Alarab </v>
          </cell>
          <cell r="D351" t="str">
            <v xml:space="preserve">Ibrahim Mahmoud </v>
          </cell>
          <cell r="E351"/>
          <cell r="F351"/>
          <cell r="G351"/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A352">
            <v>10088</v>
          </cell>
          <cell r="B352" t="str">
            <v xml:space="preserve">Training Center Najarn &amp; Al Zabnah </v>
          </cell>
          <cell r="C352" t="str">
            <v>RTCC</v>
          </cell>
          <cell r="D352" t="str">
            <v xml:space="preserve">Ibrahim Mahmoud </v>
          </cell>
          <cell r="E352"/>
          <cell r="F352"/>
          <cell r="G352"/>
          <cell r="H352"/>
          <cell r="I352">
            <v>0</v>
          </cell>
          <cell r="J352">
            <v>0</v>
          </cell>
          <cell r="K352">
            <v>0</v>
          </cell>
        </row>
        <row r="353">
          <cell r="A353">
            <v>10088</v>
          </cell>
          <cell r="B353" t="str">
            <v>RRS</v>
          </cell>
          <cell r="C353" t="str">
            <v>RTCC</v>
          </cell>
          <cell r="D353" t="str">
            <v xml:space="preserve">Ibrahim Mahmoud </v>
          </cell>
          <cell r="E353"/>
          <cell r="F353"/>
          <cell r="G353"/>
          <cell r="H353"/>
          <cell r="I353">
            <v>0</v>
          </cell>
          <cell r="J353">
            <v>0</v>
          </cell>
          <cell r="K353">
            <v>0</v>
          </cell>
        </row>
        <row r="354">
          <cell r="A354">
            <v>10256</v>
          </cell>
          <cell r="B354" t="str">
            <v>ELHAMRA ( 7 Project)</v>
          </cell>
          <cell r="C354" t="str">
            <v>SHAPOORJI PALLONJI MIDEAST</v>
          </cell>
          <cell r="D354" t="str">
            <v xml:space="preserve">Ibrahim Mahmoud </v>
          </cell>
          <cell r="E354"/>
          <cell r="F354"/>
          <cell r="G354">
            <v>8419636</v>
          </cell>
          <cell r="H354">
            <v>1683927.2000000002</v>
          </cell>
          <cell r="I354">
            <v>841963.60000000009</v>
          </cell>
          <cell r="J354">
            <v>1010356.32</v>
          </cell>
          <cell r="K354">
            <v>6904101.5199999996</v>
          </cell>
        </row>
        <row r="355">
          <cell r="A355">
            <v>10080</v>
          </cell>
          <cell r="B355" t="str">
            <v>Riyadh Metro (Armetal)</v>
          </cell>
          <cell r="C355" t="str">
            <v>Armetal</v>
          </cell>
          <cell r="D355" t="str">
            <v>Asharf Youns</v>
          </cell>
          <cell r="E355"/>
          <cell r="F355"/>
          <cell r="G355"/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>
            <v>10241</v>
          </cell>
          <cell r="B356" t="str">
            <v>New Care Medical Clinics Building</v>
          </cell>
          <cell r="C356" t="str">
            <v>ESSENCE OF STABILITY</v>
          </cell>
          <cell r="D356" t="str">
            <v>Asharf Youns</v>
          </cell>
          <cell r="E356"/>
          <cell r="F356"/>
          <cell r="G356"/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A357">
            <v>10219</v>
          </cell>
          <cell r="B357" t="str">
            <v>KAIG</v>
          </cell>
          <cell r="C357" t="str">
            <v xml:space="preserve">ZAID ALHUSSAIN </v>
          </cell>
          <cell r="D357" t="str">
            <v>Asharf Youns</v>
          </cell>
          <cell r="E357"/>
          <cell r="F357"/>
          <cell r="G357">
            <v>831414.3</v>
          </cell>
          <cell r="H357">
            <v>207853.57500000001</v>
          </cell>
          <cell r="I357">
            <v>83141.430000000008</v>
          </cell>
          <cell r="J357">
            <v>93534.108750000014</v>
          </cell>
          <cell r="K357">
            <v>633953.40375000006</v>
          </cell>
        </row>
        <row r="358">
          <cell r="A358">
            <v>10254</v>
          </cell>
          <cell r="B358" t="str">
            <v>AL mishraq project - saudico-Aluminum</v>
          </cell>
          <cell r="C358" t="str">
            <v>SAUDI CONSTRUCTIONEERS Ltd.</v>
          </cell>
          <cell r="D358" t="str">
            <v>Asharf Youns</v>
          </cell>
          <cell r="E358"/>
          <cell r="F358"/>
          <cell r="G358">
            <v>1292078.6370000001</v>
          </cell>
          <cell r="H358">
            <v>258415.72740000003</v>
          </cell>
          <cell r="I358">
            <v>129207.86370000002</v>
          </cell>
          <cell r="J358">
            <v>155049.43644000002</v>
          </cell>
          <cell r="K358">
            <v>1059504.4823400001</v>
          </cell>
        </row>
        <row r="359">
          <cell r="A359">
            <v>10253</v>
          </cell>
          <cell r="B359" t="str">
            <v>AL mishraq project - saudico-Steel</v>
          </cell>
          <cell r="C359" t="str">
            <v>SAUDI CONSTRUCTIONEERS Ltd.</v>
          </cell>
          <cell r="D359" t="str">
            <v>Asharf Youns</v>
          </cell>
          <cell r="E359"/>
          <cell r="F359"/>
          <cell r="G359">
            <v>1247264.7420000001</v>
          </cell>
          <cell r="H359">
            <v>498905.89680000005</v>
          </cell>
          <cell r="I359">
            <v>124726.47420000001</v>
          </cell>
          <cell r="J359">
            <v>112253.82678000002</v>
          </cell>
          <cell r="K359">
            <v>735886.19778000005</v>
          </cell>
        </row>
        <row r="360">
          <cell r="A360">
            <v>10234</v>
          </cell>
          <cell r="B360" t="str">
            <v>STC AQALAT SMART SQUARE PROJECT</v>
          </cell>
          <cell r="C360" t="str">
            <v>BEC</v>
          </cell>
          <cell r="D360" t="str">
            <v>Mohamed Hamza</v>
          </cell>
          <cell r="E360"/>
          <cell r="F360"/>
          <cell r="G360"/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A361" t="str">
            <v>Riyadh Avenue</v>
          </cell>
          <cell r="B361" t="str">
            <v>Riyadh Avenue</v>
          </cell>
          <cell r="C361" t="str">
            <v xml:space="preserve">NESMA </v>
          </cell>
          <cell r="D361" t="str">
            <v>Mohamed Hamza</v>
          </cell>
          <cell r="E361"/>
          <cell r="F361"/>
          <cell r="G361">
            <v>1600000</v>
          </cell>
          <cell r="H361"/>
          <cell r="I361"/>
          <cell r="J361">
            <v>240000</v>
          </cell>
          <cell r="K361">
            <v>1840000</v>
          </cell>
        </row>
        <row r="362">
          <cell r="A362">
            <v>10134</v>
          </cell>
          <cell r="B362" t="str">
            <v>BACS - RIYADH METRO</v>
          </cell>
          <cell r="C362" t="str">
            <v>BACS</v>
          </cell>
          <cell r="D362" t="str">
            <v>Mohamed Sadiq</v>
          </cell>
          <cell r="E362"/>
          <cell r="F362"/>
          <cell r="G362"/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A363">
            <v>10259</v>
          </cell>
          <cell r="B363" t="str">
            <v>Shura Central Hotel 1 (HC1)</v>
          </cell>
          <cell r="C363" t="str">
            <v>Red Sea</v>
          </cell>
          <cell r="D363" t="str">
            <v>Mohamed Sadiq</v>
          </cell>
          <cell r="E363"/>
          <cell r="F363"/>
          <cell r="G363">
            <v>2801791</v>
          </cell>
          <cell r="H363">
            <v>280179.10000000003</v>
          </cell>
          <cell r="I363">
            <v>28017.910000000003</v>
          </cell>
          <cell r="J363">
            <v>378241.78499999997</v>
          </cell>
          <cell r="K363">
            <v>2871835.7749999999</v>
          </cell>
        </row>
        <row r="364">
          <cell r="A364">
            <v>10263</v>
          </cell>
          <cell r="B364" t="str">
            <v>SINDALHA ISLAND Cluster 4</v>
          </cell>
          <cell r="C364" t="str">
            <v>BEC</v>
          </cell>
          <cell r="D364" t="str">
            <v>Mohamed Sadiq</v>
          </cell>
          <cell r="E364"/>
          <cell r="F364"/>
          <cell r="G364"/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A365">
            <v>10262</v>
          </cell>
          <cell r="B365" t="str">
            <v>Amaala Projects Steel</v>
          </cell>
          <cell r="C365" t="str">
            <v>HASSAN ALLAM CONSTRUCTION</v>
          </cell>
          <cell r="D365" t="str">
            <v>Mohamed Emad</v>
          </cell>
          <cell r="E365"/>
          <cell r="F365"/>
          <cell r="G365"/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A366">
            <v>10214</v>
          </cell>
          <cell r="B366" t="str">
            <v xml:space="preserve">Dr. Suleiman AL-Habib Hospital-Jeddah </v>
          </cell>
          <cell r="C366" t="str">
            <v>Dr. Suleiman AL-Habib Hospital</v>
          </cell>
          <cell r="D366" t="str">
            <v xml:space="preserve">Radwan </v>
          </cell>
          <cell r="E366"/>
          <cell r="F366"/>
          <cell r="G366"/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A367">
            <v>10239</v>
          </cell>
          <cell r="B367" t="str">
            <v>Al-Faqih Hospital</v>
          </cell>
          <cell r="C367" t="str">
            <v>Elkhereiji Commerce Contracting Co.</v>
          </cell>
          <cell r="D367" t="str">
            <v xml:space="preserve">Radwan </v>
          </cell>
          <cell r="E367"/>
          <cell r="F367"/>
          <cell r="G367"/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A368">
            <v>10236</v>
          </cell>
          <cell r="B368" t="str">
            <v>MADINA SCHOOLS</v>
          </cell>
          <cell r="C368" t="str">
            <v>BEC- MOBCO</v>
          </cell>
          <cell r="D368" t="str">
            <v xml:space="preserve">Radwan </v>
          </cell>
          <cell r="E368"/>
          <cell r="F368"/>
          <cell r="G368"/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A369">
            <v>10247</v>
          </cell>
          <cell r="B369" t="str">
            <v xml:space="preserve">MADINAH GATE </v>
          </cell>
          <cell r="C369" t="str">
            <v>Marco</v>
          </cell>
          <cell r="D369" t="str">
            <v xml:space="preserve">Radwan </v>
          </cell>
          <cell r="E369"/>
          <cell r="F369"/>
          <cell r="G369"/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A370">
            <v>10225</v>
          </cell>
          <cell r="B370" t="str">
            <v>KAP 5</v>
          </cell>
          <cell r="C370" t="str">
            <v>BEC</v>
          </cell>
          <cell r="D370" t="str">
            <v xml:space="preserve">Radwan </v>
          </cell>
          <cell r="E370"/>
          <cell r="F370"/>
          <cell r="G370"/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A371">
            <v>10261</v>
          </cell>
          <cell r="B371" t="str">
            <v>IKEA MADINA</v>
          </cell>
          <cell r="C371" t="str">
            <v>YOUSSEF MARROUN CONT</v>
          </cell>
          <cell r="D371" t="str">
            <v xml:space="preserve">Radwan </v>
          </cell>
          <cell r="E371"/>
          <cell r="F371"/>
          <cell r="G371"/>
          <cell r="H371">
            <v>0</v>
          </cell>
          <cell r="I371"/>
          <cell r="J371">
            <v>0</v>
          </cell>
          <cell r="K371">
            <v>0</v>
          </cell>
        </row>
        <row r="372">
          <cell r="A372">
            <v>10250</v>
          </cell>
          <cell r="B372" t="str">
            <v>Makarem El Madena Hotel</v>
          </cell>
          <cell r="C372" t="str">
            <v>Elkhereiji Commerce Contracting Co.</v>
          </cell>
          <cell r="D372" t="str">
            <v xml:space="preserve">Radwan </v>
          </cell>
          <cell r="E372"/>
          <cell r="F372"/>
          <cell r="G372">
            <v>500000</v>
          </cell>
          <cell r="H372">
            <v>100000</v>
          </cell>
          <cell r="I372">
            <v>50000</v>
          </cell>
          <cell r="J372">
            <v>60000</v>
          </cell>
          <cell r="K372">
            <v>410000</v>
          </cell>
        </row>
        <row r="373">
          <cell r="A373">
            <v>10249</v>
          </cell>
          <cell r="B373" t="str">
            <v>Novotel Madinah Hotel</v>
          </cell>
          <cell r="C373" t="str">
            <v xml:space="preserve">Orient Construction Company </v>
          </cell>
          <cell r="D373" t="str">
            <v xml:space="preserve">Radwan </v>
          </cell>
          <cell r="E373"/>
          <cell r="F373"/>
          <cell r="G373">
            <v>1400000</v>
          </cell>
          <cell r="H373">
            <v>210000</v>
          </cell>
          <cell r="I373">
            <v>140000</v>
          </cell>
          <cell r="J373">
            <v>178500</v>
          </cell>
          <cell r="K373">
            <v>1228500</v>
          </cell>
        </row>
        <row r="374">
          <cell r="A374">
            <v>10139</v>
          </cell>
          <cell r="B374" t="str">
            <v>3E2 Station</v>
          </cell>
          <cell r="C374" t="str">
            <v>ANM</v>
          </cell>
          <cell r="D374" t="str">
            <v>Ibrahim ALRefai</v>
          </cell>
          <cell r="E374"/>
          <cell r="F374"/>
          <cell r="G374"/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A375">
            <v>10190</v>
          </cell>
          <cell r="B375" t="str">
            <v>KAFD-Sky Walk Link Bridge-S67</v>
          </cell>
          <cell r="C375" t="str">
            <v>BAYTUR</v>
          </cell>
          <cell r="D375" t="str">
            <v>Mohamed Zawwi</v>
          </cell>
          <cell r="E375"/>
          <cell r="F375"/>
          <cell r="G375"/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A376">
            <v>10097</v>
          </cell>
          <cell r="B376" t="str">
            <v xml:space="preserve">KAP2-A Riyadh </v>
          </cell>
          <cell r="C376" t="str">
            <v xml:space="preserve">Elseif </v>
          </cell>
          <cell r="D376" t="str">
            <v>Ismail Attia</v>
          </cell>
          <cell r="E376"/>
          <cell r="F376"/>
          <cell r="G376"/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A377">
            <v>10171</v>
          </cell>
          <cell r="B377" t="str">
            <v>SABIC HOSPITAL</v>
          </cell>
          <cell r="C377" t="str">
            <v>Alfawzan</v>
          </cell>
          <cell r="D377" t="str">
            <v>Ismail Attia</v>
          </cell>
          <cell r="E377"/>
          <cell r="F377"/>
          <cell r="G377">
            <v>1547395.83</v>
          </cell>
          <cell r="H377">
            <v>154739.58300000001</v>
          </cell>
          <cell r="I377">
            <v>154739.58300000001</v>
          </cell>
          <cell r="J377">
            <v>208898.43704999998</v>
          </cell>
          <cell r="K377">
            <v>1446815.1010499999</v>
          </cell>
        </row>
        <row r="378">
          <cell r="A378">
            <v>10233</v>
          </cell>
          <cell r="B378" t="str">
            <v>lamah tower</v>
          </cell>
          <cell r="C378" t="str">
            <v>Building Methods Contracting CO.</v>
          </cell>
          <cell r="D378" t="str">
            <v>Ismail Attia</v>
          </cell>
          <cell r="E378"/>
          <cell r="F378"/>
          <cell r="G378"/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>
            <v>10222</v>
          </cell>
          <cell r="B379" t="str">
            <v>Citc ALU Damam-Abha-Tabouk</v>
          </cell>
          <cell r="C379" t="str">
            <v xml:space="preserve">ALMOWATIN </v>
          </cell>
          <cell r="D379" t="str">
            <v>Ismail Attia</v>
          </cell>
          <cell r="E379"/>
          <cell r="F379"/>
          <cell r="G379"/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A380">
            <v>10230</v>
          </cell>
          <cell r="B380" t="str">
            <v>UNIVERSITY HOSPITAL-TABUK</v>
          </cell>
          <cell r="C380" t="str">
            <v>AL TAAFUF</v>
          </cell>
          <cell r="D380" t="str">
            <v>Ismail Attia</v>
          </cell>
          <cell r="E380"/>
          <cell r="F380"/>
          <cell r="G380"/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A381" t="str">
            <v>Alianma Bank</v>
          </cell>
          <cell r="B381" t="str">
            <v>Alianma Bank</v>
          </cell>
          <cell r="C381" t="str">
            <v>ACC</v>
          </cell>
          <cell r="D381" t="str">
            <v>Ismail Attia</v>
          </cell>
          <cell r="E381"/>
          <cell r="F381"/>
          <cell r="G381"/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A382">
            <v>10179</v>
          </cell>
          <cell r="B382" t="str">
            <v>AL Hugayet Residential</v>
          </cell>
          <cell r="C382" t="str">
            <v>Abdel Hadi Al Hugayet Contracting</v>
          </cell>
          <cell r="D382" t="str">
            <v>Kareem Gamal</v>
          </cell>
          <cell r="E382"/>
          <cell r="F382"/>
          <cell r="G382"/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A383">
            <v>10183</v>
          </cell>
          <cell r="B383" t="str">
            <v xml:space="preserve">KFU PM </v>
          </cell>
          <cell r="C383" t="str">
            <v>Al Kefah</v>
          </cell>
          <cell r="D383" t="str">
            <v>Kareem Gamal</v>
          </cell>
          <cell r="E383"/>
          <cell r="F383"/>
          <cell r="G383"/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A384">
            <v>10156</v>
          </cell>
          <cell r="B384" t="str">
            <v>C76</v>
          </cell>
          <cell r="C384" t="str">
            <v>Raziat</v>
          </cell>
          <cell r="D384" t="str">
            <v>Kareem Gamal</v>
          </cell>
          <cell r="E384"/>
          <cell r="F384"/>
          <cell r="G384"/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A385">
            <v>10147</v>
          </cell>
          <cell r="B385" t="str">
            <v xml:space="preserve">KFU Schools </v>
          </cell>
          <cell r="C385" t="str">
            <v xml:space="preserve">Azmeel </v>
          </cell>
          <cell r="D385" t="str">
            <v>Kareem Gamal</v>
          </cell>
          <cell r="E385"/>
          <cell r="F385"/>
          <cell r="G385"/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A386">
            <v>10168</v>
          </cell>
          <cell r="B386" t="str">
            <v xml:space="preserve">ARAMCO MARTIME </v>
          </cell>
          <cell r="C386" t="str">
            <v>Alkhonini</v>
          </cell>
          <cell r="D386" t="str">
            <v>Kareem Gamal</v>
          </cell>
          <cell r="E386"/>
          <cell r="F386"/>
          <cell r="G386"/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A387">
            <v>10208</v>
          </cell>
          <cell r="B387" t="str">
            <v xml:space="preserve">WATER TRANSMISSION </v>
          </cell>
          <cell r="C387" t="str">
            <v>RTCC</v>
          </cell>
          <cell r="D387" t="str">
            <v>Kareem Gamal</v>
          </cell>
          <cell r="E387"/>
          <cell r="F387"/>
          <cell r="G387"/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A388" t="str">
            <v>KINGDOM GATE TOWER</v>
          </cell>
          <cell r="B388" t="str">
            <v>KINGDOM GATE TOWER</v>
          </cell>
          <cell r="C388"/>
          <cell r="D388" t="str">
            <v>Kareem Gamal</v>
          </cell>
          <cell r="E388"/>
          <cell r="F388"/>
          <cell r="G388"/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A389">
            <v>10248</v>
          </cell>
          <cell r="B389" t="str">
            <v>SINDALHA ISLAND Cluster 6</v>
          </cell>
          <cell r="C389" t="str">
            <v>BEC</v>
          </cell>
          <cell r="D389" t="str">
            <v>Amr Al Amari</v>
          </cell>
          <cell r="E389"/>
          <cell r="F389"/>
          <cell r="G389"/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A390">
            <v>10229</v>
          </cell>
          <cell r="B390" t="str">
            <v>KAFD-PARCEL NO.5.07 &amp; 5.08</v>
          </cell>
          <cell r="C390" t="str">
            <v>KAFD</v>
          </cell>
          <cell r="D390"/>
          <cell r="E390"/>
          <cell r="F390"/>
          <cell r="G390"/>
          <cell r="H390"/>
          <cell r="I390"/>
          <cell r="J390">
            <v>0</v>
          </cell>
          <cell r="K390">
            <v>0</v>
          </cell>
        </row>
        <row r="391">
          <cell r="A391">
            <v>10238</v>
          </cell>
          <cell r="B391" t="str">
            <v>Privet Villa E</v>
          </cell>
          <cell r="C391" t="str">
            <v>High Lines Decoration Company</v>
          </cell>
          <cell r="D391"/>
          <cell r="E391"/>
          <cell r="F391"/>
          <cell r="G391"/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A392">
            <v>10264</v>
          </cell>
          <cell r="B392" t="str">
            <v>SHURA HW-02</v>
          </cell>
          <cell r="C392" t="str">
            <v>RED SEA</v>
          </cell>
          <cell r="D392"/>
          <cell r="E392"/>
          <cell r="F392"/>
          <cell r="G392">
            <v>5490720.8000000007</v>
          </cell>
          <cell r="H392">
            <v>1647216.2400000002</v>
          </cell>
          <cell r="I392">
            <v>549072.08000000007</v>
          </cell>
          <cell r="J392">
            <v>576525.68400000001</v>
          </cell>
          <cell r="K392">
            <v>3870958.1640000003</v>
          </cell>
        </row>
        <row r="393">
          <cell r="A393">
            <v>10265</v>
          </cell>
          <cell r="B393" t="str">
            <v>SHURA HW-03</v>
          </cell>
          <cell r="C393" t="str">
            <v>RED SEA</v>
          </cell>
          <cell r="D393"/>
          <cell r="E393"/>
          <cell r="F393"/>
          <cell r="G393">
            <v>4497301.8</v>
          </cell>
          <cell r="H393">
            <v>1349190.5399999998</v>
          </cell>
          <cell r="I393">
            <v>449730.18</v>
          </cell>
          <cell r="J393">
            <v>472216.68899999995</v>
          </cell>
          <cell r="K393">
            <v>3170597.7689999994</v>
          </cell>
        </row>
        <row r="394">
          <cell r="A394">
            <v>10077</v>
          </cell>
          <cell r="B394" t="str">
            <v xml:space="preserve">KAP2-ALArab  </v>
          </cell>
          <cell r="C394" t="str">
            <v xml:space="preserve">Alarab </v>
          </cell>
          <cell r="D394" t="str">
            <v>Mohamed AbdALNabi</v>
          </cell>
          <cell r="E394"/>
          <cell r="F394"/>
          <cell r="G394"/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A395">
            <v>10137</v>
          </cell>
          <cell r="B395" t="str">
            <v>Sofitel</v>
          </cell>
          <cell r="C395" t="str">
            <v>MOBCO</v>
          </cell>
          <cell r="D395" t="str">
            <v>Mohamed AbdALNabi</v>
          </cell>
          <cell r="E395"/>
          <cell r="F395"/>
          <cell r="G395"/>
          <cell r="H395"/>
          <cell r="I395">
            <v>0</v>
          </cell>
          <cell r="J395">
            <v>0</v>
          </cell>
          <cell r="K395">
            <v>0</v>
          </cell>
        </row>
        <row r="396">
          <cell r="A396">
            <v>10245</v>
          </cell>
          <cell r="B396" t="str">
            <v>Madeedah</v>
          </cell>
          <cell r="C396" t="str">
            <v>Madeedah Hospitals</v>
          </cell>
          <cell r="D396" t="str">
            <v>Mohamed AbdALNabi</v>
          </cell>
          <cell r="E396"/>
          <cell r="F396"/>
          <cell r="G396"/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>
            <v>10251</v>
          </cell>
          <cell r="B397" t="str">
            <v xml:space="preserve">Air Product Neom Green Hydrogen </v>
          </cell>
          <cell r="C397" t="str">
            <v>NESMA UNITED INDUSTRIES</v>
          </cell>
          <cell r="D397" t="str">
            <v>Mohamed AbdALNabi</v>
          </cell>
          <cell r="E397"/>
          <cell r="F397"/>
          <cell r="G397"/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>
            <v>10240</v>
          </cell>
          <cell r="B398" t="str">
            <v>Takhasusi hub</v>
          </cell>
          <cell r="C398" t="str">
            <v xml:space="preserve">Amad Arabia Investment </v>
          </cell>
          <cell r="D398" t="str">
            <v>Mohamed AbdALNabi</v>
          </cell>
          <cell r="E398"/>
          <cell r="F398"/>
          <cell r="G398">
            <v>390500</v>
          </cell>
          <cell r="H398">
            <v>117150</v>
          </cell>
          <cell r="I398"/>
          <cell r="J398">
            <v>41002.5</v>
          </cell>
          <cell r="K398">
            <v>314352.5</v>
          </cell>
        </row>
        <row r="399">
          <cell r="A399">
            <v>10012</v>
          </cell>
          <cell r="B399" t="str">
            <v>KAP-02 BEC</v>
          </cell>
          <cell r="C399" t="str">
            <v>BEC</v>
          </cell>
          <cell r="D399" t="str">
            <v xml:space="preserve">Ibrahim Mahmoud </v>
          </cell>
          <cell r="E399"/>
          <cell r="F399"/>
          <cell r="G399"/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A400">
            <v>10138</v>
          </cell>
          <cell r="B400" t="str">
            <v xml:space="preserve">KAP 4 BULLET PROOF </v>
          </cell>
          <cell r="C400" t="str">
            <v xml:space="preserve">Alarab </v>
          </cell>
          <cell r="D400" t="str">
            <v xml:space="preserve">Ibrahim Mahmoud </v>
          </cell>
          <cell r="E400"/>
          <cell r="F400"/>
          <cell r="G400"/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A401">
            <v>10088</v>
          </cell>
          <cell r="B401" t="str">
            <v xml:space="preserve">Training Center Najarn &amp; Al Zabnah </v>
          </cell>
          <cell r="C401" t="str">
            <v>RTCC</v>
          </cell>
          <cell r="D401" t="str">
            <v xml:space="preserve">Ibrahim Mahmoud </v>
          </cell>
          <cell r="E401"/>
          <cell r="F401"/>
          <cell r="G401"/>
          <cell r="H401"/>
          <cell r="I401">
            <v>0</v>
          </cell>
          <cell r="J401">
            <v>0</v>
          </cell>
          <cell r="K401">
            <v>0</v>
          </cell>
        </row>
        <row r="402">
          <cell r="A402">
            <v>10088</v>
          </cell>
          <cell r="B402" t="str">
            <v>RRS</v>
          </cell>
          <cell r="C402" t="str">
            <v>RTCC</v>
          </cell>
          <cell r="D402" t="str">
            <v xml:space="preserve">Ibrahim Mahmoud </v>
          </cell>
          <cell r="E402"/>
          <cell r="F402"/>
          <cell r="G402"/>
          <cell r="H402"/>
          <cell r="I402">
            <v>0</v>
          </cell>
          <cell r="J402">
            <v>0</v>
          </cell>
          <cell r="K402">
            <v>0</v>
          </cell>
        </row>
        <row r="403">
          <cell r="A403">
            <v>10256</v>
          </cell>
          <cell r="B403" t="str">
            <v>ELHAMRA ( 7 Project)</v>
          </cell>
          <cell r="C403" t="str">
            <v>SHAPOORJI PALLONJI MIDEAST</v>
          </cell>
          <cell r="D403" t="str">
            <v xml:space="preserve">Ibrahim Mahmoud </v>
          </cell>
          <cell r="E403"/>
          <cell r="F403"/>
          <cell r="G403">
            <v>4000000</v>
          </cell>
          <cell r="H403">
            <v>800000</v>
          </cell>
          <cell r="I403">
            <v>400000</v>
          </cell>
          <cell r="J403">
            <v>480000</v>
          </cell>
          <cell r="K403">
            <v>3280000</v>
          </cell>
        </row>
        <row r="404">
          <cell r="A404">
            <v>10080</v>
          </cell>
          <cell r="B404" t="str">
            <v>Riyadh Metro (Armetal)</v>
          </cell>
          <cell r="C404" t="str">
            <v>Armetal</v>
          </cell>
          <cell r="D404" t="str">
            <v>Asharf Youns</v>
          </cell>
          <cell r="E404"/>
          <cell r="F404"/>
          <cell r="G404"/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A405">
            <v>10241</v>
          </cell>
          <cell r="B405" t="str">
            <v>New Care Medical Clinics Building</v>
          </cell>
          <cell r="C405" t="str">
            <v>ESSENCE OF STABILITY</v>
          </cell>
          <cell r="D405" t="str">
            <v>Asharf Youns</v>
          </cell>
          <cell r="E405"/>
          <cell r="F405"/>
          <cell r="G405"/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A406">
            <v>10219</v>
          </cell>
          <cell r="B406" t="str">
            <v>KAIG</v>
          </cell>
          <cell r="C406" t="str">
            <v xml:space="preserve">ZAID ALHUSSAIN </v>
          </cell>
          <cell r="D406" t="str">
            <v>Asharf Youns</v>
          </cell>
          <cell r="E406"/>
          <cell r="F406"/>
          <cell r="G406">
            <v>831414.3</v>
          </cell>
          <cell r="H406">
            <v>207853.57500000001</v>
          </cell>
          <cell r="I406">
            <v>83141.430000000008</v>
          </cell>
          <cell r="J406">
            <v>93534.108750000014</v>
          </cell>
          <cell r="K406">
            <v>633953.40375000006</v>
          </cell>
        </row>
        <row r="407">
          <cell r="A407">
            <v>10254</v>
          </cell>
          <cell r="B407" t="str">
            <v>AL mishraq project - saudico-Aluminum</v>
          </cell>
          <cell r="C407" t="str">
            <v>SAUDI CONSTRUCTIONEERS Ltd.</v>
          </cell>
          <cell r="D407" t="str">
            <v>Asharf Youns</v>
          </cell>
          <cell r="E407"/>
          <cell r="F407"/>
          <cell r="G407">
            <v>1292078.6370000001</v>
          </cell>
          <cell r="H407">
            <v>258415.72740000003</v>
          </cell>
          <cell r="I407">
            <v>129207.86370000002</v>
          </cell>
          <cell r="J407">
            <v>155049.43644000002</v>
          </cell>
          <cell r="K407">
            <v>1059504.4823400001</v>
          </cell>
        </row>
        <row r="408">
          <cell r="A408">
            <v>10253</v>
          </cell>
          <cell r="B408" t="str">
            <v>AL mishraq project - saudico-Steel</v>
          </cell>
          <cell r="C408" t="str">
            <v>SAUDI CONSTRUCTIONEERS Ltd.</v>
          </cell>
          <cell r="D408" t="str">
            <v>Asharf Youns</v>
          </cell>
          <cell r="E408"/>
          <cell r="F408"/>
          <cell r="G408">
            <v>1247264.7420000001</v>
          </cell>
          <cell r="H408">
            <v>498905.89680000005</v>
          </cell>
          <cell r="I408">
            <v>124726.47420000001</v>
          </cell>
          <cell r="J408">
            <v>112253.82678000002</v>
          </cell>
          <cell r="K408">
            <v>735886.19778000005</v>
          </cell>
        </row>
        <row r="409">
          <cell r="A409">
            <v>10234</v>
          </cell>
          <cell r="B409" t="str">
            <v>STC AQALAT SMART SQUARE PROJECT</v>
          </cell>
          <cell r="C409" t="str">
            <v>BEC</v>
          </cell>
          <cell r="D409" t="str">
            <v>Mohamed Hamza</v>
          </cell>
          <cell r="E409"/>
          <cell r="F409"/>
          <cell r="G409"/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A410" t="str">
            <v>Riyadh Avenue</v>
          </cell>
          <cell r="B410" t="str">
            <v>Riyadh Avenue</v>
          </cell>
          <cell r="C410" t="str">
            <v xml:space="preserve">NESMA </v>
          </cell>
          <cell r="D410" t="str">
            <v>Mohamed Hamza</v>
          </cell>
          <cell r="E410"/>
          <cell r="F410"/>
          <cell r="G410">
            <v>1600000</v>
          </cell>
          <cell r="H410"/>
          <cell r="I410"/>
          <cell r="J410">
            <v>240000</v>
          </cell>
          <cell r="K410">
            <v>1840000</v>
          </cell>
        </row>
        <row r="411">
          <cell r="A411">
            <v>10134</v>
          </cell>
          <cell r="B411" t="str">
            <v>BACS - RIYADH METRO</v>
          </cell>
          <cell r="C411" t="str">
            <v>BACS</v>
          </cell>
          <cell r="D411" t="str">
            <v>Mohamed Sadiq</v>
          </cell>
          <cell r="E411"/>
          <cell r="F411"/>
          <cell r="G411"/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>
            <v>10259</v>
          </cell>
          <cell r="B412" t="str">
            <v>Shura Central Hotel 1 (HC1)</v>
          </cell>
          <cell r="C412" t="str">
            <v>Red Sea</v>
          </cell>
          <cell r="D412" t="str">
            <v>Mohamed Sadiq</v>
          </cell>
          <cell r="E412"/>
          <cell r="F412"/>
          <cell r="G412">
            <v>2591593</v>
          </cell>
          <cell r="H412">
            <v>259159.30000000002</v>
          </cell>
          <cell r="I412">
            <v>25915.930000000004</v>
          </cell>
          <cell r="J412">
            <v>349865.05499999999</v>
          </cell>
          <cell r="K412">
            <v>2656382.8250000002</v>
          </cell>
        </row>
        <row r="413">
          <cell r="A413">
            <v>10263</v>
          </cell>
          <cell r="B413" t="str">
            <v>SINDALHA ISLAND Cluster 4</v>
          </cell>
          <cell r="C413" t="str">
            <v>BEC</v>
          </cell>
          <cell r="D413" t="str">
            <v>Mohamed Sadiq</v>
          </cell>
          <cell r="E413"/>
          <cell r="F413"/>
          <cell r="G413"/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>
            <v>10262</v>
          </cell>
          <cell r="B414" t="str">
            <v>Amaala Projects Steel</v>
          </cell>
          <cell r="C414" t="str">
            <v>HASSAN ALLAM CONSTRUCTION</v>
          </cell>
          <cell r="D414" t="str">
            <v>Mohamed Emad</v>
          </cell>
          <cell r="E414"/>
          <cell r="F414"/>
          <cell r="G414"/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>
            <v>10214</v>
          </cell>
          <cell r="B415" t="str">
            <v xml:space="preserve">Dr. Suleiman AL-Habib Hospital-Jeddah </v>
          </cell>
          <cell r="C415" t="str">
            <v>Dr. Suleiman AL-Habib Hospital</v>
          </cell>
          <cell r="D415" t="str">
            <v xml:space="preserve">Radwan </v>
          </cell>
          <cell r="E415"/>
          <cell r="F415"/>
          <cell r="G415"/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>
            <v>10239</v>
          </cell>
          <cell r="B416" t="str">
            <v>Al-Faqih Hospital</v>
          </cell>
          <cell r="C416" t="str">
            <v>Elkhereiji Commerce Contracting Co.</v>
          </cell>
          <cell r="D416" t="str">
            <v xml:space="preserve">Radwan </v>
          </cell>
          <cell r="E416"/>
          <cell r="F416"/>
          <cell r="G416"/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>
            <v>10236</v>
          </cell>
          <cell r="B417" t="str">
            <v>MADINA SCHOOLS</v>
          </cell>
          <cell r="C417" t="str">
            <v>BEC- MOBCO</v>
          </cell>
          <cell r="D417" t="str">
            <v xml:space="preserve">Radwan </v>
          </cell>
          <cell r="E417"/>
          <cell r="F417"/>
          <cell r="G417"/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A418">
            <v>10247</v>
          </cell>
          <cell r="B418" t="str">
            <v xml:space="preserve">MADINAH GATE </v>
          </cell>
          <cell r="C418" t="str">
            <v>Marco</v>
          </cell>
          <cell r="D418" t="str">
            <v xml:space="preserve">Radwan </v>
          </cell>
          <cell r="E418"/>
          <cell r="F418"/>
          <cell r="G418"/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>
            <v>10225</v>
          </cell>
          <cell r="B419" t="str">
            <v>KAP 5</v>
          </cell>
          <cell r="C419" t="str">
            <v>BEC</v>
          </cell>
          <cell r="D419" t="str">
            <v xml:space="preserve">Radwan </v>
          </cell>
          <cell r="E419"/>
          <cell r="F419"/>
          <cell r="G419"/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A420">
            <v>10261</v>
          </cell>
          <cell r="B420" t="str">
            <v>IKEA MADINA</v>
          </cell>
          <cell r="C420" t="str">
            <v>YOUSSEF MARROUN CONT</v>
          </cell>
          <cell r="D420" t="str">
            <v xml:space="preserve">Radwan </v>
          </cell>
          <cell r="E420"/>
          <cell r="F420"/>
          <cell r="G420"/>
          <cell r="H420">
            <v>0</v>
          </cell>
          <cell r="I420"/>
          <cell r="J420">
            <v>0</v>
          </cell>
          <cell r="K420">
            <v>0</v>
          </cell>
        </row>
        <row r="421">
          <cell r="A421">
            <v>10250</v>
          </cell>
          <cell r="B421" t="str">
            <v>Makarem El Madena Hotel</v>
          </cell>
          <cell r="C421" t="str">
            <v>Elkhereiji Commerce Contracting Co.</v>
          </cell>
          <cell r="D421" t="str">
            <v xml:space="preserve">Radwan </v>
          </cell>
          <cell r="E421"/>
          <cell r="F421"/>
          <cell r="G421">
            <v>346977</v>
          </cell>
          <cell r="H421">
            <v>69395.400000000009</v>
          </cell>
          <cell r="I421">
            <v>34697.700000000004</v>
          </cell>
          <cell r="J421">
            <v>41637.24</v>
          </cell>
          <cell r="K421">
            <v>284521.13999999996</v>
          </cell>
        </row>
        <row r="422">
          <cell r="A422">
            <v>10249</v>
          </cell>
          <cell r="B422" t="str">
            <v>Novotel Madinah Hotel</v>
          </cell>
          <cell r="C422" t="str">
            <v xml:space="preserve">Orient Construction Company </v>
          </cell>
          <cell r="D422" t="str">
            <v xml:space="preserve">Radwan </v>
          </cell>
          <cell r="E422"/>
          <cell r="F422"/>
          <cell r="G422">
            <v>1300000</v>
          </cell>
          <cell r="H422">
            <v>195000</v>
          </cell>
          <cell r="I422">
            <v>130000</v>
          </cell>
          <cell r="J422">
            <v>165750</v>
          </cell>
          <cell r="K422">
            <v>1140750</v>
          </cell>
        </row>
        <row r="423">
          <cell r="A423">
            <v>10139</v>
          </cell>
          <cell r="B423" t="str">
            <v>3E2 Station</v>
          </cell>
          <cell r="C423" t="str">
            <v>ANM</v>
          </cell>
          <cell r="D423" t="str">
            <v>Ibrahim ALRefai</v>
          </cell>
          <cell r="E423"/>
          <cell r="F423"/>
          <cell r="G423"/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>
            <v>10190</v>
          </cell>
          <cell r="B424" t="str">
            <v>KAFD-Sky Walk Link Bridge-S67</v>
          </cell>
          <cell r="C424" t="str">
            <v>BAYTUR</v>
          </cell>
          <cell r="D424" t="str">
            <v>Mohamed Zawwi</v>
          </cell>
          <cell r="E424"/>
          <cell r="F424"/>
          <cell r="G424"/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A425">
            <v>10097</v>
          </cell>
          <cell r="B425" t="str">
            <v xml:space="preserve">KAP2-A Riyadh </v>
          </cell>
          <cell r="C425" t="str">
            <v xml:space="preserve">Elseif </v>
          </cell>
          <cell r="D425" t="str">
            <v>Ismail Attia</v>
          </cell>
          <cell r="E425"/>
          <cell r="F425"/>
          <cell r="G425"/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>
            <v>10171</v>
          </cell>
          <cell r="B426" t="str">
            <v>SABIC HOSPITAL</v>
          </cell>
          <cell r="C426" t="str">
            <v>Alfawzan</v>
          </cell>
          <cell r="D426" t="str">
            <v>Ismail Attia</v>
          </cell>
          <cell r="E426"/>
          <cell r="F426"/>
          <cell r="G426"/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A427">
            <v>10233</v>
          </cell>
          <cell r="B427" t="str">
            <v>lamah tower</v>
          </cell>
          <cell r="C427" t="str">
            <v>Building Methods Contracting CO.</v>
          </cell>
          <cell r="D427" t="str">
            <v>Ismail Attia</v>
          </cell>
          <cell r="E427"/>
          <cell r="F427"/>
          <cell r="G427"/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A428">
            <v>10222</v>
          </cell>
          <cell r="B428" t="str">
            <v>Citc ALU Damam-Abha-Tabouk</v>
          </cell>
          <cell r="C428" t="str">
            <v xml:space="preserve">ALMOWATIN </v>
          </cell>
          <cell r="D428" t="str">
            <v>Ismail Attia</v>
          </cell>
          <cell r="E428"/>
          <cell r="F428"/>
          <cell r="G428"/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>
            <v>10230</v>
          </cell>
          <cell r="B429" t="str">
            <v>UNIVERSITY HOSPITAL-TABUK</v>
          </cell>
          <cell r="C429" t="str">
            <v>AL TAAFUF</v>
          </cell>
          <cell r="D429" t="str">
            <v>Ismail Attia</v>
          </cell>
          <cell r="E429"/>
          <cell r="F429"/>
          <cell r="G429"/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A430" t="str">
            <v>Alianma Bank</v>
          </cell>
          <cell r="B430" t="str">
            <v>Alianma Bank</v>
          </cell>
          <cell r="C430" t="str">
            <v>ACC</v>
          </cell>
          <cell r="D430" t="str">
            <v>Ismail Attia</v>
          </cell>
          <cell r="E430"/>
          <cell r="F430"/>
          <cell r="G430">
            <v>3132112.15</v>
          </cell>
          <cell r="H430">
            <v>626422.43000000005</v>
          </cell>
          <cell r="I430">
            <v>313211.21500000003</v>
          </cell>
          <cell r="J430">
            <v>375853.45799999993</v>
          </cell>
          <cell r="K430">
            <v>2568331.963</v>
          </cell>
        </row>
        <row r="431">
          <cell r="A431">
            <v>10179</v>
          </cell>
          <cell r="B431" t="str">
            <v>AL Hugayet Residential</v>
          </cell>
          <cell r="C431" t="str">
            <v>Abdel Hadi Al Hugayet Contracting</v>
          </cell>
          <cell r="D431" t="str">
            <v>Kareem Gamal</v>
          </cell>
          <cell r="E431"/>
          <cell r="F431"/>
          <cell r="G431"/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A432">
            <v>10183</v>
          </cell>
          <cell r="B432" t="str">
            <v xml:space="preserve">KFU PM </v>
          </cell>
          <cell r="C432" t="str">
            <v>Al Kefah</v>
          </cell>
          <cell r="D432" t="str">
            <v>Kareem Gamal</v>
          </cell>
          <cell r="E432"/>
          <cell r="F432"/>
          <cell r="G432"/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A433">
            <v>10156</v>
          </cell>
          <cell r="B433" t="str">
            <v>C76</v>
          </cell>
          <cell r="C433" t="str">
            <v>Raziat</v>
          </cell>
          <cell r="D433" t="str">
            <v>Kareem Gamal</v>
          </cell>
          <cell r="E433"/>
          <cell r="F433"/>
          <cell r="G433"/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>
            <v>10147</v>
          </cell>
          <cell r="B434" t="str">
            <v xml:space="preserve">KFU Schools </v>
          </cell>
          <cell r="C434" t="str">
            <v xml:space="preserve">Azmeel </v>
          </cell>
          <cell r="D434" t="str">
            <v>Kareem Gamal</v>
          </cell>
          <cell r="E434"/>
          <cell r="F434"/>
          <cell r="G434"/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A435">
            <v>10168</v>
          </cell>
          <cell r="B435" t="str">
            <v xml:space="preserve">ARAMCO MARTIME </v>
          </cell>
          <cell r="C435" t="str">
            <v>Alkhonini</v>
          </cell>
          <cell r="D435" t="str">
            <v>Kareem Gamal</v>
          </cell>
          <cell r="E435"/>
          <cell r="F435"/>
          <cell r="G435"/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A436">
            <v>10208</v>
          </cell>
          <cell r="B436" t="str">
            <v xml:space="preserve">WATER TRANSMISSION </v>
          </cell>
          <cell r="C436" t="str">
            <v>RTCC</v>
          </cell>
          <cell r="D436" t="str">
            <v>Kareem Gamal</v>
          </cell>
          <cell r="E436"/>
          <cell r="F436"/>
          <cell r="G436"/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 t="str">
            <v>KINGDOM GATE TOWER</v>
          </cell>
          <cell r="B437" t="str">
            <v>KINGDOM GATE TOWER</v>
          </cell>
          <cell r="C437"/>
          <cell r="D437" t="str">
            <v>Kareem Gamal</v>
          </cell>
          <cell r="E437"/>
          <cell r="F437"/>
          <cell r="G437"/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>
            <v>10248</v>
          </cell>
          <cell r="B438" t="str">
            <v>SINDALHA ISLAND Cluster 6</v>
          </cell>
          <cell r="C438" t="str">
            <v>BEC</v>
          </cell>
          <cell r="D438" t="str">
            <v>Amr Al Amari</v>
          </cell>
          <cell r="E438"/>
          <cell r="F438"/>
          <cell r="G438"/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A439">
            <v>10229</v>
          </cell>
          <cell r="B439" t="str">
            <v>KAFD-PARCEL NO.5.07 &amp; 5.08</v>
          </cell>
          <cell r="C439" t="str">
            <v>KAFD</v>
          </cell>
          <cell r="D439"/>
          <cell r="E439"/>
          <cell r="F439"/>
          <cell r="G439"/>
          <cell r="H439"/>
          <cell r="I439"/>
          <cell r="J439">
            <v>0</v>
          </cell>
          <cell r="K439">
            <v>0</v>
          </cell>
        </row>
        <row r="440">
          <cell r="A440">
            <v>10238</v>
          </cell>
          <cell r="B440" t="str">
            <v>Privet Villa E</v>
          </cell>
          <cell r="C440" t="str">
            <v>High Lines Decoration Company</v>
          </cell>
          <cell r="D440"/>
          <cell r="E440"/>
          <cell r="F440"/>
          <cell r="G440"/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A441">
            <v>10264</v>
          </cell>
          <cell r="B441" t="str">
            <v>SHURA HW-02</v>
          </cell>
          <cell r="C441" t="str">
            <v>RED SEA</v>
          </cell>
          <cell r="D441"/>
          <cell r="E441"/>
          <cell r="F441"/>
          <cell r="G441">
            <v>8236081.1999999993</v>
          </cell>
          <cell r="H441">
            <v>2470824.36</v>
          </cell>
          <cell r="I441">
            <v>823608.12</v>
          </cell>
          <cell r="J441">
            <v>864788.52599999995</v>
          </cell>
          <cell r="K441">
            <v>5806437.2459999993</v>
          </cell>
        </row>
        <row r="442">
          <cell r="A442">
            <v>10265</v>
          </cell>
          <cell r="B442" t="str">
            <v>SHURA HW-03</v>
          </cell>
          <cell r="C442" t="str">
            <v>RED SEA</v>
          </cell>
          <cell r="D442"/>
          <cell r="E442"/>
          <cell r="F442"/>
          <cell r="G442">
            <v>6745952.7000000002</v>
          </cell>
          <cell r="H442">
            <v>2023785.81</v>
          </cell>
          <cell r="I442">
            <v>674595.27</v>
          </cell>
          <cell r="J442">
            <v>708325.03350000002</v>
          </cell>
          <cell r="K442">
            <v>4755896.6535000009</v>
          </cell>
        </row>
        <row r="443">
          <cell r="A443">
            <v>10077</v>
          </cell>
          <cell r="B443" t="str">
            <v xml:space="preserve">KAP2-ALArab  </v>
          </cell>
          <cell r="C443" t="str">
            <v xml:space="preserve">Alarab </v>
          </cell>
          <cell r="D443" t="str">
            <v>Mohamed AbdALNabi</v>
          </cell>
          <cell r="E443"/>
          <cell r="F443"/>
          <cell r="G443"/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A444">
            <v>10137</v>
          </cell>
          <cell r="B444" t="str">
            <v>Sofitel</v>
          </cell>
          <cell r="C444" t="str">
            <v>MOBCO</v>
          </cell>
          <cell r="D444" t="str">
            <v>Mohamed AbdALNabi</v>
          </cell>
          <cell r="E444"/>
          <cell r="F444"/>
          <cell r="G444"/>
          <cell r="H444"/>
          <cell r="I444">
            <v>0</v>
          </cell>
          <cell r="J444">
            <v>0</v>
          </cell>
          <cell r="K444">
            <v>0</v>
          </cell>
        </row>
        <row r="445">
          <cell r="A445">
            <v>10245</v>
          </cell>
          <cell r="B445" t="str">
            <v>Madeedah</v>
          </cell>
          <cell r="C445" t="str">
            <v>Madeedah Hospitals</v>
          </cell>
          <cell r="D445" t="str">
            <v>Mohamed AbdALNabi</v>
          </cell>
          <cell r="E445"/>
          <cell r="F445"/>
          <cell r="G445"/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A446">
            <v>10251</v>
          </cell>
          <cell r="B446" t="str">
            <v xml:space="preserve">Air Product Neom Green Hydrogen </v>
          </cell>
          <cell r="C446" t="str">
            <v>NESMA UNITED INDUSTRIES</v>
          </cell>
          <cell r="D446" t="str">
            <v>Mohamed AbdALNabi</v>
          </cell>
          <cell r="E446"/>
          <cell r="F446"/>
          <cell r="G446"/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A447">
            <v>10240</v>
          </cell>
          <cell r="B447" t="str">
            <v>Takhasusi hub</v>
          </cell>
          <cell r="C447" t="str">
            <v xml:space="preserve">Amad Arabia Investment </v>
          </cell>
          <cell r="D447" t="str">
            <v>Mohamed AbdALNabi</v>
          </cell>
          <cell r="E447"/>
          <cell r="F447"/>
          <cell r="G447"/>
          <cell r="H447">
            <v>0</v>
          </cell>
          <cell r="I447"/>
          <cell r="J447">
            <v>0</v>
          </cell>
          <cell r="K447">
            <v>0</v>
          </cell>
        </row>
        <row r="448">
          <cell r="A448">
            <v>10012</v>
          </cell>
          <cell r="B448" t="str">
            <v>KAP-02 BEC</v>
          </cell>
          <cell r="C448" t="str">
            <v>BEC</v>
          </cell>
          <cell r="D448" t="str">
            <v xml:space="preserve">Ibrahim Mahmoud </v>
          </cell>
          <cell r="E448"/>
          <cell r="F448"/>
          <cell r="G448"/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A449">
            <v>10138</v>
          </cell>
          <cell r="B449" t="str">
            <v xml:space="preserve">KAP 4 BULLET PROOF </v>
          </cell>
          <cell r="C449" t="str">
            <v xml:space="preserve">Alarab </v>
          </cell>
          <cell r="D449" t="str">
            <v xml:space="preserve">Ibrahim Mahmoud </v>
          </cell>
          <cell r="E449"/>
          <cell r="F449"/>
          <cell r="G449"/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A450">
            <v>10088</v>
          </cell>
          <cell r="B450" t="str">
            <v xml:space="preserve">Training Center Najarn &amp; Al Zabnah </v>
          </cell>
          <cell r="C450" t="str">
            <v>RTCC</v>
          </cell>
          <cell r="D450" t="str">
            <v xml:space="preserve">Ibrahim Mahmoud </v>
          </cell>
          <cell r="E450"/>
          <cell r="F450"/>
          <cell r="G450"/>
          <cell r="H450"/>
          <cell r="I450">
            <v>0</v>
          </cell>
          <cell r="J450">
            <v>0</v>
          </cell>
          <cell r="K450">
            <v>0</v>
          </cell>
        </row>
        <row r="451">
          <cell r="A451">
            <v>10088</v>
          </cell>
          <cell r="B451" t="str">
            <v>RRS</v>
          </cell>
          <cell r="C451" t="str">
            <v>RTCC</v>
          </cell>
          <cell r="D451" t="str">
            <v xml:space="preserve">Ibrahim Mahmoud </v>
          </cell>
          <cell r="E451"/>
          <cell r="F451"/>
          <cell r="G451"/>
          <cell r="H451"/>
          <cell r="I451">
            <v>0</v>
          </cell>
          <cell r="J451">
            <v>0</v>
          </cell>
          <cell r="K451">
            <v>0</v>
          </cell>
        </row>
        <row r="452">
          <cell r="A452">
            <v>10256</v>
          </cell>
          <cell r="B452" t="str">
            <v>ELHAMRA ( 7 Project)</v>
          </cell>
          <cell r="C452" t="str">
            <v>SHAPOORJI PALLONJI MIDEAST</v>
          </cell>
          <cell r="D452" t="str">
            <v xml:space="preserve">Ibrahim Mahmoud </v>
          </cell>
          <cell r="E452"/>
          <cell r="F452"/>
          <cell r="G452">
            <v>5549856</v>
          </cell>
          <cell r="H452">
            <v>1109971.2</v>
          </cell>
          <cell r="I452">
            <v>554985.6</v>
          </cell>
          <cell r="J452">
            <v>665982.71999999997</v>
          </cell>
          <cell r="K452">
            <v>4550881.92</v>
          </cell>
        </row>
        <row r="453">
          <cell r="A453">
            <v>10080</v>
          </cell>
          <cell r="B453" t="str">
            <v>Riyadh Metro (Armetal)</v>
          </cell>
          <cell r="C453" t="str">
            <v>Armetal</v>
          </cell>
          <cell r="D453" t="str">
            <v>Asharf Youns</v>
          </cell>
          <cell r="E453"/>
          <cell r="F453"/>
          <cell r="G453"/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>
            <v>10241</v>
          </cell>
          <cell r="B454" t="str">
            <v>New Care Medical Clinics Building</v>
          </cell>
          <cell r="C454" t="str">
            <v>ESSENCE OF STABILITY</v>
          </cell>
          <cell r="D454" t="str">
            <v>Asharf Youns</v>
          </cell>
          <cell r="E454"/>
          <cell r="F454"/>
          <cell r="G454"/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A455">
            <v>10219</v>
          </cell>
          <cell r="B455" t="str">
            <v>KAIG</v>
          </cell>
          <cell r="C455" t="str">
            <v xml:space="preserve">ZAID ALHUSSAIN </v>
          </cell>
          <cell r="D455" t="str">
            <v>Asharf Youns</v>
          </cell>
          <cell r="E455"/>
          <cell r="F455"/>
          <cell r="G455">
            <v>831414.3</v>
          </cell>
          <cell r="H455">
            <v>207853.57500000001</v>
          </cell>
          <cell r="I455">
            <v>83141.430000000008</v>
          </cell>
          <cell r="J455">
            <v>93534.108750000014</v>
          </cell>
          <cell r="K455">
            <v>633953.40375000006</v>
          </cell>
        </row>
        <row r="456">
          <cell r="A456">
            <v>10254</v>
          </cell>
          <cell r="B456" t="str">
            <v>AL mishraq project - saudico-Aluminum</v>
          </cell>
          <cell r="C456" t="str">
            <v>SAUDI CONSTRUCTIONEERS Ltd.</v>
          </cell>
          <cell r="D456" t="str">
            <v>Asharf Youns</v>
          </cell>
          <cell r="E456"/>
          <cell r="F456"/>
          <cell r="G456">
            <v>1292078.6370000001</v>
          </cell>
          <cell r="H456">
            <v>258415.72740000003</v>
          </cell>
          <cell r="I456">
            <v>129207.86370000002</v>
          </cell>
          <cell r="J456">
            <v>155049.43644000002</v>
          </cell>
          <cell r="K456">
            <v>1059504.4823400001</v>
          </cell>
        </row>
        <row r="457">
          <cell r="A457">
            <v>10253</v>
          </cell>
          <cell r="B457" t="str">
            <v>AL mishraq project - saudico-Steel</v>
          </cell>
          <cell r="C457" t="str">
            <v>SAUDI CONSTRUCTIONEERS Ltd.</v>
          </cell>
          <cell r="D457" t="str">
            <v>Asharf Youns</v>
          </cell>
          <cell r="E457"/>
          <cell r="F457"/>
          <cell r="G457">
            <v>1247254.32</v>
          </cell>
          <cell r="H457">
            <v>498901.72800000006</v>
          </cell>
          <cell r="I457">
            <v>124725.43200000002</v>
          </cell>
          <cell r="J457">
            <v>112252.88879999999</v>
          </cell>
          <cell r="K457">
            <v>735880.04879999987</v>
          </cell>
        </row>
        <row r="458">
          <cell r="A458">
            <v>10234</v>
          </cell>
          <cell r="B458" t="str">
            <v>STC AQALAT SMART SQUARE PROJECT</v>
          </cell>
          <cell r="C458" t="str">
            <v>BEC</v>
          </cell>
          <cell r="D458" t="str">
            <v>Mohamed Hamza</v>
          </cell>
          <cell r="E458"/>
          <cell r="F458"/>
          <cell r="G458"/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A459" t="str">
            <v>Riyadh Avenue</v>
          </cell>
          <cell r="B459" t="str">
            <v>Riyadh Avenue</v>
          </cell>
          <cell r="C459" t="str">
            <v xml:space="preserve">NESMA </v>
          </cell>
          <cell r="D459" t="str">
            <v>Mohamed Hamza</v>
          </cell>
          <cell r="E459"/>
          <cell r="F459"/>
          <cell r="G459">
            <v>2100000</v>
          </cell>
          <cell r="H459"/>
          <cell r="I459"/>
          <cell r="J459">
            <v>315000</v>
          </cell>
          <cell r="K459">
            <v>2415000</v>
          </cell>
        </row>
        <row r="460">
          <cell r="A460">
            <v>10134</v>
          </cell>
          <cell r="B460" t="str">
            <v>BACS - RIYADH METRO</v>
          </cell>
          <cell r="C460" t="str">
            <v>BACS</v>
          </cell>
          <cell r="D460" t="str">
            <v>Mohamed Sadiq</v>
          </cell>
          <cell r="E460"/>
          <cell r="F460"/>
          <cell r="G460"/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A461">
            <v>10259</v>
          </cell>
          <cell r="B461" t="str">
            <v>Shura Central Hotel 1 (HC1)</v>
          </cell>
          <cell r="C461" t="str">
            <v>Red Sea</v>
          </cell>
          <cell r="D461" t="str">
            <v>Mohamed Sadiq</v>
          </cell>
          <cell r="E461"/>
          <cell r="F461"/>
          <cell r="G461">
            <v>1975047</v>
          </cell>
          <cell r="H461">
            <v>197504.7</v>
          </cell>
          <cell r="I461">
            <v>19750.47</v>
          </cell>
          <cell r="J461">
            <v>266631.34499999997</v>
          </cell>
          <cell r="K461">
            <v>2024423.175</v>
          </cell>
        </row>
        <row r="462">
          <cell r="A462">
            <v>10263</v>
          </cell>
          <cell r="B462" t="str">
            <v>SINDALHA ISLAND Cluster 4</v>
          </cell>
          <cell r="C462" t="str">
            <v>BEC</v>
          </cell>
          <cell r="D462" t="str">
            <v>Mohamed Sadiq</v>
          </cell>
          <cell r="E462"/>
          <cell r="F462"/>
          <cell r="G462"/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A463">
            <v>10262</v>
          </cell>
          <cell r="B463" t="str">
            <v>Amaala Projects Steel</v>
          </cell>
          <cell r="C463" t="str">
            <v>HASSAN ALLAM CONSTRUCTION</v>
          </cell>
          <cell r="D463" t="str">
            <v>Mohamed Emad</v>
          </cell>
          <cell r="E463"/>
          <cell r="F463"/>
          <cell r="G463"/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A464">
            <v>10214</v>
          </cell>
          <cell r="B464" t="str">
            <v xml:space="preserve">Dr. Suleiman AL-Habib Hospital-Jeddah </v>
          </cell>
          <cell r="C464" t="str">
            <v>Dr. Suleiman AL-Habib Hospital</v>
          </cell>
          <cell r="D464" t="str">
            <v xml:space="preserve">Radwan </v>
          </cell>
          <cell r="E464"/>
          <cell r="F464"/>
          <cell r="G464"/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A465">
            <v>10239</v>
          </cell>
          <cell r="B465" t="str">
            <v>Al-Faqih Hospital</v>
          </cell>
          <cell r="C465" t="str">
            <v>Elkhereiji Commerce Contracting Co.</v>
          </cell>
          <cell r="D465" t="str">
            <v xml:space="preserve">Radwan </v>
          </cell>
          <cell r="E465"/>
          <cell r="F465"/>
          <cell r="G465"/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A466">
            <v>10236</v>
          </cell>
          <cell r="B466" t="str">
            <v>MADINA SCHOOLS</v>
          </cell>
          <cell r="C466" t="str">
            <v>BEC- MOBCO</v>
          </cell>
          <cell r="D466" t="str">
            <v xml:space="preserve">Radwan </v>
          </cell>
          <cell r="E466"/>
          <cell r="F466"/>
          <cell r="G466"/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A467">
            <v>10247</v>
          </cell>
          <cell r="B467" t="str">
            <v xml:space="preserve">MADINAH GATE </v>
          </cell>
          <cell r="C467" t="str">
            <v>Marco</v>
          </cell>
          <cell r="D467" t="str">
            <v xml:space="preserve">Radwan </v>
          </cell>
          <cell r="E467"/>
          <cell r="F467"/>
          <cell r="G467"/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A468">
            <v>10225</v>
          </cell>
          <cell r="B468" t="str">
            <v>KAP 5</v>
          </cell>
          <cell r="C468" t="str">
            <v>BEC</v>
          </cell>
          <cell r="D468" t="str">
            <v xml:space="preserve">Radwan </v>
          </cell>
          <cell r="E468"/>
          <cell r="F468"/>
          <cell r="G468"/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A469">
            <v>10261</v>
          </cell>
          <cell r="B469" t="str">
            <v>IKEA MADINA</v>
          </cell>
          <cell r="C469" t="str">
            <v>YOUSSEF MARROUN CONT</v>
          </cell>
          <cell r="D469" t="str">
            <v xml:space="preserve">Radwan </v>
          </cell>
          <cell r="E469"/>
          <cell r="F469"/>
          <cell r="G469"/>
          <cell r="H469">
            <v>0</v>
          </cell>
          <cell r="I469"/>
          <cell r="J469">
            <v>0</v>
          </cell>
          <cell r="K469">
            <v>0</v>
          </cell>
        </row>
        <row r="470">
          <cell r="A470">
            <v>10250</v>
          </cell>
          <cell r="B470" t="str">
            <v>Makarem El Madena Hotel</v>
          </cell>
          <cell r="C470" t="str">
            <v>Elkhereiji Commerce Contracting Co.</v>
          </cell>
          <cell r="D470" t="str">
            <v xml:space="preserve">Radwan </v>
          </cell>
          <cell r="E470"/>
          <cell r="F470"/>
          <cell r="G470"/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A471">
            <v>10249</v>
          </cell>
          <cell r="B471" t="str">
            <v>Novotel Madinah Hotel</v>
          </cell>
          <cell r="C471" t="str">
            <v xml:space="preserve">Orient Construction Company </v>
          </cell>
          <cell r="D471" t="str">
            <v xml:space="preserve">Radwan </v>
          </cell>
          <cell r="E471"/>
          <cell r="F471"/>
          <cell r="G471">
            <v>1290000</v>
          </cell>
          <cell r="H471">
            <v>193500</v>
          </cell>
          <cell r="I471">
            <v>129000</v>
          </cell>
          <cell r="J471">
            <v>164475</v>
          </cell>
          <cell r="K471">
            <v>1131975</v>
          </cell>
        </row>
        <row r="472">
          <cell r="A472">
            <v>10139</v>
          </cell>
          <cell r="B472" t="str">
            <v>3E2 Station</v>
          </cell>
          <cell r="C472" t="str">
            <v>ANM</v>
          </cell>
          <cell r="D472" t="str">
            <v>Ibrahim ALRefai</v>
          </cell>
          <cell r="E472"/>
          <cell r="F472"/>
          <cell r="G472"/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A473">
            <v>10190</v>
          </cell>
          <cell r="B473" t="str">
            <v>KAFD-Sky Walk Link Bridge-S67</v>
          </cell>
          <cell r="C473" t="str">
            <v>BAYTUR</v>
          </cell>
          <cell r="D473" t="str">
            <v>Mohamed Zawwi</v>
          </cell>
          <cell r="E473"/>
          <cell r="F473"/>
          <cell r="G473"/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>
            <v>10097</v>
          </cell>
          <cell r="B474" t="str">
            <v xml:space="preserve">KAP2-A Riyadh </v>
          </cell>
          <cell r="C474" t="str">
            <v xml:space="preserve">Elseif </v>
          </cell>
          <cell r="D474" t="str">
            <v>Ismail Attia</v>
          </cell>
          <cell r="E474"/>
          <cell r="F474"/>
          <cell r="G474"/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A475">
            <v>10171</v>
          </cell>
          <cell r="B475" t="str">
            <v>SABIC HOSPITAL</v>
          </cell>
          <cell r="C475" t="str">
            <v>Alfawzan</v>
          </cell>
          <cell r="D475" t="str">
            <v>Ismail Attia</v>
          </cell>
          <cell r="E475"/>
          <cell r="F475"/>
          <cell r="G475"/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A476">
            <v>10233</v>
          </cell>
          <cell r="B476" t="str">
            <v>lamah tower</v>
          </cell>
          <cell r="C476" t="str">
            <v>Building Methods Contracting CO.</v>
          </cell>
          <cell r="D476" t="str">
            <v>Ismail Attia</v>
          </cell>
          <cell r="E476"/>
          <cell r="F476"/>
          <cell r="G476"/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A477">
            <v>10222</v>
          </cell>
          <cell r="B477" t="str">
            <v>Citc ALU Damam-Abha-Tabouk</v>
          </cell>
          <cell r="C477" t="str">
            <v xml:space="preserve">ALMOWATIN </v>
          </cell>
          <cell r="D477" t="str">
            <v>Ismail Attia</v>
          </cell>
          <cell r="E477"/>
          <cell r="F477"/>
          <cell r="G477"/>
          <cell r="H477">
            <v>0</v>
          </cell>
          <cell r="I477">
            <v>0</v>
          </cell>
          <cell r="J477">
            <v>0</v>
          </cell>
          <cell r="K477">
            <v>0</v>
          </cell>
        </row>
        <row r="478">
          <cell r="A478">
            <v>10230</v>
          </cell>
          <cell r="B478" t="str">
            <v>UNIVERSITY HOSPITAL-TABUK</v>
          </cell>
          <cell r="C478" t="str">
            <v>AL TAAFUF</v>
          </cell>
          <cell r="D478" t="str">
            <v>Ismail Attia</v>
          </cell>
          <cell r="E478"/>
          <cell r="F478"/>
          <cell r="G478"/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 t="str">
            <v>Alianma Bank</v>
          </cell>
          <cell r="B479" t="str">
            <v>Alianma Bank</v>
          </cell>
          <cell r="C479" t="str">
            <v>ACC</v>
          </cell>
          <cell r="D479" t="str">
            <v>Ismail Attia</v>
          </cell>
          <cell r="E479"/>
          <cell r="F479"/>
          <cell r="G479">
            <v>762858.3</v>
          </cell>
          <cell r="H479">
            <v>152571.66</v>
          </cell>
          <cell r="I479">
            <v>76285.83</v>
          </cell>
          <cell r="J479">
            <v>91542.995999999999</v>
          </cell>
          <cell r="K479">
            <v>625543.8060000001</v>
          </cell>
        </row>
        <row r="480">
          <cell r="A480">
            <v>10179</v>
          </cell>
          <cell r="B480" t="str">
            <v>AL Hugayet Residential</v>
          </cell>
          <cell r="C480" t="str">
            <v>Abdel Hadi Al Hugayet Contracting</v>
          </cell>
          <cell r="D480" t="str">
            <v>Kareem Gamal</v>
          </cell>
          <cell r="E480"/>
          <cell r="F480"/>
          <cell r="G480"/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A481">
            <v>10183</v>
          </cell>
          <cell r="B481" t="str">
            <v xml:space="preserve">KFU PM </v>
          </cell>
          <cell r="C481" t="str">
            <v>Al Kefah</v>
          </cell>
          <cell r="D481" t="str">
            <v>Kareem Gamal</v>
          </cell>
          <cell r="E481"/>
          <cell r="F481"/>
          <cell r="G481"/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A482">
            <v>10156</v>
          </cell>
          <cell r="B482" t="str">
            <v>C76</v>
          </cell>
          <cell r="C482" t="str">
            <v>Raziat</v>
          </cell>
          <cell r="D482" t="str">
            <v>Kareem Gamal</v>
          </cell>
          <cell r="E482"/>
          <cell r="F482"/>
          <cell r="G482"/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>
            <v>10147</v>
          </cell>
          <cell r="B483" t="str">
            <v xml:space="preserve">KFU Schools </v>
          </cell>
          <cell r="C483" t="str">
            <v xml:space="preserve">Azmeel </v>
          </cell>
          <cell r="D483" t="str">
            <v>Kareem Gamal</v>
          </cell>
          <cell r="E483"/>
          <cell r="F483"/>
          <cell r="G483"/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>
            <v>10168</v>
          </cell>
          <cell r="B484" t="str">
            <v xml:space="preserve">ARAMCO MARTIME </v>
          </cell>
          <cell r="C484" t="str">
            <v>Alkhonini</v>
          </cell>
          <cell r="D484" t="str">
            <v>Kareem Gamal</v>
          </cell>
          <cell r="E484"/>
          <cell r="F484"/>
          <cell r="G484"/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A485">
            <v>10208</v>
          </cell>
          <cell r="B485" t="str">
            <v xml:space="preserve">WATER TRANSMISSION </v>
          </cell>
          <cell r="C485" t="str">
            <v>RTCC</v>
          </cell>
          <cell r="D485" t="str">
            <v>Kareem Gamal</v>
          </cell>
          <cell r="E485"/>
          <cell r="F485"/>
          <cell r="G485"/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 t="str">
            <v>KINGDOM GATE TOWER</v>
          </cell>
          <cell r="B486" t="str">
            <v>KINGDOM GATE TOWER</v>
          </cell>
          <cell r="C486"/>
          <cell r="D486" t="str">
            <v>Kareem Gamal</v>
          </cell>
          <cell r="E486"/>
          <cell r="F486"/>
          <cell r="G486"/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A487">
            <v>10248</v>
          </cell>
          <cell r="B487" t="str">
            <v>SINDALHA ISLAND Cluster 6</v>
          </cell>
          <cell r="C487" t="str">
            <v>BEC</v>
          </cell>
          <cell r="D487" t="str">
            <v>Amr Al Amari</v>
          </cell>
          <cell r="E487"/>
          <cell r="F487"/>
          <cell r="G487"/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A488">
            <v>10229</v>
          </cell>
          <cell r="B488" t="str">
            <v>KAFD-PARCEL NO.5.07 &amp; 5.08</v>
          </cell>
          <cell r="C488" t="str">
            <v>KAFD</v>
          </cell>
          <cell r="D488"/>
          <cell r="E488"/>
          <cell r="F488"/>
          <cell r="G488"/>
          <cell r="H488"/>
          <cell r="I488"/>
          <cell r="J488">
            <v>0</v>
          </cell>
          <cell r="K488">
            <v>0</v>
          </cell>
        </row>
        <row r="489">
          <cell r="A489">
            <v>10238</v>
          </cell>
          <cell r="B489" t="str">
            <v>Privet Villa E</v>
          </cell>
          <cell r="C489" t="str">
            <v>High Lines Decoration Company</v>
          </cell>
          <cell r="D489"/>
          <cell r="E489"/>
          <cell r="F489"/>
          <cell r="G489"/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A490">
            <v>10264</v>
          </cell>
          <cell r="B490" t="str">
            <v>SHURA HW-02</v>
          </cell>
          <cell r="C490" t="str">
            <v>RED SEA</v>
          </cell>
          <cell r="D490"/>
          <cell r="E490"/>
          <cell r="F490"/>
          <cell r="G490">
            <v>10981441.600000001</v>
          </cell>
          <cell r="H490">
            <v>3294432.4800000004</v>
          </cell>
          <cell r="I490">
            <v>1098144.1600000001</v>
          </cell>
          <cell r="J490">
            <v>1153051.368</v>
          </cell>
          <cell r="K490">
            <v>7741916.3280000007</v>
          </cell>
        </row>
        <row r="491">
          <cell r="A491">
            <v>10265</v>
          </cell>
          <cell r="B491" t="str">
            <v>SHURA HW-03</v>
          </cell>
          <cell r="C491" t="str">
            <v>RED SEA</v>
          </cell>
          <cell r="D491"/>
          <cell r="E491"/>
          <cell r="F491"/>
          <cell r="G491">
            <v>8994603.5999999996</v>
          </cell>
          <cell r="H491">
            <v>2698381.0799999996</v>
          </cell>
          <cell r="I491">
            <v>899460.36</v>
          </cell>
          <cell r="J491">
            <v>944433.37799999991</v>
          </cell>
          <cell r="K491">
            <v>6341195.5379999988</v>
          </cell>
        </row>
        <row r="492">
          <cell r="A492">
            <v>10077</v>
          </cell>
          <cell r="B492" t="str">
            <v xml:space="preserve">KAP2-ALArab  </v>
          </cell>
          <cell r="C492" t="str">
            <v xml:space="preserve">Alarab </v>
          </cell>
          <cell r="D492" t="str">
            <v>Mohamed AbdALNabi</v>
          </cell>
          <cell r="E492"/>
          <cell r="F492"/>
          <cell r="G492"/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A493">
            <v>10137</v>
          </cell>
          <cell r="B493" t="str">
            <v>Sofitel</v>
          </cell>
          <cell r="C493" t="str">
            <v>MOBCO</v>
          </cell>
          <cell r="D493" t="str">
            <v>Mohamed AbdALNabi</v>
          </cell>
          <cell r="E493"/>
          <cell r="F493"/>
          <cell r="G493"/>
          <cell r="H493"/>
          <cell r="I493">
            <v>0</v>
          </cell>
          <cell r="J493">
            <v>0</v>
          </cell>
          <cell r="K493">
            <v>0</v>
          </cell>
        </row>
        <row r="494">
          <cell r="A494">
            <v>10245</v>
          </cell>
          <cell r="B494" t="str">
            <v>Madeedah</v>
          </cell>
          <cell r="C494" t="str">
            <v>Madeedah Hospitals</v>
          </cell>
          <cell r="D494" t="str">
            <v>Mohamed AbdALNabi</v>
          </cell>
          <cell r="E494"/>
          <cell r="F494"/>
          <cell r="G494"/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A495">
            <v>10251</v>
          </cell>
          <cell r="B495" t="str">
            <v xml:space="preserve">Air Product Neom Green Hydrogen </v>
          </cell>
          <cell r="C495" t="str">
            <v>NESMA UNITED INDUSTRIES</v>
          </cell>
          <cell r="D495" t="str">
            <v>Mohamed AbdALNabi</v>
          </cell>
          <cell r="E495"/>
          <cell r="F495"/>
          <cell r="G495"/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A496">
            <v>10240</v>
          </cell>
          <cell r="B496" t="str">
            <v>Takhasusi hub</v>
          </cell>
          <cell r="C496" t="str">
            <v xml:space="preserve">Amad Arabia Investment </v>
          </cell>
          <cell r="D496" t="str">
            <v>Mohamed AbdALNabi</v>
          </cell>
          <cell r="E496"/>
          <cell r="F496"/>
          <cell r="G496"/>
          <cell r="H496">
            <v>0</v>
          </cell>
          <cell r="I496"/>
          <cell r="J496">
            <v>0</v>
          </cell>
          <cell r="K496">
            <v>0</v>
          </cell>
        </row>
        <row r="497">
          <cell r="A497">
            <v>10012</v>
          </cell>
          <cell r="B497" t="str">
            <v>KAP-02 BEC</v>
          </cell>
          <cell r="C497" t="str">
            <v>BEC</v>
          </cell>
          <cell r="D497" t="str">
            <v xml:space="preserve">Ibrahim Mahmoud </v>
          </cell>
          <cell r="E497"/>
          <cell r="F497"/>
          <cell r="G497"/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A498">
            <v>10138</v>
          </cell>
          <cell r="B498" t="str">
            <v xml:space="preserve">KAP 4 BULLET PROOF </v>
          </cell>
          <cell r="C498" t="str">
            <v xml:space="preserve">Alarab </v>
          </cell>
          <cell r="D498" t="str">
            <v xml:space="preserve">Ibrahim Mahmoud </v>
          </cell>
          <cell r="E498"/>
          <cell r="F498"/>
          <cell r="G498"/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A499">
            <v>10088</v>
          </cell>
          <cell r="B499" t="str">
            <v xml:space="preserve">Training Center Najarn &amp; Al Zabnah </v>
          </cell>
          <cell r="C499" t="str">
            <v>RTCC</v>
          </cell>
          <cell r="D499" t="str">
            <v xml:space="preserve">Ibrahim Mahmoud </v>
          </cell>
          <cell r="E499"/>
          <cell r="F499"/>
          <cell r="G499"/>
          <cell r="H499"/>
          <cell r="I499">
            <v>0</v>
          </cell>
          <cell r="J499">
            <v>0</v>
          </cell>
          <cell r="K499">
            <v>0</v>
          </cell>
        </row>
        <row r="500">
          <cell r="A500">
            <v>10088</v>
          </cell>
          <cell r="B500" t="str">
            <v>RRS</v>
          </cell>
          <cell r="C500" t="str">
            <v>RTCC</v>
          </cell>
          <cell r="D500" t="str">
            <v xml:space="preserve">Ibrahim Mahmoud </v>
          </cell>
          <cell r="E500"/>
          <cell r="F500"/>
          <cell r="G500"/>
          <cell r="H500"/>
          <cell r="I500">
            <v>0</v>
          </cell>
          <cell r="J500">
            <v>0</v>
          </cell>
          <cell r="K500">
            <v>0</v>
          </cell>
        </row>
        <row r="501">
          <cell r="A501">
            <v>10256</v>
          </cell>
          <cell r="B501" t="str">
            <v>ELHAMRA ( 7 Project)</v>
          </cell>
          <cell r="C501" t="str">
            <v>SHAPOORJI PALLONJI MIDEAST</v>
          </cell>
          <cell r="D501" t="str">
            <v xml:space="preserve">Ibrahim Mahmoud </v>
          </cell>
          <cell r="E501"/>
          <cell r="F501"/>
          <cell r="G501"/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A502">
            <v>10080</v>
          </cell>
          <cell r="B502" t="str">
            <v>Riyadh Metro (Armetal)</v>
          </cell>
          <cell r="C502" t="str">
            <v>Armetal</v>
          </cell>
          <cell r="D502" t="str">
            <v>Asharf Youns</v>
          </cell>
          <cell r="E502"/>
          <cell r="F502"/>
          <cell r="G502"/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A503">
            <v>10241</v>
          </cell>
          <cell r="B503" t="str">
            <v>New Care Medical Clinics Building</v>
          </cell>
          <cell r="C503" t="str">
            <v>ESSENCE OF STABILITY</v>
          </cell>
          <cell r="D503" t="str">
            <v>Asharf Youns</v>
          </cell>
          <cell r="E503"/>
          <cell r="F503"/>
          <cell r="G503"/>
          <cell r="H503">
            <v>0</v>
          </cell>
          <cell r="I503">
            <v>0</v>
          </cell>
          <cell r="J503">
            <v>0</v>
          </cell>
          <cell r="K503">
            <v>0</v>
          </cell>
        </row>
        <row r="504">
          <cell r="A504">
            <v>10219</v>
          </cell>
          <cell r="B504" t="str">
            <v>KAIG</v>
          </cell>
          <cell r="C504" t="str">
            <v xml:space="preserve">ZAID ALHUSSAIN </v>
          </cell>
          <cell r="D504" t="str">
            <v>Asharf Youns</v>
          </cell>
          <cell r="E504"/>
          <cell r="F504"/>
          <cell r="G504">
            <v>831414.3</v>
          </cell>
          <cell r="H504">
            <v>207853.57500000001</v>
          </cell>
          <cell r="I504">
            <v>83141.430000000008</v>
          </cell>
          <cell r="J504">
            <v>93534.108750000014</v>
          </cell>
          <cell r="K504">
            <v>633953.40375000006</v>
          </cell>
        </row>
        <row r="505">
          <cell r="A505">
            <v>10254</v>
          </cell>
          <cell r="B505" t="str">
            <v>AL mishraq project - saudico-Aluminum</v>
          </cell>
          <cell r="C505" t="str">
            <v>SAUDI CONSTRUCTIONEERS Ltd.</v>
          </cell>
          <cell r="D505" t="str">
            <v>Asharf Youns</v>
          </cell>
          <cell r="E505"/>
          <cell r="F505"/>
          <cell r="G505">
            <v>1292078.6370000001</v>
          </cell>
          <cell r="H505">
            <v>258415.72740000003</v>
          </cell>
          <cell r="I505">
            <v>129207.86370000002</v>
          </cell>
          <cell r="J505">
            <v>155049.43644000002</v>
          </cell>
          <cell r="K505">
            <v>1059504.4823400001</v>
          </cell>
        </row>
        <row r="506">
          <cell r="A506">
            <v>10253</v>
          </cell>
          <cell r="B506" t="str">
            <v>AL mishraq project - saudico-Steel</v>
          </cell>
          <cell r="C506" t="str">
            <v>SAUDI CONSTRUCTIONEERS Ltd.</v>
          </cell>
          <cell r="D506" t="str">
            <v>Asharf Youns</v>
          </cell>
          <cell r="E506"/>
          <cell r="F506"/>
          <cell r="G506"/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A507">
            <v>10234</v>
          </cell>
          <cell r="B507" t="str">
            <v>STC AQALAT SMART SQUARE PROJECT</v>
          </cell>
          <cell r="C507" t="str">
            <v>BEC</v>
          </cell>
          <cell r="D507" t="str">
            <v>Mohamed Hamza</v>
          </cell>
          <cell r="E507"/>
          <cell r="F507"/>
          <cell r="G507"/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A508" t="str">
            <v>Riyadh Avenue</v>
          </cell>
          <cell r="B508" t="str">
            <v>Riyadh Avenue</v>
          </cell>
          <cell r="C508" t="str">
            <v xml:space="preserve">NESMA </v>
          </cell>
          <cell r="D508" t="str">
            <v>Mohamed Hamza</v>
          </cell>
          <cell r="E508"/>
          <cell r="F508"/>
          <cell r="G508">
            <v>1750000</v>
          </cell>
          <cell r="H508"/>
          <cell r="I508"/>
          <cell r="J508">
            <v>262500</v>
          </cell>
          <cell r="K508">
            <v>2012500</v>
          </cell>
        </row>
        <row r="509">
          <cell r="A509">
            <v>10134</v>
          </cell>
          <cell r="B509" t="str">
            <v>BACS - RIYADH METRO</v>
          </cell>
          <cell r="C509" t="str">
            <v>BACS</v>
          </cell>
          <cell r="D509" t="str">
            <v>Mohamed Sadiq</v>
          </cell>
          <cell r="E509"/>
          <cell r="F509"/>
          <cell r="G509"/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A510">
            <v>10259</v>
          </cell>
          <cell r="B510" t="str">
            <v>Shura Central Hotel 1 (HC1)</v>
          </cell>
          <cell r="C510" t="str">
            <v>Red Sea</v>
          </cell>
          <cell r="D510" t="str">
            <v>Mohamed Sadiq</v>
          </cell>
          <cell r="E510"/>
          <cell r="F510"/>
          <cell r="G510">
            <v>1716890</v>
          </cell>
          <cell r="H510">
            <v>171689</v>
          </cell>
          <cell r="I510">
            <v>17168.900000000001</v>
          </cell>
          <cell r="J510">
            <v>231780.15</v>
          </cell>
          <cell r="K510">
            <v>1759812.25</v>
          </cell>
        </row>
        <row r="511">
          <cell r="A511">
            <v>10263</v>
          </cell>
          <cell r="B511" t="str">
            <v>SINDALHA ISLAND Cluster 4</v>
          </cell>
          <cell r="C511" t="str">
            <v>BEC</v>
          </cell>
          <cell r="D511" t="str">
            <v>Mohamed Sadiq</v>
          </cell>
          <cell r="E511"/>
          <cell r="F511"/>
          <cell r="G511"/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A512">
            <v>10262</v>
          </cell>
          <cell r="B512" t="str">
            <v>Amaala Projects Steel</v>
          </cell>
          <cell r="C512" t="str">
            <v>HASSAN ALLAM CONSTRUCTION</v>
          </cell>
          <cell r="D512" t="str">
            <v>Mohamed Emad</v>
          </cell>
          <cell r="E512"/>
          <cell r="F512"/>
          <cell r="G512"/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A513">
            <v>10214</v>
          </cell>
          <cell r="B513" t="str">
            <v xml:space="preserve">Dr. Suleiman AL-Habib Hospital-Jeddah </v>
          </cell>
          <cell r="C513" t="str">
            <v>Dr. Suleiman AL-Habib Hospital</v>
          </cell>
          <cell r="D513" t="str">
            <v xml:space="preserve">Radwan </v>
          </cell>
          <cell r="E513"/>
          <cell r="F513"/>
          <cell r="G513"/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A514">
            <v>10239</v>
          </cell>
          <cell r="B514" t="str">
            <v>Al-Faqih Hospital</v>
          </cell>
          <cell r="C514" t="str">
            <v>Elkhereiji Commerce Contracting Co.</v>
          </cell>
          <cell r="D514" t="str">
            <v xml:space="preserve">Radwan </v>
          </cell>
          <cell r="E514"/>
          <cell r="F514"/>
          <cell r="G514"/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A515">
            <v>10236</v>
          </cell>
          <cell r="B515" t="str">
            <v>MADINA SCHOOLS</v>
          </cell>
          <cell r="C515" t="str">
            <v>BEC- MOBCO</v>
          </cell>
          <cell r="D515" t="str">
            <v xml:space="preserve">Radwan </v>
          </cell>
          <cell r="E515"/>
          <cell r="F515"/>
          <cell r="G515"/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A516">
            <v>10247</v>
          </cell>
          <cell r="B516" t="str">
            <v xml:space="preserve">MADINAH GATE </v>
          </cell>
          <cell r="C516" t="str">
            <v>Marco</v>
          </cell>
          <cell r="D516" t="str">
            <v xml:space="preserve">Radwan </v>
          </cell>
          <cell r="E516"/>
          <cell r="F516"/>
          <cell r="G516"/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A517">
            <v>10225</v>
          </cell>
          <cell r="B517" t="str">
            <v>KAP 5</v>
          </cell>
          <cell r="C517" t="str">
            <v>BEC</v>
          </cell>
          <cell r="D517" t="str">
            <v xml:space="preserve">Radwan </v>
          </cell>
          <cell r="E517"/>
          <cell r="F517"/>
          <cell r="G517"/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A518">
            <v>10261</v>
          </cell>
          <cell r="B518" t="str">
            <v>IKEA MADINA</v>
          </cell>
          <cell r="C518" t="str">
            <v>YOUSSEF MARROUN CONT</v>
          </cell>
          <cell r="D518" t="str">
            <v xml:space="preserve">Radwan </v>
          </cell>
          <cell r="E518"/>
          <cell r="F518"/>
          <cell r="G518"/>
          <cell r="H518">
            <v>0</v>
          </cell>
          <cell r="I518"/>
          <cell r="J518">
            <v>0</v>
          </cell>
          <cell r="K518">
            <v>0</v>
          </cell>
        </row>
        <row r="519">
          <cell r="A519">
            <v>10250</v>
          </cell>
          <cell r="B519" t="str">
            <v>Makarem El Madena Hotel</v>
          </cell>
          <cell r="C519" t="str">
            <v>Elkhereiji Commerce Contracting Co.</v>
          </cell>
          <cell r="D519" t="str">
            <v xml:space="preserve">Radwan </v>
          </cell>
          <cell r="E519"/>
          <cell r="F519"/>
          <cell r="G519"/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A520">
            <v>10249</v>
          </cell>
          <cell r="B520" t="str">
            <v>Novotel Madinah Hotel</v>
          </cell>
          <cell r="C520" t="str">
            <v xml:space="preserve">Orient Construction Company </v>
          </cell>
          <cell r="D520" t="str">
            <v xml:space="preserve">Radwan </v>
          </cell>
          <cell r="E520"/>
          <cell r="F520"/>
          <cell r="G520"/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A521">
            <v>10139</v>
          </cell>
          <cell r="B521" t="str">
            <v>3E2 Station</v>
          </cell>
          <cell r="C521" t="str">
            <v>ANM</v>
          </cell>
          <cell r="D521" t="str">
            <v>Ibrahim ALRefai</v>
          </cell>
          <cell r="E521"/>
          <cell r="F521"/>
          <cell r="G521"/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A522">
            <v>10190</v>
          </cell>
          <cell r="B522" t="str">
            <v>KAFD-Sky Walk Link Bridge-S67</v>
          </cell>
          <cell r="C522" t="str">
            <v>BAYTUR</v>
          </cell>
          <cell r="D522" t="str">
            <v>Mohamed Zawwi</v>
          </cell>
          <cell r="E522"/>
          <cell r="F522"/>
          <cell r="G522"/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>
            <v>10097</v>
          </cell>
          <cell r="B523" t="str">
            <v xml:space="preserve">KAP2-A Riyadh </v>
          </cell>
          <cell r="C523" t="str">
            <v xml:space="preserve">Elseif </v>
          </cell>
          <cell r="D523" t="str">
            <v>Ismail Attia</v>
          </cell>
          <cell r="E523"/>
          <cell r="F523"/>
          <cell r="G523"/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A524">
            <v>10171</v>
          </cell>
          <cell r="B524" t="str">
            <v>SABIC HOSPITAL</v>
          </cell>
          <cell r="C524" t="str">
            <v>Alfawzan</v>
          </cell>
          <cell r="D524" t="str">
            <v>Ismail Attia</v>
          </cell>
          <cell r="E524"/>
          <cell r="F524"/>
          <cell r="G524"/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A525">
            <v>10233</v>
          </cell>
          <cell r="B525" t="str">
            <v>lamah tower</v>
          </cell>
          <cell r="C525" t="str">
            <v>Building Methods Contracting CO.</v>
          </cell>
          <cell r="D525" t="str">
            <v>Ismail Attia</v>
          </cell>
          <cell r="E525"/>
          <cell r="F525"/>
          <cell r="G525"/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A526">
            <v>10222</v>
          </cell>
          <cell r="B526" t="str">
            <v>Citc ALU Damam-Abha-Tabouk</v>
          </cell>
          <cell r="C526" t="str">
            <v xml:space="preserve">ALMOWATIN </v>
          </cell>
          <cell r="D526" t="str">
            <v>Ismail Attia</v>
          </cell>
          <cell r="E526"/>
          <cell r="F526"/>
          <cell r="G526"/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A527">
            <v>10230</v>
          </cell>
          <cell r="B527" t="str">
            <v>UNIVERSITY HOSPITAL-TABUK</v>
          </cell>
          <cell r="C527" t="str">
            <v>AL TAAFUF</v>
          </cell>
          <cell r="D527" t="str">
            <v>Ismail Attia</v>
          </cell>
          <cell r="E527"/>
          <cell r="F527"/>
          <cell r="G527"/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A528" t="str">
            <v>Alianma Bank</v>
          </cell>
          <cell r="B528" t="str">
            <v>Alianma Bank</v>
          </cell>
          <cell r="C528" t="str">
            <v>ACC</v>
          </cell>
          <cell r="D528" t="str">
            <v>Ismail Attia</v>
          </cell>
          <cell r="E528"/>
          <cell r="F528"/>
          <cell r="G528">
            <v>1404601.39</v>
          </cell>
          <cell r="H528">
            <v>280920.27799999999</v>
          </cell>
          <cell r="I528">
            <v>140460.139</v>
          </cell>
          <cell r="J528">
            <v>168552.16679999998</v>
          </cell>
          <cell r="K528">
            <v>1151773.1398</v>
          </cell>
        </row>
        <row r="529">
          <cell r="A529">
            <v>10179</v>
          </cell>
          <cell r="B529" t="str">
            <v>AL Hugayet Residential</v>
          </cell>
          <cell r="C529" t="str">
            <v>Abdel Hadi Al Hugayet Contracting</v>
          </cell>
          <cell r="D529" t="str">
            <v>Kareem Gamal</v>
          </cell>
          <cell r="E529"/>
          <cell r="F529"/>
          <cell r="G529"/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A530">
            <v>10183</v>
          </cell>
          <cell r="B530" t="str">
            <v xml:space="preserve">KFU PM </v>
          </cell>
          <cell r="C530" t="str">
            <v>Al Kefah</v>
          </cell>
          <cell r="D530" t="str">
            <v>Kareem Gamal</v>
          </cell>
          <cell r="E530"/>
          <cell r="F530"/>
          <cell r="G530"/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A531">
            <v>10156</v>
          </cell>
          <cell r="B531" t="str">
            <v>C76</v>
          </cell>
          <cell r="C531" t="str">
            <v>Raziat</v>
          </cell>
          <cell r="D531" t="str">
            <v>Kareem Gamal</v>
          </cell>
          <cell r="E531"/>
          <cell r="F531"/>
          <cell r="G531"/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A532">
            <v>10147</v>
          </cell>
          <cell r="B532" t="str">
            <v xml:space="preserve">KFU Schools </v>
          </cell>
          <cell r="C532" t="str">
            <v xml:space="preserve">Azmeel </v>
          </cell>
          <cell r="D532" t="str">
            <v>Kareem Gamal</v>
          </cell>
          <cell r="E532"/>
          <cell r="F532"/>
          <cell r="G532"/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A533">
            <v>10168</v>
          </cell>
          <cell r="B533" t="str">
            <v xml:space="preserve">ARAMCO MARTIME </v>
          </cell>
          <cell r="C533" t="str">
            <v>Alkhonini</v>
          </cell>
          <cell r="D533" t="str">
            <v>Kareem Gamal</v>
          </cell>
          <cell r="E533"/>
          <cell r="F533"/>
          <cell r="G533"/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A534">
            <v>10208</v>
          </cell>
          <cell r="B534" t="str">
            <v xml:space="preserve">WATER TRANSMISSION </v>
          </cell>
          <cell r="C534" t="str">
            <v>RTCC</v>
          </cell>
          <cell r="D534" t="str">
            <v>Kareem Gamal</v>
          </cell>
          <cell r="E534"/>
          <cell r="F534"/>
          <cell r="G534"/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A535" t="str">
            <v>KINGDOM GATE TOWER</v>
          </cell>
          <cell r="B535" t="str">
            <v>KINGDOM GATE TOWER</v>
          </cell>
          <cell r="C535"/>
          <cell r="D535" t="str">
            <v>Kareem Gamal</v>
          </cell>
          <cell r="E535"/>
          <cell r="F535"/>
          <cell r="G535"/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A536">
            <v>10248</v>
          </cell>
          <cell r="B536" t="str">
            <v>SINDALHA ISLAND Cluster 6</v>
          </cell>
          <cell r="C536" t="str">
            <v>BEC</v>
          </cell>
          <cell r="D536" t="str">
            <v>Amr Al Amari</v>
          </cell>
          <cell r="E536"/>
          <cell r="F536"/>
          <cell r="G536"/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A537">
            <v>10229</v>
          </cell>
          <cell r="B537" t="str">
            <v>KAFD-PARCEL NO.5.07 &amp; 5.08</v>
          </cell>
          <cell r="C537" t="str">
            <v>KAFD</v>
          </cell>
          <cell r="D537"/>
          <cell r="E537"/>
          <cell r="F537"/>
          <cell r="G537"/>
          <cell r="H537"/>
          <cell r="I537"/>
          <cell r="J537">
            <v>0</v>
          </cell>
          <cell r="K537">
            <v>0</v>
          </cell>
        </row>
        <row r="538">
          <cell r="A538">
            <v>10238</v>
          </cell>
          <cell r="B538" t="str">
            <v>Privet Villa E</v>
          </cell>
          <cell r="C538" t="str">
            <v>High Lines Decoration Company</v>
          </cell>
          <cell r="D538"/>
          <cell r="E538"/>
          <cell r="F538"/>
          <cell r="G538"/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A539">
            <v>10264</v>
          </cell>
          <cell r="B539" t="str">
            <v>SHURA HW-02</v>
          </cell>
          <cell r="C539" t="str">
            <v>RED SEA</v>
          </cell>
          <cell r="D539"/>
          <cell r="E539"/>
          <cell r="F539"/>
          <cell r="G539">
            <v>10981441.600000001</v>
          </cell>
          <cell r="H539">
            <v>3294432.4800000004</v>
          </cell>
          <cell r="I539">
            <v>1098144.1600000001</v>
          </cell>
          <cell r="J539">
            <v>1153051.368</v>
          </cell>
          <cell r="K539">
            <v>7741916.3280000007</v>
          </cell>
        </row>
        <row r="540">
          <cell r="A540">
            <v>10265</v>
          </cell>
          <cell r="B540" t="str">
            <v>SHURA HW-03</v>
          </cell>
          <cell r="C540" t="str">
            <v>RED SEA</v>
          </cell>
          <cell r="D540"/>
          <cell r="E540"/>
          <cell r="F540"/>
          <cell r="G540">
            <v>8994603.5999999996</v>
          </cell>
          <cell r="H540">
            <v>2698381.0799999996</v>
          </cell>
          <cell r="I540">
            <v>899460.36</v>
          </cell>
          <cell r="J540">
            <v>944433.37799999991</v>
          </cell>
          <cell r="K540">
            <v>6341195.5379999988</v>
          </cell>
        </row>
        <row r="541">
          <cell r="A541">
            <v>10077</v>
          </cell>
          <cell r="B541" t="str">
            <v xml:space="preserve">KAP2-ALArab  </v>
          </cell>
          <cell r="C541" t="str">
            <v xml:space="preserve">Alarab </v>
          </cell>
          <cell r="D541" t="str">
            <v>Mohamed AbdALNabi</v>
          </cell>
          <cell r="E541"/>
          <cell r="F541"/>
          <cell r="G541"/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A542">
            <v>10137</v>
          </cell>
          <cell r="B542" t="str">
            <v>Sofitel</v>
          </cell>
          <cell r="C542" t="str">
            <v>MOBCO</v>
          </cell>
          <cell r="D542" t="str">
            <v>Mohamed AbdALNabi</v>
          </cell>
          <cell r="E542"/>
          <cell r="F542"/>
          <cell r="G542"/>
          <cell r="H542"/>
          <cell r="I542">
            <v>0</v>
          </cell>
          <cell r="J542">
            <v>0</v>
          </cell>
          <cell r="K542">
            <v>0</v>
          </cell>
        </row>
        <row r="543">
          <cell r="A543">
            <v>10245</v>
          </cell>
          <cell r="B543" t="str">
            <v>Madeedah</v>
          </cell>
          <cell r="C543" t="str">
            <v>Madeedah Hospitals</v>
          </cell>
          <cell r="D543" t="str">
            <v>Mohamed AbdALNabi</v>
          </cell>
          <cell r="E543"/>
          <cell r="F543"/>
          <cell r="G543"/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A544">
            <v>10251</v>
          </cell>
          <cell r="B544" t="str">
            <v xml:space="preserve">Air Product Neom Green Hydrogen </v>
          </cell>
          <cell r="C544" t="str">
            <v>NESMA UNITED INDUSTRIES</v>
          </cell>
          <cell r="D544" t="str">
            <v>Mohamed AbdALNabi</v>
          </cell>
          <cell r="E544"/>
          <cell r="F544"/>
          <cell r="G544"/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A545">
            <v>10240</v>
          </cell>
          <cell r="B545" t="str">
            <v>Takhasusi hub</v>
          </cell>
          <cell r="C545" t="str">
            <v xml:space="preserve">Amad Arabia Investment </v>
          </cell>
          <cell r="D545" t="str">
            <v>Mohamed AbdALNabi</v>
          </cell>
          <cell r="E545"/>
          <cell r="F545"/>
          <cell r="G545"/>
          <cell r="H545">
            <v>0</v>
          </cell>
          <cell r="I545"/>
          <cell r="J545">
            <v>0</v>
          </cell>
          <cell r="K545">
            <v>0</v>
          </cell>
        </row>
        <row r="546">
          <cell r="A546">
            <v>10012</v>
          </cell>
          <cell r="B546" t="str">
            <v>KAP-02 BEC</v>
          </cell>
          <cell r="C546" t="str">
            <v>BEC</v>
          </cell>
          <cell r="D546" t="str">
            <v xml:space="preserve">Ibrahim Mahmoud </v>
          </cell>
          <cell r="E546"/>
          <cell r="F546"/>
          <cell r="G546"/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A547">
            <v>10138</v>
          </cell>
          <cell r="B547" t="str">
            <v xml:space="preserve">KAP 4 BULLET PROOF </v>
          </cell>
          <cell r="C547" t="str">
            <v xml:space="preserve">Alarab </v>
          </cell>
          <cell r="D547" t="str">
            <v xml:space="preserve">Ibrahim Mahmoud </v>
          </cell>
          <cell r="E547"/>
          <cell r="F547"/>
          <cell r="G547"/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A548">
            <v>10088</v>
          </cell>
          <cell r="B548" t="str">
            <v xml:space="preserve">Training Center Najarn &amp; Al Zabnah </v>
          </cell>
          <cell r="C548" t="str">
            <v>RTCC</v>
          </cell>
          <cell r="D548" t="str">
            <v xml:space="preserve">Ibrahim Mahmoud </v>
          </cell>
          <cell r="E548"/>
          <cell r="F548"/>
          <cell r="G548"/>
          <cell r="H548"/>
          <cell r="I548">
            <v>0</v>
          </cell>
          <cell r="J548">
            <v>0</v>
          </cell>
          <cell r="K548">
            <v>0</v>
          </cell>
        </row>
        <row r="549">
          <cell r="A549">
            <v>10088</v>
          </cell>
          <cell r="B549" t="str">
            <v>RRS</v>
          </cell>
          <cell r="C549" t="str">
            <v>RTCC</v>
          </cell>
          <cell r="D549" t="str">
            <v xml:space="preserve">Ibrahim Mahmoud </v>
          </cell>
          <cell r="E549"/>
          <cell r="F549"/>
          <cell r="G549"/>
          <cell r="H549"/>
          <cell r="I549">
            <v>0</v>
          </cell>
          <cell r="J549">
            <v>0</v>
          </cell>
          <cell r="K549">
            <v>0</v>
          </cell>
        </row>
        <row r="550">
          <cell r="A550">
            <v>10256</v>
          </cell>
          <cell r="B550" t="str">
            <v>ELHAMRA ( 7 Project)</v>
          </cell>
          <cell r="C550" t="str">
            <v>SHAPOORJI PALLONJI MIDEAST</v>
          </cell>
          <cell r="D550" t="str">
            <v xml:space="preserve">Ibrahim Mahmoud </v>
          </cell>
          <cell r="E550"/>
          <cell r="F550"/>
          <cell r="G550"/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A551">
            <v>10080</v>
          </cell>
          <cell r="B551" t="str">
            <v>Riyadh Metro (Armetal)</v>
          </cell>
          <cell r="C551" t="str">
            <v>Armetal</v>
          </cell>
          <cell r="D551" t="str">
            <v>Asharf Youns</v>
          </cell>
          <cell r="E551"/>
          <cell r="F551"/>
          <cell r="G551"/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A552">
            <v>10241</v>
          </cell>
          <cell r="B552" t="str">
            <v>New Care Medical Clinics Building</v>
          </cell>
          <cell r="C552" t="str">
            <v>ESSENCE OF STABILITY</v>
          </cell>
          <cell r="D552" t="str">
            <v>Asharf Youns</v>
          </cell>
          <cell r="E552"/>
          <cell r="F552"/>
          <cell r="G552"/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A553">
            <v>10219</v>
          </cell>
          <cell r="B553" t="str">
            <v>KAIG</v>
          </cell>
          <cell r="C553" t="str">
            <v xml:space="preserve">ZAID ALHUSSAIN </v>
          </cell>
          <cell r="D553" t="str">
            <v>Asharf Youns</v>
          </cell>
          <cell r="E553"/>
          <cell r="F553"/>
          <cell r="G553">
            <v>831414.3</v>
          </cell>
          <cell r="H553">
            <v>207853.57500000001</v>
          </cell>
          <cell r="I553">
            <v>83141.430000000008</v>
          </cell>
          <cell r="J553">
            <v>93534.108750000014</v>
          </cell>
          <cell r="K553">
            <v>633953.40375000006</v>
          </cell>
        </row>
        <row r="554">
          <cell r="A554">
            <v>10254</v>
          </cell>
          <cell r="B554" t="str">
            <v>AL mishraq project - saudico-Aluminum</v>
          </cell>
          <cell r="C554" t="str">
            <v>SAUDI CONSTRUCTIONEERS Ltd.</v>
          </cell>
          <cell r="D554" t="str">
            <v>Asharf Youns</v>
          </cell>
          <cell r="E554"/>
          <cell r="F554"/>
          <cell r="G554">
            <v>1292078.6370000001</v>
          </cell>
          <cell r="H554">
            <v>258415.72740000003</v>
          </cell>
          <cell r="I554">
            <v>129207.86370000002</v>
          </cell>
          <cell r="J554">
            <v>155049.43644000002</v>
          </cell>
          <cell r="K554">
            <v>1059504.4823400001</v>
          </cell>
        </row>
        <row r="555">
          <cell r="A555">
            <v>10253</v>
          </cell>
          <cell r="B555" t="str">
            <v>AL mishraq project - saudico-Steel</v>
          </cell>
          <cell r="C555" t="str">
            <v>SAUDI CONSTRUCTIONEERS Ltd.</v>
          </cell>
          <cell r="D555" t="str">
            <v>Asharf Youns</v>
          </cell>
          <cell r="E555"/>
          <cell r="F555"/>
          <cell r="G555"/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A556">
            <v>10234</v>
          </cell>
          <cell r="B556" t="str">
            <v>STC AQALAT SMART SQUARE PROJECT</v>
          </cell>
          <cell r="C556" t="str">
            <v>BEC</v>
          </cell>
          <cell r="D556" t="str">
            <v>Mohamed Hamza</v>
          </cell>
          <cell r="E556"/>
          <cell r="F556"/>
          <cell r="G556"/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A557" t="str">
            <v>Riyadh Avenue</v>
          </cell>
          <cell r="B557" t="str">
            <v>Riyadh Avenue</v>
          </cell>
          <cell r="C557" t="str">
            <v xml:space="preserve">NESMA </v>
          </cell>
          <cell r="D557" t="str">
            <v>Mohamed Hamza</v>
          </cell>
          <cell r="E557"/>
          <cell r="F557"/>
          <cell r="G557">
            <v>1750000</v>
          </cell>
          <cell r="H557"/>
          <cell r="I557"/>
          <cell r="J557">
            <v>262500</v>
          </cell>
          <cell r="K557">
            <v>2012500</v>
          </cell>
        </row>
        <row r="558">
          <cell r="A558">
            <v>10134</v>
          </cell>
          <cell r="B558" t="str">
            <v>BACS - RIYADH METRO</v>
          </cell>
          <cell r="C558" t="str">
            <v>BACS</v>
          </cell>
          <cell r="D558" t="str">
            <v>Mohamed Sadiq</v>
          </cell>
          <cell r="E558"/>
          <cell r="F558"/>
          <cell r="G558"/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A559">
            <v>10259</v>
          </cell>
          <cell r="B559" t="str">
            <v>Shura Central Hotel 1 (HC1)</v>
          </cell>
          <cell r="C559" t="str">
            <v>Red Sea</v>
          </cell>
          <cell r="D559" t="str">
            <v>Mohamed Sadiq</v>
          </cell>
          <cell r="E559"/>
          <cell r="F559"/>
          <cell r="G559">
            <v>224914</v>
          </cell>
          <cell r="H559">
            <v>22491.4</v>
          </cell>
          <cell r="I559">
            <v>2249.1400000000003</v>
          </cell>
          <cell r="J559">
            <v>30363.39</v>
          </cell>
          <cell r="K559">
            <v>230536.84999999998</v>
          </cell>
        </row>
        <row r="560">
          <cell r="A560">
            <v>10263</v>
          </cell>
          <cell r="B560" t="str">
            <v>SINDALHA ISLAND Cluster 4</v>
          </cell>
          <cell r="C560" t="str">
            <v>BEC</v>
          </cell>
          <cell r="D560" t="str">
            <v>Mohamed Sadiq</v>
          </cell>
          <cell r="E560"/>
          <cell r="F560"/>
          <cell r="G560"/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A561">
            <v>10262</v>
          </cell>
          <cell r="B561" t="str">
            <v>Amaala Projects Steel</v>
          </cell>
          <cell r="C561" t="str">
            <v>HASSAN ALLAM CONSTRUCTION</v>
          </cell>
          <cell r="D561" t="str">
            <v>Mohamed Emad</v>
          </cell>
          <cell r="E561"/>
          <cell r="F561"/>
          <cell r="G561"/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A562">
            <v>10214</v>
          </cell>
          <cell r="B562" t="str">
            <v xml:space="preserve">Dr. Suleiman AL-Habib Hospital-Jeddah </v>
          </cell>
          <cell r="C562" t="str">
            <v>Dr. Suleiman AL-Habib Hospital</v>
          </cell>
          <cell r="D562" t="str">
            <v xml:space="preserve">Radwan </v>
          </cell>
          <cell r="E562"/>
          <cell r="F562"/>
          <cell r="G562"/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A563">
            <v>10239</v>
          </cell>
          <cell r="B563" t="str">
            <v>Al-Faqih Hospital</v>
          </cell>
          <cell r="C563" t="str">
            <v>Elkhereiji Commerce Contracting Co.</v>
          </cell>
          <cell r="D563" t="str">
            <v xml:space="preserve">Radwan </v>
          </cell>
          <cell r="E563"/>
          <cell r="F563"/>
          <cell r="G563"/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A564">
            <v>10236</v>
          </cell>
          <cell r="B564" t="str">
            <v>MADINA SCHOOLS</v>
          </cell>
          <cell r="C564" t="str">
            <v>BEC- MOBCO</v>
          </cell>
          <cell r="D564" t="str">
            <v xml:space="preserve">Radwan </v>
          </cell>
          <cell r="E564"/>
          <cell r="F564"/>
          <cell r="G564"/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A565">
            <v>10247</v>
          </cell>
          <cell r="B565" t="str">
            <v xml:space="preserve">MADINAH GATE </v>
          </cell>
          <cell r="C565" t="str">
            <v>Marco</v>
          </cell>
          <cell r="D565" t="str">
            <v xml:space="preserve">Radwan </v>
          </cell>
          <cell r="E565"/>
          <cell r="F565"/>
          <cell r="G565"/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A566">
            <v>10225</v>
          </cell>
          <cell r="B566" t="str">
            <v>KAP 5</v>
          </cell>
          <cell r="C566" t="str">
            <v>BEC</v>
          </cell>
          <cell r="D566" t="str">
            <v xml:space="preserve">Radwan </v>
          </cell>
          <cell r="E566"/>
          <cell r="F566"/>
          <cell r="G566"/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A567">
            <v>10261</v>
          </cell>
          <cell r="B567" t="str">
            <v>IKEA MADINA</v>
          </cell>
          <cell r="C567" t="str">
            <v>YOUSSEF MARROUN CONT</v>
          </cell>
          <cell r="D567" t="str">
            <v xml:space="preserve">Radwan </v>
          </cell>
          <cell r="E567"/>
          <cell r="F567"/>
          <cell r="G567"/>
          <cell r="H567">
            <v>0</v>
          </cell>
          <cell r="I567"/>
          <cell r="J567">
            <v>0</v>
          </cell>
          <cell r="K567">
            <v>0</v>
          </cell>
        </row>
        <row r="568">
          <cell r="A568">
            <v>10250</v>
          </cell>
          <cell r="B568" t="str">
            <v>Makarem El Madena Hotel</v>
          </cell>
          <cell r="C568" t="str">
            <v>Elkhereiji Commerce Contracting Co.</v>
          </cell>
          <cell r="D568" t="str">
            <v xml:space="preserve">Radwan </v>
          </cell>
          <cell r="E568"/>
          <cell r="F568"/>
          <cell r="G568"/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A569">
            <v>10249</v>
          </cell>
          <cell r="B569" t="str">
            <v>Novotel Madinah Hotel</v>
          </cell>
          <cell r="C569" t="str">
            <v xml:space="preserve">Orient Construction Company </v>
          </cell>
          <cell r="D569" t="str">
            <v xml:space="preserve">Radwan </v>
          </cell>
          <cell r="E569"/>
          <cell r="F569"/>
          <cell r="G569"/>
          <cell r="H569">
            <v>0</v>
          </cell>
          <cell r="I569">
            <v>0</v>
          </cell>
          <cell r="J569">
            <v>0</v>
          </cell>
          <cell r="K569">
            <v>0</v>
          </cell>
        </row>
        <row r="570">
          <cell r="A570">
            <v>10139</v>
          </cell>
          <cell r="B570" t="str">
            <v>3E2 Station</v>
          </cell>
          <cell r="C570" t="str">
            <v>ANM</v>
          </cell>
          <cell r="D570" t="str">
            <v>Ibrahim ALRefai</v>
          </cell>
          <cell r="E570"/>
          <cell r="F570"/>
          <cell r="G570"/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A571">
            <v>10190</v>
          </cell>
          <cell r="B571" t="str">
            <v>KAFD-Sky Walk Link Bridge-S67</v>
          </cell>
          <cell r="C571" t="str">
            <v>BAYTUR</v>
          </cell>
          <cell r="D571" t="str">
            <v>Mohamed Zawwi</v>
          </cell>
          <cell r="E571"/>
          <cell r="F571"/>
          <cell r="G571"/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A572">
            <v>10097</v>
          </cell>
          <cell r="B572" t="str">
            <v xml:space="preserve">KAP2-A Riyadh </v>
          </cell>
          <cell r="C572" t="str">
            <v xml:space="preserve">Elseif </v>
          </cell>
          <cell r="D572" t="str">
            <v>Ismail Attia</v>
          </cell>
          <cell r="E572"/>
          <cell r="F572"/>
          <cell r="G572"/>
          <cell r="H572">
            <v>0</v>
          </cell>
          <cell r="I572">
            <v>0</v>
          </cell>
          <cell r="J572">
            <v>0</v>
          </cell>
          <cell r="K572">
            <v>0</v>
          </cell>
        </row>
        <row r="573">
          <cell r="A573">
            <v>10171</v>
          </cell>
          <cell r="B573" t="str">
            <v>SABIC HOSPITAL</v>
          </cell>
          <cell r="C573" t="str">
            <v>Alfawzan</v>
          </cell>
          <cell r="D573" t="str">
            <v>Ismail Attia</v>
          </cell>
          <cell r="E573"/>
          <cell r="F573"/>
          <cell r="G573"/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A574">
            <v>10233</v>
          </cell>
          <cell r="B574" t="str">
            <v>lamah tower</v>
          </cell>
          <cell r="C574" t="str">
            <v>Building Methods Contracting CO.</v>
          </cell>
          <cell r="D574" t="str">
            <v>Ismail Attia</v>
          </cell>
          <cell r="E574"/>
          <cell r="F574"/>
          <cell r="G574"/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5">
          <cell r="A575">
            <v>10222</v>
          </cell>
          <cell r="B575" t="str">
            <v>Citc ALU Damam-Abha-Tabouk</v>
          </cell>
          <cell r="C575" t="str">
            <v xml:space="preserve">ALMOWATIN </v>
          </cell>
          <cell r="D575" t="str">
            <v>Ismail Attia</v>
          </cell>
          <cell r="E575"/>
          <cell r="F575"/>
          <cell r="G575"/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A576">
            <v>10230</v>
          </cell>
          <cell r="B576" t="str">
            <v>UNIVERSITY HOSPITAL-TABUK</v>
          </cell>
          <cell r="C576" t="str">
            <v>AL TAAFUF</v>
          </cell>
          <cell r="D576" t="str">
            <v>Ismail Attia</v>
          </cell>
          <cell r="E576"/>
          <cell r="F576"/>
          <cell r="G576"/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A577" t="str">
            <v>Alianma Bank</v>
          </cell>
          <cell r="B577" t="str">
            <v>Alianma Bank</v>
          </cell>
          <cell r="C577" t="str">
            <v>ACC</v>
          </cell>
          <cell r="D577" t="str">
            <v>Ismail Attia</v>
          </cell>
          <cell r="E577"/>
          <cell r="F577"/>
          <cell r="G577">
            <v>7840830.29</v>
          </cell>
          <cell r="H577">
            <v>1568166.0580000002</v>
          </cell>
          <cell r="I577">
            <v>784083.0290000001</v>
          </cell>
          <cell r="J577">
            <v>940899.6348</v>
          </cell>
          <cell r="K577">
            <v>6429480.8377999999</v>
          </cell>
        </row>
        <row r="578">
          <cell r="A578">
            <v>10179</v>
          </cell>
          <cell r="B578" t="str">
            <v>AL Hugayet Residential</v>
          </cell>
          <cell r="C578" t="str">
            <v>Abdel Hadi Al Hugayet Contracting</v>
          </cell>
          <cell r="D578" t="str">
            <v>Kareem Gamal</v>
          </cell>
          <cell r="E578"/>
          <cell r="F578"/>
          <cell r="G578"/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>
            <v>10183</v>
          </cell>
          <cell r="B579" t="str">
            <v xml:space="preserve">KFU PM </v>
          </cell>
          <cell r="C579" t="str">
            <v>Al Kefah</v>
          </cell>
          <cell r="D579" t="str">
            <v>Kareem Gamal</v>
          </cell>
          <cell r="E579"/>
          <cell r="F579"/>
          <cell r="G579"/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A580">
            <v>10156</v>
          </cell>
          <cell r="B580" t="str">
            <v>C76</v>
          </cell>
          <cell r="C580" t="str">
            <v>Raziat</v>
          </cell>
          <cell r="D580" t="str">
            <v>Kareem Gamal</v>
          </cell>
          <cell r="E580"/>
          <cell r="F580"/>
          <cell r="G580"/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A581">
            <v>10147</v>
          </cell>
          <cell r="B581" t="str">
            <v xml:space="preserve">KFU Schools </v>
          </cell>
          <cell r="C581" t="str">
            <v xml:space="preserve">Azmeel </v>
          </cell>
          <cell r="D581" t="str">
            <v>Kareem Gamal</v>
          </cell>
          <cell r="E581"/>
          <cell r="F581"/>
          <cell r="G581"/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A582">
            <v>10168</v>
          </cell>
          <cell r="B582" t="str">
            <v xml:space="preserve">ARAMCO MARTIME </v>
          </cell>
          <cell r="C582" t="str">
            <v>Alkhonini</v>
          </cell>
          <cell r="D582" t="str">
            <v>Kareem Gamal</v>
          </cell>
          <cell r="E582"/>
          <cell r="F582"/>
          <cell r="G582"/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>
            <v>10208</v>
          </cell>
          <cell r="B583" t="str">
            <v xml:space="preserve">WATER TRANSMISSION </v>
          </cell>
          <cell r="C583" t="str">
            <v>RTCC</v>
          </cell>
          <cell r="D583" t="str">
            <v>Kareem Gamal</v>
          </cell>
          <cell r="E583"/>
          <cell r="F583"/>
          <cell r="G583"/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A584" t="str">
            <v>KINGDOM GATE TOWER</v>
          </cell>
          <cell r="B584" t="str">
            <v>KINGDOM GATE TOWER</v>
          </cell>
          <cell r="C584"/>
          <cell r="D584" t="str">
            <v>Kareem Gamal</v>
          </cell>
          <cell r="E584"/>
          <cell r="F584"/>
          <cell r="G584"/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>
            <v>10248</v>
          </cell>
          <cell r="B585" t="str">
            <v>SINDALHA ISLAND Cluster 6</v>
          </cell>
          <cell r="C585" t="str">
            <v>BEC</v>
          </cell>
          <cell r="D585" t="str">
            <v>Amr Al Amari</v>
          </cell>
          <cell r="E585"/>
          <cell r="F585"/>
          <cell r="G585"/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>
            <v>10229</v>
          </cell>
          <cell r="B586" t="str">
            <v>KAFD-PARCEL NO.5.07 &amp; 5.08</v>
          </cell>
          <cell r="C586" t="str">
            <v>KAFD</v>
          </cell>
          <cell r="D586"/>
          <cell r="E586"/>
          <cell r="F586"/>
          <cell r="G586"/>
          <cell r="H586"/>
          <cell r="I586"/>
          <cell r="J586">
            <v>0</v>
          </cell>
          <cell r="K586">
            <v>0</v>
          </cell>
        </row>
        <row r="587">
          <cell r="A587">
            <v>10238</v>
          </cell>
          <cell r="B587" t="str">
            <v>Privet Villa E</v>
          </cell>
          <cell r="C587" t="str">
            <v>High Lines Decoration Company</v>
          </cell>
          <cell r="D587"/>
          <cell r="E587"/>
          <cell r="F587"/>
          <cell r="G587"/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A588">
            <v>10264</v>
          </cell>
          <cell r="B588" t="str">
            <v>SHURA HW-02</v>
          </cell>
          <cell r="C588" t="str">
            <v>RED SEA</v>
          </cell>
          <cell r="D588"/>
          <cell r="E588"/>
          <cell r="F588"/>
          <cell r="G588">
            <v>10981441.600000001</v>
          </cell>
          <cell r="H588">
            <v>3294432.4800000004</v>
          </cell>
          <cell r="I588">
            <v>1098144.1600000001</v>
          </cell>
          <cell r="J588">
            <v>1153051.368</v>
          </cell>
          <cell r="K588">
            <v>7741916.3280000007</v>
          </cell>
        </row>
        <row r="589">
          <cell r="A589">
            <v>10265</v>
          </cell>
          <cell r="B589" t="str">
            <v>SHURA HW-03</v>
          </cell>
          <cell r="C589" t="str">
            <v>RED SEA</v>
          </cell>
          <cell r="D589"/>
          <cell r="E589"/>
          <cell r="F589"/>
          <cell r="G589">
            <v>8994603.5999999996</v>
          </cell>
          <cell r="H589">
            <v>2698381.0799999996</v>
          </cell>
          <cell r="I589">
            <v>899460.36</v>
          </cell>
          <cell r="J589">
            <v>944433.37799999991</v>
          </cell>
          <cell r="K589">
            <v>6341195.5379999988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B5D3-3260-4C64-B50B-FDC4075249F5}">
  <dimension ref="A1:S399"/>
  <sheetViews>
    <sheetView zoomScaleNormal="100" workbookViewId="0">
      <selection activeCell="E17" sqref="E17"/>
    </sheetView>
  </sheetViews>
  <sheetFormatPr defaultRowHeight="14.25" x14ac:dyDescent="0.2"/>
  <cols>
    <col min="1" max="4" width="10.125" style="2" bestFit="1" customWidth="1"/>
    <col min="8" max="8" width="12.625" style="25" bestFit="1" customWidth="1"/>
    <col min="9" max="9" width="13.75" bestFit="1" customWidth="1"/>
  </cols>
  <sheetData>
    <row r="1" spans="1:19" ht="15" x14ac:dyDescent="0.25">
      <c r="A1" s="1" t="s">
        <v>0</v>
      </c>
      <c r="B1" s="1" t="s">
        <v>1063</v>
      </c>
      <c r="C1" s="1" t="s">
        <v>1064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tr">
        <f>'Bills Import 2024'!E2</f>
        <v>Raw Material Supplier</v>
      </c>
      <c r="B2" s="48">
        <f>'Bills Import 2024'!Q2</f>
        <v>45292</v>
      </c>
      <c r="C2" s="48">
        <f>'Bills Import 2024'!R2</f>
        <v>45292</v>
      </c>
      <c r="D2" s="48">
        <f>'Bills Import 2024'!AE2</f>
        <v>45327</v>
      </c>
      <c r="E2" s="1" t="str">
        <f>'Bills Import 2024'!X2</f>
        <v>3010092</v>
      </c>
      <c r="F2" s="1" t="str">
        <f>'Bills Import 2024'!BC2</f>
        <v>Raw Material</v>
      </c>
      <c r="G2" s="1">
        <f>'Bills Import 2024'!BI2</f>
        <v>1</v>
      </c>
      <c r="H2" s="46">
        <f>'Bills Import 2024'!BO2</f>
        <v>88297</v>
      </c>
      <c r="I2" s="1" t="str">
        <f>'Bills Import 2024'!W2</f>
        <v>{"851": 100.0}</v>
      </c>
      <c r="J2" s="1" t="str">
        <f>'Bills Import 2024'!AW2</f>
        <v>15% PUR</v>
      </c>
    </row>
    <row r="3" spans="1:19" ht="15" x14ac:dyDescent="0.25">
      <c r="A3" s="1" t="str">
        <f>'Bills Import 2024'!E3</f>
        <v/>
      </c>
      <c r="B3" s="48" t="str">
        <f>'Bills Import 2024'!Q3</f>
        <v/>
      </c>
      <c r="C3" s="48" t="str">
        <f>'Bills Import 2024'!R3</f>
        <v/>
      </c>
      <c r="D3" s="48" t="str">
        <f>'Bills Import 2024'!AE3</f>
        <v/>
      </c>
      <c r="E3" s="1" t="str">
        <f>'Bills Import 2024'!X3</f>
        <v>101011701</v>
      </c>
      <c r="F3" s="1" t="str">
        <f>'Bills Import 2024'!BC3</f>
        <v>Deduction of Advance Payment to Suppliers</v>
      </c>
      <c r="G3" s="1">
        <f>'Bills Import 2024'!BI3</f>
        <v>-1</v>
      </c>
      <c r="H3" s="46">
        <f>'Bills Import 2024'!BO3</f>
        <v>17659</v>
      </c>
      <c r="I3" s="1" t="str">
        <f>'Bills Import 2024'!W3</f>
        <v>{"851": 100.0}</v>
      </c>
      <c r="J3" s="1" t="str">
        <f>'Bills Import 2024'!AW3</f>
        <v>15% PUR</v>
      </c>
    </row>
    <row r="4" spans="1:19" ht="15" x14ac:dyDescent="0.25">
      <c r="A4" s="1" t="str">
        <f>'Bills Import 2024'!E4</f>
        <v>Raw Material Supplier</v>
      </c>
      <c r="B4" s="48">
        <f>'Bills Import 2024'!Q4</f>
        <v>45292</v>
      </c>
      <c r="C4" s="48">
        <f>'Bills Import 2024'!R4</f>
        <v>45292</v>
      </c>
      <c r="D4" s="48">
        <f>'Bills Import 2024'!AE4</f>
        <v>45327</v>
      </c>
      <c r="E4" s="1" t="str">
        <f>'Bills Import 2024'!X4</f>
        <v>3010092</v>
      </c>
      <c r="F4" s="1" t="str">
        <f>'Bills Import 2024'!BC4</f>
        <v>Raw Material</v>
      </c>
      <c r="G4" s="1">
        <f>'Bills Import 2024'!BI4</f>
        <v>1</v>
      </c>
      <c r="H4" s="46">
        <f>'Bills Import 2024'!BO4</f>
        <v>131211</v>
      </c>
      <c r="I4" s="1" t="str">
        <f>'Bills Import 2024'!W4</f>
        <v>{"1017": 100.0}</v>
      </c>
      <c r="J4" s="1" t="str">
        <f>'Bills Import 2024'!AW4</f>
        <v>15% PUR</v>
      </c>
    </row>
    <row r="5" spans="1:19" ht="15" x14ac:dyDescent="0.25">
      <c r="A5" s="1" t="str">
        <f>'Bills Import 2024'!E5</f>
        <v/>
      </c>
      <c r="B5" s="48" t="str">
        <f>'Bills Import 2024'!Q5</f>
        <v/>
      </c>
      <c r="C5" s="48" t="str">
        <f>'Bills Import 2024'!R5</f>
        <v/>
      </c>
      <c r="D5" s="48" t="str">
        <f>'Bills Import 2024'!AE5</f>
        <v/>
      </c>
      <c r="E5" s="1" t="str">
        <f>'Bills Import 2024'!X5</f>
        <v>101011701</v>
      </c>
      <c r="F5" s="1" t="str">
        <f>'Bills Import 2024'!BC5</f>
        <v>Deduction of Advance Payment to Suppliers</v>
      </c>
      <c r="G5" s="1">
        <f>'Bills Import 2024'!BI5</f>
        <v>-1</v>
      </c>
      <c r="H5" s="46">
        <f>'Bills Import 2024'!BO5</f>
        <v>39363</v>
      </c>
      <c r="I5" s="1" t="str">
        <f>'Bills Import 2024'!W5</f>
        <v>{"1017": 100.0}</v>
      </c>
      <c r="J5" s="1" t="str">
        <f>'Bills Import 2024'!AW5</f>
        <v>15% PUR</v>
      </c>
    </row>
    <row r="6" spans="1:19" ht="15" x14ac:dyDescent="0.25">
      <c r="A6" s="1" t="str">
        <f>'Bills Import 2024'!E6</f>
        <v>Raw Material Supplier</v>
      </c>
      <c r="B6" s="48">
        <f>'Bills Import 2024'!Q6</f>
        <v>45292</v>
      </c>
      <c r="C6" s="48">
        <f>'Bills Import 2024'!R6</f>
        <v>45292</v>
      </c>
      <c r="D6" s="48">
        <f>'Bills Import 2024'!AE6</f>
        <v>45327</v>
      </c>
      <c r="E6" s="1" t="str">
        <f>'Bills Import 2024'!X6</f>
        <v>3010092</v>
      </c>
      <c r="F6" s="1" t="str">
        <f>'Bills Import 2024'!BC6</f>
        <v>Raw Material</v>
      </c>
      <c r="G6" s="1">
        <f>'Bills Import 2024'!BI6</f>
        <v>1</v>
      </c>
      <c r="H6" s="46">
        <f>'Bills Import 2024'!BO6</f>
        <v>996525</v>
      </c>
      <c r="I6" s="1" t="str">
        <f>'Bills Import 2024'!W6</f>
        <v>{"1006": 100.0}</v>
      </c>
      <c r="J6" s="1" t="str">
        <f>'Bills Import 2024'!AW6</f>
        <v>15% PUR</v>
      </c>
    </row>
    <row r="7" spans="1:19" ht="15" x14ac:dyDescent="0.25">
      <c r="A7" s="1" t="str">
        <f>'Bills Import 2024'!E7</f>
        <v/>
      </c>
      <c r="B7" s="48" t="str">
        <f>'Bills Import 2024'!Q7</f>
        <v/>
      </c>
      <c r="C7" s="48" t="str">
        <f>'Bills Import 2024'!R7</f>
        <v/>
      </c>
      <c r="D7" s="48" t="str">
        <f>'Bills Import 2024'!AE7</f>
        <v/>
      </c>
      <c r="E7" s="1" t="str">
        <f>'Bills Import 2024'!X7</f>
        <v>101011701</v>
      </c>
      <c r="F7" s="1" t="str">
        <f>'Bills Import 2024'!BC7</f>
        <v>Deduction of Advance Payment to Suppliers</v>
      </c>
      <c r="G7" s="1">
        <f>'Bills Import 2024'!BI7</f>
        <v>-1</v>
      </c>
      <c r="H7" s="46">
        <f>'Bills Import 2024'!BO7</f>
        <v>249131</v>
      </c>
      <c r="I7" s="1" t="str">
        <f>'Bills Import 2024'!W7</f>
        <v>{"1006": 100.0}</v>
      </c>
      <c r="J7" s="1" t="str">
        <f>'Bills Import 2024'!AW7</f>
        <v>15% PUR</v>
      </c>
    </row>
    <row r="8" spans="1:19" ht="15" x14ac:dyDescent="0.25">
      <c r="A8" s="1" t="str">
        <f>'Bills Import 2024'!E8</f>
        <v>Raw Material Supplier</v>
      </c>
      <c r="B8" s="48">
        <f>'Bills Import 2024'!Q8</f>
        <v>45292</v>
      </c>
      <c r="C8" s="48">
        <f>'Bills Import 2024'!R8</f>
        <v>45292</v>
      </c>
      <c r="D8" s="48">
        <f>'Bills Import 2024'!AE8</f>
        <v>45327</v>
      </c>
      <c r="E8" s="1" t="str">
        <f>'Bills Import 2024'!X8</f>
        <v>3010092</v>
      </c>
      <c r="F8" s="1" t="str">
        <f>'Bills Import 2024'!BC8</f>
        <v>Raw Material</v>
      </c>
      <c r="G8" s="1">
        <f>'Bills Import 2024'!BI8</f>
        <v>1</v>
      </c>
      <c r="H8" s="46">
        <f>'Bills Import 2024'!BO8</f>
        <v>682193</v>
      </c>
      <c r="I8" s="1" t="str">
        <f>'Bills Import 2024'!W8</f>
        <v>{"906": 100.0}</v>
      </c>
      <c r="J8" s="1" t="str">
        <f>'Bills Import 2024'!AW8</f>
        <v>15% PUR</v>
      </c>
    </row>
    <row r="9" spans="1:19" ht="15" x14ac:dyDescent="0.25">
      <c r="A9" s="1" t="str">
        <f>'Bills Import 2024'!E9</f>
        <v/>
      </c>
      <c r="B9" s="48" t="str">
        <f>'Bills Import 2024'!Q9</f>
        <v/>
      </c>
      <c r="C9" s="48" t="str">
        <f>'Bills Import 2024'!R9</f>
        <v/>
      </c>
      <c r="D9" s="48" t="str">
        <f>'Bills Import 2024'!AE9</f>
        <v/>
      </c>
      <c r="E9" s="1" t="str">
        <f>'Bills Import 2024'!X9</f>
        <v>101011701</v>
      </c>
      <c r="F9" s="1" t="str">
        <f>'Bills Import 2024'!BC9</f>
        <v>Deduction of Advance Payment to Suppliers</v>
      </c>
      <c r="G9" s="1">
        <f>'Bills Import 2024'!BI9</f>
        <v>-1</v>
      </c>
      <c r="H9" s="46">
        <f>'Bills Import 2024'!BO9</f>
        <v>204658</v>
      </c>
      <c r="I9" s="1" t="str">
        <f>'Bills Import 2024'!W9</f>
        <v>{"906": 100.0}</v>
      </c>
      <c r="J9" s="1" t="str">
        <f>'Bills Import 2024'!AW9</f>
        <v>15% PUR</v>
      </c>
    </row>
    <row r="10" spans="1:19" ht="15" x14ac:dyDescent="0.25">
      <c r="A10" s="1" t="str">
        <f>'Bills Import 2024'!E10</f>
        <v>Raw Material Supplier</v>
      </c>
      <c r="B10" s="48">
        <f>'Bills Import 2024'!Q10</f>
        <v>45292</v>
      </c>
      <c r="C10" s="48">
        <f>'Bills Import 2024'!R10</f>
        <v>45292</v>
      </c>
      <c r="D10" s="48">
        <f>'Bills Import 2024'!AE10</f>
        <v>45327</v>
      </c>
      <c r="E10" s="1" t="str">
        <f>'Bills Import 2024'!X10</f>
        <v>3010092</v>
      </c>
      <c r="F10" s="1" t="str">
        <f>'Bills Import 2024'!BC10</f>
        <v>Raw Material</v>
      </c>
      <c r="G10" s="1">
        <f>'Bills Import 2024'!BI10</f>
        <v>1</v>
      </c>
      <c r="H10" s="46">
        <f>'Bills Import 2024'!BO10</f>
        <v>2291158</v>
      </c>
      <c r="I10" s="1" t="str">
        <f>'Bills Import 2024'!W10</f>
        <v>{"1035": 100.0}</v>
      </c>
      <c r="J10" s="1" t="str">
        <f>'Bills Import 2024'!AW10</f>
        <v>15% PUR</v>
      </c>
    </row>
    <row r="11" spans="1:19" ht="15" x14ac:dyDescent="0.25">
      <c r="A11" s="1" t="str">
        <f>'Bills Import 2024'!E11</f>
        <v/>
      </c>
      <c r="B11" s="48" t="str">
        <f>'Bills Import 2024'!Q11</f>
        <v/>
      </c>
      <c r="C11" s="48" t="str">
        <f>'Bills Import 2024'!R11</f>
        <v/>
      </c>
      <c r="D11" s="48" t="str">
        <f>'Bills Import 2024'!AE11</f>
        <v/>
      </c>
      <c r="E11" s="1" t="str">
        <f>'Bills Import 2024'!X11</f>
        <v>101011701</v>
      </c>
      <c r="F11" s="1" t="str">
        <f>'Bills Import 2024'!BC11</f>
        <v>Deduction of Advance Payment to Suppliers</v>
      </c>
      <c r="G11" s="1">
        <f>'Bills Import 2024'!BI11</f>
        <v>-1</v>
      </c>
      <c r="H11" s="46">
        <f>'Bills Import 2024'!BO11</f>
        <v>1145579</v>
      </c>
      <c r="I11" s="1" t="str">
        <f>'Bills Import 2024'!W11</f>
        <v>{"1035": 100.0}</v>
      </c>
      <c r="J11" s="1" t="str">
        <f>'Bills Import 2024'!AW11</f>
        <v>15% PUR</v>
      </c>
    </row>
    <row r="12" spans="1:19" ht="15" x14ac:dyDescent="0.25">
      <c r="A12" s="1" t="str">
        <f>'Bills Import 2024'!E12</f>
        <v>Raw Material Supplier</v>
      </c>
      <c r="B12" s="48">
        <f>'Bills Import 2024'!Q12</f>
        <v>45292</v>
      </c>
      <c r="C12" s="48">
        <f>'Bills Import 2024'!R12</f>
        <v>45292</v>
      </c>
      <c r="D12" s="48">
        <f>'Bills Import 2024'!AE12</f>
        <v>45327</v>
      </c>
      <c r="E12" s="1" t="str">
        <f>'Bills Import 2024'!X12</f>
        <v>3010092</v>
      </c>
      <c r="F12" s="1" t="str">
        <f>'Bills Import 2024'!BC12</f>
        <v>Raw Material</v>
      </c>
      <c r="G12" s="1">
        <f>'Bills Import 2024'!BI12</f>
        <v>1</v>
      </c>
      <c r="H12" s="46">
        <f>'Bills Import 2024'!BO12</f>
        <v>93164</v>
      </c>
      <c r="I12" s="1" t="str">
        <f>'Bills Import 2024'!W12</f>
        <v>{"1034": 100.0}</v>
      </c>
      <c r="J12" s="1" t="str">
        <f>'Bills Import 2024'!AW12</f>
        <v>15% PUR</v>
      </c>
    </row>
    <row r="13" spans="1:19" ht="15" x14ac:dyDescent="0.25">
      <c r="A13" s="1" t="str">
        <f>'Bills Import 2024'!E13</f>
        <v/>
      </c>
      <c r="B13" s="48" t="str">
        <f>'Bills Import 2024'!Q13</f>
        <v/>
      </c>
      <c r="C13" s="48" t="str">
        <f>'Bills Import 2024'!R13</f>
        <v/>
      </c>
      <c r="D13" s="48" t="str">
        <f>'Bills Import 2024'!AE13</f>
        <v/>
      </c>
      <c r="E13" s="1" t="str">
        <f>'Bills Import 2024'!X13</f>
        <v>101011701</v>
      </c>
      <c r="F13" s="1" t="str">
        <f>'Bills Import 2024'!BC13</f>
        <v>Deduction of Advance Payment to Suppliers</v>
      </c>
      <c r="G13" s="1">
        <f>'Bills Import 2024'!BI13</f>
        <v>-1</v>
      </c>
      <c r="H13" s="46">
        <f>'Bills Import 2024'!BO13</f>
        <v>18633</v>
      </c>
      <c r="I13" s="1" t="str">
        <f>'Bills Import 2024'!W13</f>
        <v>{"1034": 100.0}</v>
      </c>
      <c r="J13" s="1" t="str">
        <f>'Bills Import 2024'!AW13</f>
        <v>15% PUR</v>
      </c>
    </row>
    <row r="14" spans="1:19" ht="15" x14ac:dyDescent="0.25">
      <c r="A14" s="1" t="str">
        <f>'Bills Import 2024'!E14</f>
        <v>Raw Material Supplier</v>
      </c>
      <c r="B14" s="48">
        <f>'Bills Import 2024'!Q14</f>
        <v>45292</v>
      </c>
      <c r="C14" s="48">
        <f>'Bills Import 2024'!R14</f>
        <v>45292</v>
      </c>
      <c r="D14" s="48">
        <f>'Bills Import 2024'!AE14</f>
        <v>45327</v>
      </c>
      <c r="E14" s="1" t="str">
        <f>'Bills Import 2024'!X14</f>
        <v>3010092</v>
      </c>
      <c r="F14" s="1" t="str">
        <f>'Bills Import 2024'!BC14</f>
        <v>Raw Material</v>
      </c>
      <c r="G14" s="1">
        <f>'Bills Import 2024'!BI14</f>
        <v>1</v>
      </c>
      <c r="H14" s="46">
        <f>'Bills Import 2024'!BO14</f>
        <v>517496</v>
      </c>
      <c r="I14" s="1" t="str">
        <f>'Bills Import 2024'!W14</f>
        <v>{"1011": 100.0}</v>
      </c>
      <c r="J14" s="1" t="str">
        <f>'Bills Import 2024'!AW14</f>
        <v>15% PUR</v>
      </c>
    </row>
    <row r="15" spans="1:19" ht="15" x14ac:dyDescent="0.25">
      <c r="A15" s="1" t="str">
        <f>'Bills Import 2024'!E15</f>
        <v/>
      </c>
      <c r="B15" s="48" t="str">
        <f>'Bills Import 2024'!Q15</f>
        <v/>
      </c>
      <c r="C15" s="48" t="str">
        <f>'Bills Import 2024'!R15</f>
        <v/>
      </c>
      <c r="D15" s="48" t="str">
        <f>'Bills Import 2024'!AE15</f>
        <v/>
      </c>
      <c r="E15" s="1" t="str">
        <f>'Bills Import 2024'!X15</f>
        <v>101011701</v>
      </c>
      <c r="F15" s="1" t="str">
        <f>'Bills Import 2024'!BC15</f>
        <v>Deduction of Advance Payment to Suppliers</v>
      </c>
      <c r="G15" s="1">
        <f>'Bills Import 2024'!BI15</f>
        <v>-1</v>
      </c>
      <c r="H15" s="46">
        <f>'Bills Import 2024'!BO15</f>
        <v>129374</v>
      </c>
      <c r="I15" s="1" t="str">
        <f>'Bills Import 2024'!W15</f>
        <v>{"1011": 100.0}</v>
      </c>
      <c r="J15" s="1" t="str">
        <f>'Bills Import 2024'!AW15</f>
        <v>15% PUR</v>
      </c>
    </row>
    <row r="16" spans="1:19" ht="15" x14ac:dyDescent="0.25">
      <c r="A16" s="1" t="str">
        <f>'Bills Import 2024'!E16</f>
        <v>Raw Material Supplier</v>
      </c>
      <c r="B16" s="48">
        <f>'Bills Import 2024'!Q16</f>
        <v>45292</v>
      </c>
      <c r="C16" s="48">
        <f>'Bills Import 2024'!R16</f>
        <v>45292</v>
      </c>
      <c r="D16" s="48">
        <f>'Bills Import 2024'!AE16</f>
        <v>45327</v>
      </c>
      <c r="E16" s="1" t="str">
        <f>'Bills Import 2024'!X16</f>
        <v>3010092</v>
      </c>
      <c r="F16" s="1" t="str">
        <f>'Bills Import 2024'!BC16</f>
        <v>Raw Material</v>
      </c>
      <c r="G16" s="1">
        <f>'Bills Import 2024'!BI16</f>
        <v>1</v>
      </c>
      <c r="H16" s="46">
        <f>'Bills Import 2024'!BO16</f>
        <v>248256</v>
      </c>
      <c r="I16" s="1" t="str">
        <f>'Bills Import 2024'!W16</f>
        <v>{"1008": 100.0}</v>
      </c>
      <c r="J16" s="1" t="str">
        <f>'Bills Import 2024'!AW16</f>
        <v>15% PUR</v>
      </c>
    </row>
    <row r="17" spans="1:10" ht="15" x14ac:dyDescent="0.25">
      <c r="A17" s="1" t="str">
        <f>'Bills Import 2024'!E17</f>
        <v/>
      </c>
      <c r="B17" s="48" t="str">
        <f>'Bills Import 2024'!Q17</f>
        <v/>
      </c>
      <c r="C17" s="48" t="str">
        <f>'Bills Import 2024'!R17</f>
        <v/>
      </c>
      <c r="D17" s="48" t="str">
        <f>'Bills Import 2024'!AE17</f>
        <v/>
      </c>
      <c r="E17" s="1" t="str">
        <f>'Bills Import 2024'!X17</f>
        <v>101011701</v>
      </c>
      <c r="F17" s="1" t="str">
        <f>'Bills Import 2024'!BC17</f>
        <v>Deduction of Advance Payment to Suppliers</v>
      </c>
      <c r="G17" s="1">
        <f>'Bills Import 2024'!BI17</f>
        <v>-1</v>
      </c>
      <c r="H17" s="46">
        <f>'Bills Import 2024'!BO17</f>
        <v>62064</v>
      </c>
      <c r="I17" s="1" t="str">
        <f>'Bills Import 2024'!W17</f>
        <v>{"1008": 100.0}</v>
      </c>
      <c r="J17" s="1" t="str">
        <f>'Bills Import 2024'!AW17</f>
        <v>15% PUR</v>
      </c>
    </row>
    <row r="18" spans="1:10" ht="15" x14ac:dyDescent="0.25">
      <c r="A18" s="1" t="str">
        <f>'Bills Import 2024'!E18</f>
        <v>Raw Material Supplier</v>
      </c>
      <c r="B18" s="48">
        <f>'Bills Import 2024'!Q18</f>
        <v>45292</v>
      </c>
      <c r="C18" s="48">
        <f>'Bills Import 2024'!R18</f>
        <v>45292</v>
      </c>
      <c r="D18" s="48">
        <f>'Bills Import 2024'!AE18</f>
        <v>45327</v>
      </c>
      <c r="E18" s="1" t="str">
        <f>'Bills Import 2024'!X18</f>
        <v>3010092</v>
      </c>
      <c r="F18" s="1" t="str">
        <f>'Bills Import 2024'!BC18</f>
        <v>Raw Material</v>
      </c>
      <c r="G18" s="1">
        <f>'Bills Import 2024'!BI18</f>
        <v>1</v>
      </c>
      <c r="H18" s="46">
        <f>'Bills Import 2024'!BO18</f>
        <v>1485932</v>
      </c>
      <c r="I18" s="1" t="str">
        <f>'Bills Import 2024'!W18</f>
        <v>{"1019": 100.0}</v>
      </c>
      <c r="J18" s="1" t="str">
        <f>'Bills Import 2024'!AW18</f>
        <v>15% PUR</v>
      </c>
    </row>
    <row r="19" spans="1:10" ht="15" x14ac:dyDescent="0.25">
      <c r="A19" s="1" t="str">
        <f>'Bills Import 2024'!E19</f>
        <v/>
      </c>
      <c r="B19" s="48" t="str">
        <f>'Bills Import 2024'!Q19</f>
        <v/>
      </c>
      <c r="C19" s="48" t="str">
        <f>'Bills Import 2024'!R19</f>
        <v/>
      </c>
      <c r="D19" s="48" t="str">
        <f>'Bills Import 2024'!AE19</f>
        <v/>
      </c>
      <c r="E19" s="1" t="str">
        <f>'Bills Import 2024'!X19</f>
        <v>101011701</v>
      </c>
      <c r="F19" s="1" t="str">
        <f>'Bills Import 2024'!BC19</f>
        <v>Deduction of Advance Payment to Suppliers</v>
      </c>
      <c r="G19" s="1">
        <f>'Bills Import 2024'!BI19</f>
        <v>-1</v>
      </c>
      <c r="H19" s="46">
        <f>'Bills Import 2024'!BO19</f>
        <v>297186</v>
      </c>
      <c r="I19" s="1" t="str">
        <f>'Bills Import 2024'!W19</f>
        <v>{"1019": 100.0}</v>
      </c>
      <c r="J19" s="1" t="str">
        <f>'Bills Import 2024'!AW19</f>
        <v>15% PUR</v>
      </c>
    </row>
    <row r="20" spans="1:10" ht="15" x14ac:dyDescent="0.25">
      <c r="A20" s="1" t="str">
        <f>'Bills Import 2024'!E20</f>
        <v>Raw Material Supplier</v>
      </c>
      <c r="B20" s="48">
        <f>'Bills Import 2024'!Q20</f>
        <v>45292</v>
      </c>
      <c r="C20" s="48">
        <f>'Bills Import 2024'!R20</f>
        <v>45292</v>
      </c>
      <c r="D20" s="48">
        <f>'Bills Import 2024'!AE20</f>
        <v>45327</v>
      </c>
      <c r="E20" s="1" t="str">
        <f>'Bills Import 2024'!X20</f>
        <v>3010092</v>
      </c>
      <c r="F20" s="1" t="str">
        <f>'Bills Import 2024'!BC20</f>
        <v>Raw Material</v>
      </c>
      <c r="G20" s="1">
        <f>'Bills Import 2024'!BI20</f>
        <v>1</v>
      </c>
      <c r="H20" s="46">
        <f>'Bills Import 2024'!BO20</f>
        <v>35080</v>
      </c>
      <c r="I20" s="1" t="str">
        <f>'Bills Import 2024'!W20</f>
        <v>{"997": 100.0}</v>
      </c>
      <c r="J20" s="1" t="str">
        <f>'Bills Import 2024'!AW20</f>
        <v>15% PUR</v>
      </c>
    </row>
    <row r="21" spans="1:10" ht="15" x14ac:dyDescent="0.25">
      <c r="A21" s="1" t="str">
        <f>'Bills Import 2024'!E21</f>
        <v/>
      </c>
      <c r="B21" s="48" t="str">
        <f>'Bills Import 2024'!Q21</f>
        <v/>
      </c>
      <c r="C21" s="48" t="str">
        <f>'Bills Import 2024'!R21</f>
        <v/>
      </c>
      <c r="D21" s="48" t="str">
        <f>'Bills Import 2024'!AE21</f>
        <v/>
      </c>
      <c r="E21" s="1" t="str">
        <f>'Bills Import 2024'!X21</f>
        <v>101011701</v>
      </c>
      <c r="F21" s="1" t="str">
        <f>'Bills Import 2024'!BC21</f>
        <v>Deduction of Advance Payment to Suppliers</v>
      </c>
      <c r="G21" s="1">
        <f>'Bills Import 2024'!BI21</f>
        <v>-1</v>
      </c>
      <c r="H21" s="46">
        <f>'Bills Import 2024'!BO21</f>
        <v>17540</v>
      </c>
      <c r="I21" s="1" t="str">
        <f>'Bills Import 2024'!W21</f>
        <v>{"997": 100.0}</v>
      </c>
      <c r="J21" s="1" t="str">
        <f>'Bills Import 2024'!AW21</f>
        <v>15% PUR</v>
      </c>
    </row>
    <row r="22" spans="1:10" ht="15" x14ac:dyDescent="0.25">
      <c r="A22" s="1" t="str">
        <f>'Bills Import 2024'!E22</f>
        <v>Raw Material Supplier</v>
      </c>
      <c r="B22" s="48">
        <f>'Bills Import 2024'!Q22</f>
        <v>45292</v>
      </c>
      <c r="C22" s="48">
        <f>'Bills Import 2024'!R22</f>
        <v>45292</v>
      </c>
      <c r="D22" s="48">
        <f>'Bills Import 2024'!AE22</f>
        <v>45327</v>
      </c>
      <c r="E22" s="1" t="str">
        <f>'Bills Import 2024'!X22</f>
        <v>3010092</v>
      </c>
      <c r="F22" s="1" t="str">
        <f>'Bills Import 2024'!BC22</f>
        <v>Raw Material</v>
      </c>
      <c r="G22" s="1">
        <f>'Bills Import 2024'!BI22</f>
        <v>1</v>
      </c>
      <c r="H22" s="46">
        <f>'Bills Import 2024'!BO22</f>
        <v>1272710</v>
      </c>
      <c r="I22" s="1" t="str">
        <f>'Bills Import 2024'!W22</f>
        <v>{"911": 100.0}</v>
      </c>
      <c r="J22" s="1" t="str">
        <f>'Bills Import 2024'!AW22</f>
        <v>15% PUR</v>
      </c>
    </row>
    <row r="23" spans="1:10" ht="15" x14ac:dyDescent="0.25">
      <c r="A23" s="1" t="str">
        <f>'Bills Import 2024'!E23</f>
        <v/>
      </c>
      <c r="B23" s="48" t="str">
        <f>'Bills Import 2024'!Q23</f>
        <v/>
      </c>
      <c r="C23" s="48" t="str">
        <f>'Bills Import 2024'!R23</f>
        <v/>
      </c>
      <c r="D23" s="48" t="str">
        <f>'Bills Import 2024'!AE23</f>
        <v/>
      </c>
      <c r="E23" s="1" t="str">
        <f>'Bills Import 2024'!X23</f>
        <v>101011701</v>
      </c>
      <c r="F23" s="1" t="str">
        <f>'Bills Import 2024'!BC23</f>
        <v>Deduction of Advance Payment to Suppliers</v>
      </c>
      <c r="G23" s="1">
        <f>'Bills Import 2024'!BI23</f>
        <v>-1</v>
      </c>
      <c r="H23" s="46">
        <f>'Bills Import 2024'!BO23</f>
        <v>74835</v>
      </c>
      <c r="I23" s="1" t="str">
        <f>'Bills Import 2024'!W23</f>
        <v>{"911": 100.0}</v>
      </c>
      <c r="J23" s="1" t="str">
        <f>'Bills Import 2024'!AW23</f>
        <v>15% PUR</v>
      </c>
    </row>
    <row r="24" spans="1:10" ht="15" x14ac:dyDescent="0.25">
      <c r="A24" s="1" t="str">
        <f>'Bills Import 2024'!E24</f>
        <v>Raw Material Supplier</v>
      </c>
      <c r="B24" s="48">
        <f>'Bills Import 2024'!Q24</f>
        <v>45292</v>
      </c>
      <c r="C24" s="48">
        <f>'Bills Import 2024'!R24</f>
        <v>45292</v>
      </c>
      <c r="D24" s="48">
        <f>'Bills Import 2024'!AE24</f>
        <v>45327</v>
      </c>
      <c r="E24" s="1" t="str">
        <f>'Bills Import 2024'!X24</f>
        <v>3010092</v>
      </c>
      <c r="F24" s="1" t="str">
        <f>'Bills Import 2024'!BC24</f>
        <v>Raw Material</v>
      </c>
      <c r="G24" s="1">
        <f>'Bills Import 2024'!BI24</f>
        <v>1</v>
      </c>
      <c r="H24" s="46">
        <f>'Bills Import 2024'!BO24</f>
        <v>69525</v>
      </c>
      <c r="I24" s="1" t="str">
        <f>'Bills Import 2024'!W24</f>
        <v>{"1005": 100.0}</v>
      </c>
      <c r="J24" s="1" t="str">
        <f>'Bills Import 2024'!AW24</f>
        <v>15% PUR</v>
      </c>
    </row>
    <row r="25" spans="1:10" ht="15" x14ac:dyDescent="0.25">
      <c r="A25" s="1" t="str">
        <f>'Bills Import 2024'!E25</f>
        <v/>
      </c>
      <c r="B25" s="48" t="str">
        <f>'Bills Import 2024'!Q25</f>
        <v/>
      </c>
      <c r="C25" s="48" t="str">
        <f>'Bills Import 2024'!R25</f>
        <v/>
      </c>
      <c r="D25" s="48" t="str">
        <f>'Bills Import 2024'!AE25</f>
        <v/>
      </c>
      <c r="E25" s="1" t="str">
        <f>'Bills Import 2024'!X25</f>
        <v>101011701</v>
      </c>
      <c r="F25" s="1" t="str">
        <f>'Bills Import 2024'!BC25</f>
        <v>Deduction of Advance Payment to Suppliers</v>
      </c>
      <c r="G25" s="1">
        <f>'Bills Import 2024'!BI25</f>
        <v>-1</v>
      </c>
      <c r="H25" s="46">
        <f>'Bills Import 2024'!BO25</f>
        <v>0</v>
      </c>
      <c r="I25" s="1" t="str">
        <f>'Bills Import 2024'!W25</f>
        <v>{"1005": 100.0}</v>
      </c>
      <c r="J25" s="1" t="str">
        <f>'Bills Import 2024'!AW25</f>
        <v>15% PUR</v>
      </c>
    </row>
    <row r="26" spans="1:10" ht="15" x14ac:dyDescent="0.25">
      <c r="A26" s="1" t="str">
        <f>'Bills Import 2024'!E26</f>
        <v>Raw Material Supplier</v>
      </c>
      <c r="B26" s="48">
        <f>'Bills Import 2024'!Q26</f>
        <v>45292</v>
      </c>
      <c r="C26" s="48">
        <f>'Bills Import 2024'!R26</f>
        <v>45292</v>
      </c>
      <c r="D26" s="48">
        <f>'Bills Import 2024'!AE26</f>
        <v>45327</v>
      </c>
      <c r="E26" s="1" t="str">
        <f>'Bills Import 2024'!X26</f>
        <v>3010092</v>
      </c>
      <c r="F26" s="1" t="str">
        <f>'Bills Import 2024'!BC26</f>
        <v>Raw Material</v>
      </c>
      <c r="G26" s="1">
        <f>'Bills Import 2024'!BI26</f>
        <v>1</v>
      </c>
      <c r="H26" s="46">
        <f>'Bills Import 2024'!BO26</f>
        <v>75260</v>
      </c>
      <c r="I26" s="1" t="str">
        <f>'Bills Import 2024'!W26</f>
        <v>{"994": 100.0}</v>
      </c>
      <c r="J26" s="1" t="str">
        <f>'Bills Import 2024'!AW26</f>
        <v>15% PUR</v>
      </c>
    </row>
    <row r="27" spans="1:10" ht="15" x14ac:dyDescent="0.25">
      <c r="A27" s="1" t="str">
        <f>'Bills Import 2024'!E27</f>
        <v/>
      </c>
      <c r="B27" s="48" t="str">
        <f>'Bills Import 2024'!Q27</f>
        <v/>
      </c>
      <c r="C27" s="48" t="str">
        <f>'Bills Import 2024'!R27</f>
        <v/>
      </c>
      <c r="D27" s="48" t="str">
        <f>'Bills Import 2024'!AE27</f>
        <v/>
      </c>
      <c r="E27" s="1" t="str">
        <f>'Bills Import 2024'!X27</f>
        <v>101011701</v>
      </c>
      <c r="F27" s="1" t="str">
        <f>'Bills Import 2024'!BC27</f>
        <v>Deduction of Advance Payment to Suppliers</v>
      </c>
      <c r="G27" s="1">
        <f>'Bills Import 2024'!BI27</f>
        <v>-1</v>
      </c>
      <c r="H27" s="46">
        <f>'Bills Import 2024'!BO27</f>
        <v>0</v>
      </c>
      <c r="I27" s="1" t="str">
        <f>'Bills Import 2024'!W27</f>
        <v>{"994": 100.0}</v>
      </c>
      <c r="J27" s="1" t="str">
        <f>'Bills Import 2024'!AW27</f>
        <v>15% PUR</v>
      </c>
    </row>
    <row r="28" spans="1:10" ht="15" x14ac:dyDescent="0.25">
      <c r="A28" s="1" t="str">
        <f>'Bills Import 2024'!E28</f>
        <v>Raw Material Supplier</v>
      </c>
      <c r="B28" s="48">
        <f>'Bills Import 2024'!Q28</f>
        <v>45292</v>
      </c>
      <c r="C28" s="48">
        <f>'Bills Import 2024'!R28</f>
        <v>45292</v>
      </c>
      <c r="D28" s="48">
        <f>'Bills Import 2024'!AE28</f>
        <v>45327</v>
      </c>
      <c r="E28" s="1" t="str">
        <f>'Bills Import 2024'!X28</f>
        <v>3010092</v>
      </c>
      <c r="F28" s="1" t="str">
        <f>'Bills Import 2024'!BC28</f>
        <v>Raw Material</v>
      </c>
      <c r="G28" s="1">
        <f>'Bills Import 2024'!BI28</f>
        <v>1</v>
      </c>
      <c r="H28" s="46">
        <f>'Bills Import 2024'!BO28</f>
        <v>101970</v>
      </c>
      <c r="I28" s="1" t="str">
        <f>'Bills Import 2024'!W28</f>
        <v>{"1002": 100.0}</v>
      </c>
      <c r="J28" s="1" t="str">
        <f>'Bills Import 2024'!AW28</f>
        <v>15% PUR</v>
      </c>
    </row>
    <row r="29" spans="1:10" ht="15" x14ac:dyDescent="0.25">
      <c r="A29" s="1" t="str">
        <f>'Bills Import 2024'!E29</f>
        <v/>
      </c>
      <c r="B29" s="48" t="str">
        <f>'Bills Import 2024'!Q29</f>
        <v/>
      </c>
      <c r="C29" s="48" t="str">
        <f>'Bills Import 2024'!R29</f>
        <v/>
      </c>
      <c r="D29" s="48" t="str">
        <f>'Bills Import 2024'!AE29</f>
        <v/>
      </c>
      <c r="E29" s="1" t="str">
        <f>'Bills Import 2024'!X29</f>
        <v>101011701</v>
      </c>
      <c r="F29" s="1" t="str">
        <f>'Bills Import 2024'!BC29</f>
        <v>Deduction of Advance Payment to Suppliers</v>
      </c>
      <c r="G29" s="1">
        <f>'Bills Import 2024'!BI29</f>
        <v>-1</v>
      </c>
      <c r="H29" s="46">
        <f>'Bills Import 2024'!BO29</f>
        <v>0</v>
      </c>
      <c r="I29" s="1" t="str">
        <f>'Bills Import 2024'!W29</f>
        <v>{"1002": 100.0}</v>
      </c>
      <c r="J29" s="1" t="str">
        <f>'Bills Import 2024'!AW29</f>
        <v>15% PUR</v>
      </c>
    </row>
    <row r="30" spans="1:10" ht="15" x14ac:dyDescent="0.25">
      <c r="A30" s="1" t="str">
        <f>'Bills Import 2024'!E30</f>
        <v>Raw Material Supplier</v>
      </c>
      <c r="B30" s="48">
        <f>'Bills Import 2024'!Q30</f>
        <v>45292</v>
      </c>
      <c r="C30" s="48">
        <f>'Bills Import 2024'!R30</f>
        <v>45292</v>
      </c>
      <c r="D30" s="48">
        <f>'Bills Import 2024'!AE30</f>
        <v>45327</v>
      </c>
      <c r="E30" s="1" t="str">
        <f>'Bills Import 2024'!X30</f>
        <v>3010092</v>
      </c>
      <c r="F30" s="1" t="str">
        <f>'Bills Import 2024'!BC30</f>
        <v>Raw Material</v>
      </c>
      <c r="G30" s="1">
        <f>'Bills Import 2024'!BI30</f>
        <v>1</v>
      </c>
      <c r="H30" s="46">
        <f>'Bills Import 2024'!BO30</f>
        <v>79261</v>
      </c>
      <c r="I30" s="1" t="str">
        <f>'Bills Import 2024'!W30</f>
        <v>{"919": 100.0}</v>
      </c>
      <c r="J30" s="1" t="str">
        <f>'Bills Import 2024'!AW30</f>
        <v>15% PUR</v>
      </c>
    </row>
    <row r="31" spans="1:10" ht="15" x14ac:dyDescent="0.25">
      <c r="A31" s="1" t="str">
        <f>'Bills Import 2024'!E31</f>
        <v/>
      </c>
      <c r="B31" s="48" t="str">
        <f>'Bills Import 2024'!Q31</f>
        <v/>
      </c>
      <c r="C31" s="48" t="str">
        <f>'Bills Import 2024'!R31</f>
        <v/>
      </c>
      <c r="D31" s="48" t="str">
        <f>'Bills Import 2024'!AE31</f>
        <v/>
      </c>
      <c r="E31" s="1" t="str">
        <f>'Bills Import 2024'!X31</f>
        <v>101011701</v>
      </c>
      <c r="F31" s="1" t="str">
        <f>'Bills Import 2024'!BC31</f>
        <v>Deduction of Advance Payment to Suppliers</v>
      </c>
      <c r="G31" s="1">
        <f>'Bills Import 2024'!BI31</f>
        <v>-1</v>
      </c>
      <c r="H31" s="46">
        <f>'Bills Import 2024'!BO31</f>
        <v>0</v>
      </c>
      <c r="I31" s="1" t="str">
        <f>'Bills Import 2024'!W31</f>
        <v>{"919": 100.0}</v>
      </c>
      <c r="J31" s="1" t="str">
        <f>'Bills Import 2024'!AW31</f>
        <v>15% PUR</v>
      </c>
    </row>
    <row r="32" spans="1:10" ht="15" x14ac:dyDescent="0.25">
      <c r="A32" s="1" t="str">
        <f>'Bills Import 2024'!E32</f>
        <v>Raw Material Supplier</v>
      </c>
      <c r="B32" s="48">
        <f>'Bills Import 2024'!Q32</f>
        <v>45292</v>
      </c>
      <c r="C32" s="48">
        <f>'Bills Import 2024'!R32</f>
        <v>45292</v>
      </c>
      <c r="D32" s="48">
        <f>'Bills Import 2024'!AE32</f>
        <v>45327</v>
      </c>
      <c r="E32" s="1" t="str">
        <f>'Bills Import 2024'!X32</f>
        <v>3010092</v>
      </c>
      <c r="F32" s="1" t="str">
        <f>'Bills Import 2024'!BC32</f>
        <v>Raw Material</v>
      </c>
      <c r="G32" s="1">
        <f>'Bills Import 2024'!BI32</f>
        <v>1</v>
      </c>
      <c r="H32" s="46">
        <f>'Bills Import 2024'!BO32</f>
        <v>1390500</v>
      </c>
      <c r="I32" s="1" t="str">
        <f>'Bills Import 2024'!W32</f>
        <v>{"1020": 100.0}</v>
      </c>
      <c r="J32" s="1" t="str">
        <f>'Bills Import 2024'!AW32</f>
        <v>15% PUR</v>
      </c>
    </row>
    <row r="33" spans="1:10" ht="15" x14ac:dyDescent="0.25">
      <c r="A33" s="1" t="str">
        <f>'Bills Import 2024'!E33</f>
        <v/>
      </c>
      <c r="B33" s="48" t="str">
        <f>'Bills Import 2024'!Q33</f>
        <v/>
      </c>
      <c r="C33" s="48" t="str">
        <f>'Bills Import 2024'!R33</f>
        <v/>
      </c>
      <c r="D33" s="48" t="str">
        <f>'Bills Import 2024'!AE33</f>
        <v/>
      </c>
      <c r="E33" s="1" t="str">
        <f>'Bills Import 2024'!X33</f>
        <v>101011701</v>
      </c>
      <c r="F33" s="1" t="str">
        <f>'Bills Import 2024'!BC33</f>
        <v>Deduction of Advance Payment to Suppliers</v>
      </c>
      <c r="G33" s="1">
        <f>'Bills Import 2024'!BI33</f>
        <v>-1</v>
      </c>
      <c r="H33" s="46">
        <f>'Bills Import 2024'!BO33</f>
        <v>695250</v>
      </c>
      <c r="I33" s="1" t="str">
        <f>'Bills Import 2024'!W33</f>
        <v>{"1020": 100.0}</v>
      </c>
      <c r="J33" s="1" t="str">
        <f>'Bills Import 2024'!AW33</f>
        <v>15% PUR</v>
      </c>
    </row>
    <row r="34" spans="1:10" ht="15" x14ac:dyDescent="0.25">
      <c r="A34" s="1" t="str">
        <f>'Bills Import 2024'!E34</f>
        <v>Raw Material Supplier</v>
      </c>
      <c r="B34" s="48">
        <f>'Bills Import 2024'!Q34</f>
        <v>45321</v>
      </c>
      <c r="C34" s="48">
        <f>'Bills Import 2024'!R34</f>
        <v>45321</v>
      </c>
      <c r="D34" s="48">
        <f>'Bills Import 2024'!AE34</f>
        <v>45356</v>
      </c>
      <c r="E34" s="1" t="str">
        <f>'Bills Import 2024'!X34</f>
        <v>3010092</v>
      </c>
      <c r="F34" s="1" t="str">
        <f>'Bills Import 2024'!BC34</f>
        <v>Raw Material</v>
      </c>
      <c r="G34" s="1">
        <f>'Bills Import 2024'!BI34</f>
        <v>1</v>
      </c>
      <c r="H34" s="46">
        <f>'Bills Import 2024'!BO34</f>
        <v>56883</v>
      </c>
      <c r="I34" s="1" t="str">
        <f>'Bills Import 2024'!W34</f>
        <v>{"851": 100.0}</v>
      </c>
      <c r="J34" s="1" t="str">
        <f>'Bills Import 2024'!AW34</f>
        <v>15% PUR</v>
      </c>
    </row>
    <row r="35" spans="1:10" ht="15" x14ac:dyDescent="0.25">
      <c r="A35" s="1" t="str">
        <f>'Bills Import 2024'!E35</f>
        <v/>
      </c>
      <c r="B35" s="48" t="str">
        <f>'Bills Import 2024'!Q35</f>
        <v/>
      </c>
      <c r="C35" s="48" t="str">
        <f>'Bills Import 2024'!R35</f>
        <v/>
      </c>
      <c r="D35" s="48" t="str">
        <f>'Bills Import 2024'!AE35</f>
        <v/>
      </c>
      <c r="E35" s="1" t="str">
        <f>'Bills Import 2024'!X35</f>
        <v>101011701</v>
      </c>
      <c r="F35" s="1" t="str">
        <f>'Bills Import 2024'!BC35</f>
        <v>Deduction of Advance Payment to Suppliers</v>
      </c>
      <c r="G35" s="1">
        <f>'Bills Import 2024'!BI35</f>
        <v>-1</v>
      </c>
      <c r="H35" s="46">
        <f>'Bills Import 2024'!BO35</f>
        <v>11377</v>
      </c>
      <c r="I35" s="1" t="str">
        <f>'Bills Import 2024'!W35</f>
        <v>{"851": 100.0}</v>
      </c>
      <c r="J35" s="1" t="str">
        <f>'Bills Import 2024'!AW35</f>
        <v>15% PUR</v>
      </c>
    </row>
    <row r="36" spans="1:10" ht="15" x14ac:dyDescent="0.25">
      <c r="A36" s="1" t="str">
        <f>'Bills Import 2024'!E36</f>
        <v>Raw Material Supplier</v>
      </c>
      <c r="B36" s="48">
        <f>'Bills Import 2024'!Q36</f>
        <v>45321</v>
      </c>
      <c r="C36" s="48">
        <f>'Bills Import 2024'!R36</f>
        <v>45321</v>
      </c>
      <c r="D36" s="48">
        <f>'Bills Import 2024'!AE36</f>
        <v>45356</v>
      </c>
      <c r="E36" s="1" t="str">
        <f>'Bills Import 2024'!X36</f>
        <v>3010092</v>
      </c>
      <c r="F36" s="1" t="str">
        <f>'Bills Import 2024'!BC36</f>
        <v>Raw Material</v>
      </c>
      <c r="G36" s="1">
        <f>'Bills Import 2024'!BI36</f>
        <v>1</v>
      </c>
      <c r="H36" s="46">
        <f>'Bills Import 2024'!BO36</f>
        <v>39134</v>
      </c>
      <c r="I36" s="1" t="str">
        <f>'Bills Import 2024'!W36</f>
        <v>{"909": 100.0}</v>
      </c>
      <c r="J36" s="1" t="str">
        <f>'Bills Import 2024'!AW36</f>
        <v>15% PUR</v>
      </c>
    </row>
    <row r="37" spans="1:10" ht="15" x14ac:dyDescent="0.25">
      <c r="A37" s="1" t="str">
        <f>'Bills Import 2024'!E37</f>
        <v>Raw Material Supplier</v>
      </c>
      <c r="B37" s="48">
        <f>'Bills Import 2024'!Q37</f>
        <v>45321</v>
      </c>
      <c r="C37" s="48">
        <f>'Bills Import 2024'!R37</f>
        <v>45321</v>
      </c>
      <c r="D37" s="48">
        <f>'Bills Import 2024'!AE37</f>
        <v>45356</v>
      </c>
      <c r="E37" s="1" t="str">
        <f>'Bills Import 2024'!X37</f>
        <v>3010092</v>
      </c>
      <c r="F37" s="1" t="str">
        <f>'Bills Import 2024'!BC37</f>
        <v>Raw Material</v>
      </c>
      <c r="G37" s="1">
        <f>'Bills Import 2024'!BI37</f>
        <v>1</v>
      </c>
      <c r="H37" s="46">
        <f>'Bills Import 2024'!BO37</f>
        <v>291434</v>
      </c>
      <c r="I37" s="1" t="str">
        <f>'Bills Import 2024'!W37</f>
        <v>{"1017": 100.0}</v>
      </c>
      <c r="J37" s="1" t="str">
        <f>'Bills Import 2024'!AW37</f>
        <v>15% PUR</v>
      </c>
    </row>
    <row r="38" spans="1:10" ht="15" x14ac:dyDescent="0.25">
      <c r="A38" s="1" t="str">
        <f>'Bills Import 2024'!E38</f>
        <v/>
      </c>
      <c r="B38" s="48" t="str">
        <f>'Bills Import 2024'!Q38</f>
        <v/>
      </c>
      <c r="C38" s="48" t="str">
        <f>'Bills Import 2024'!R38</f>
        <v/>
      </c>
      <c r="D38" s="48" t="str">
        <f>'Bills Import 2024'!AE38</f>
        <v/>
      </c>
      <c r="E38" s="1" t="str">
        <f>'Bills Import 2024'!X38</f>
        <v>101011701</v>
      </c>
      <c r="F38" s="1" t="str">
        <f>'Bills Import 2024'!BC38</f>
        <v>Deduction of Advance Payment to Suppliers</v>
      </c>
      <c r="G38" s="1">
        <f>'Bills Import 2024'!BI38</f>
        <v>-1</v>
      </c>
      <c r="H38" s="46">
        <f>'Bills Import 2024'!BO38</f>
        <v>87430</v>
      </c>
      <c r="I38" s="1" t="str">
        <f>'Bills Import 2024'!W38</f>
        <v>{"1017": 100.0}</v>
      </c>
      <c r="J38" s="1" t="str">
        <f>'Bills Import 2024'!AW38</f>
        <v>15% PUR</v>
      </c>
    </row>
    <row r="39" spans="1:10" ht="15" x14ac:dyDescent="0.25">
      <c r="A39" s="1" t="str">
        <f>'Bills Import 2024'!E39</f>
        <v>Raw Material Supplier</v>
      </c>
      <c r="B39" s="48">
        <f>'Bills Import 2024'!Q39</f>
        <v>45321</v>
      </c>
      <c r="C39" s="48">
        <f>'Bills Import 2024'!R39</f>
        <v>45321</v>
      </c>
      <c r="D39" s="48">
        <f>'Bills Import 2024'!AE39</f>
        <v>45356</v>
      </c>
      <c r="E39" s="1" t="str">
        <f>'Bills Import 2024'!X39</f>
        <v>3010092</v>
      </c>
      <c r="F39" s="1" t="str">
        <f>'Bills Import 2024'!BC39</f>
        <v>Raw Material</v>
      </c>
      <c r="G39" s="1">
        <f>'Bills Import 2024'!BI39</f>
        <v>1</v>
      </c>
      <c r="H39" s="46">
        <f>'Bills Import 2024'!BO39</f>
        <v>225022</v>
      </c>
      <c r="I39" s="1" t="str">
        <f>'Bills Import 2024'!W39</f>
        <v>{"1012": 100.0}</v>
      </c>
      <c r="J39" s="1" t="str">
        <f>'Bills Import 2024'!AW39</f>
        <v>15% PUR</v>
      </c>
    </row>
    <row r="40" spans="1:10" ht="15" x14ac:dyDescent="0.25">
      <c r="A40" s="1" t="str">
        <f>'Bills Import 2024'!E40</f>
        <v/>
      </c>
      <c r="B40" s="48" t="str">
        <f>'Bills Import 2024'!Q40</f>
        <v/>
      </c>
      <c r="C40" s="48" t="str">
        <f>'Bills Import 2024'!R40</f>
        <v/>
      </c>
      <c r="D40" s="48" t="str">
        <f>'Bills Import 2024'!AE40</f>
        <v/>
      </c>
      <c r="E40" s="1" t="str">
        <f>'Bills Import 2024'!X40</f>
        <v>101011701</v>
      </c>
      <c r="F40" s="1" t="str">
        <f>'Bills Import 2024'!BC40</f>
        <v>Deduction of Advance Payment to Suppliers</v>
      </c>
      <c r="G40" s="1">
        <f>'Bills Import 2024'!BI40</f>
        <v>-1</v>
      </c>
      <c r="H40" s="46">
        <f>'Bills Import 2024'!BO40</f>
        <v>67507</v>
      </c>
      <c r="I40" s="1" t="str">
        <f>'Bills Import 2024'!W40</f>
        <v>{"1012": 100.0}</v>
      </c>
      <c r="J40" s="1" t="str">
        <f>'Bills Import 2024'!AW40</f>
        <v>15% PUR</v>
      </c>
    </row>
    <row r="41" spans="1:10" ht="15" x14ac:dyDescent="0.25">
      <c r="A41" s="1" t="str">
        <f>'Bills Import 2024'!E41</f>
        <v>Raw Material Supplier</v>
      </c>
      <c r="B41" s="48">
        <f>'Bills Import 2024'!Q41</f>
        <v>45321</v>
      </c>
      <c r="C41" s="48">
        <f>'Bills Import 2024'!R41</f>
        <v>45321</v>
      </c>
      <c r="D41" s="48">
        <f>'Bills Import 2024'!AE41</f>
        <v>45356</v>
      </c>
      <c r="E41" s="1" t="str">
        <f>'Bills Import 2024'!X41</f>
        <v>3010092</v>
      </c>
      <c r="F41" s="1" t="str">
        <f>'Bills Import 2024'!BC41</f>
        <v>Raw Material</v>
      </c>
      <c r="G41" s="1">
        <f>'Bills Import 2024'!BI41</f>
        <v>1</v>
      </c>
      <c r="H41" s="46">
        <f>'Bills Import 2024'!BO41</f>
        <v>115911</v>
      </c>
      <c r="I41" s="1" t="str">
        <f>'Bills Import 2024'!W41</f>
        <v>{"860": 100.0}</v>
      </c>
      <c r="J41" s="1" t="str">
        <f>'Bills Import 2024'!AW41</f>
        <v>15% PUR</v>
      </c>
    </row>
    <row r="42" spans="1:10" ht="15" x14ac:dyDescent="0.25">
      <c r="A42" s="1" t="str">
        <f>'Bills Import 2024'!E42</f>
        <v>Raw Material Supplier</v>
      </c>
      <c r="B42" s="48">
        <f>'Bills Import 2024'!Q42</f>
        <v>45321</v>
      </c>
      <c r="C42" s="48">
        <f>'Bills Import 2024'!R42</f>
        <v>45321</v>
      </c>
      <c r="D42" s="48">
        <f>'Bills Import 2024'!AE42</f>
        <v>45356</v>
      </c>
      <c r="E42" s="1" t="str">
        <f>'Bills Import 2024'!X42</f>
        <v>3010092</v>
      </c>
      <c r="F42" s="1" t="str">
        <f>'Bills Import 2024'!BC42</f>
        <v>Raw Material</v>
      </c>
      <c r="G42" s="1">
        <f>'Bills Import 2024'!BI42</f>
        <v>1</v>
      </c>
      <c r="H42" s="46">
        <f>'Bills Import 2024'!BO42</f>
        <v>324450</v>
      </c>
      <c r="I42" s="1" t="str">
        <f>'Bills Import 2024'!W42</f>
        <v>{"854": 100.0}</v>
      </c>
      <c r="J42" s="1" t="str">
        <f>'Bills Import 2024'!AW42</f>
        <v>15% PUR</v>
      </c>
    </row>
    <row r="43" spans="1:10" ht="15" x14ac:dyDescent="0.25">
      <c r="A43" s="1" t="str">
        <f>'Bills Import 2024'!E43</f>
        <v/>
      </c>
      <c r="B43" s="48" t="str">
        <f>'Bills Import 2024'!Q43</f>
        <v/>
      </c>
      <c r="C43" s="48" t="str">
        <f>'Bills Import 2024'!R43</f>
        <v/>
      </c>
      <c r="D43" s="48" t="str">
        <f>'Bills Import 2024'!AE43</f>
        <v/>
      </c>
      <c r="E43" s="1" t="str">
        <f>'Bills Import 2024'!X43</f>
        <v>101011701</v>
      </c>
      <c r="F43" s="1" t="str">
        <f>'Bills Import 2024'!BC43</f>
        <v>Deduction of Advance Payment to Suppliers</v>
      </c>
      <c r="G43" s="1">
        <f>'Bills Import 2024'!BI43</f>
        <v>-1</v>
      </c>
      <c r="H43" s="46">
        <f>'Bills Import 2024'!BO43</f>
        <v>129780</v>
      </c>
      <c r="I43" s="1" t="str">
        <f>'Bills Import 2024'!W43</f>
        <v>{"854": 100.0}</v>
      </c>
      <c r="J43" s="1" t="str">
        <f>'Bills Import 2024'!AW43</f>
        <v>15% PUR</v>
      </c>
    </row>
    <row r="44" spans="1:10" ht="15" x14ac:dyDescent="0.25">
      <c r="A44" s="1" t="str">
        <f>'Bills Import 2024'!E44</f>
        <v>Raw Material Supplier</v>
      </c>
      <c r="B44" s="48">
        <f>'Bills Import 2024'!Q44</f>
        <v>45321</v>
      </c>
      <c r="C44" s="48">
        <f>'Bills Import 2024'!R44</f>
        <v>45321</v>
      </c>
      <c r="D44" s="48">
        <f>'Bills Import 2024'!AE44</f>
        <v>45356</v>
      </c>
      <c r="E44" s="1" t="str">
        <f>'Bills Import 2024'!X44</f>
        <v>3010092</v>
      </c>
      <c r="F44" s="1" t="str">
        <f>'Bills Import 2024'!BC44</f>
        <v>Raw Material</v>
      </c>
      <c r="G44" s="1">
        <f>'Bills Import 2024'!BI44</f>
        <v>1</v>
      </c>
      <c r="H44" s="46">
        <f>'Bills Import 2024'!BO44</f>
        <v>62518</v>
      </c>
      <c r="I44" s="1" t="str">
        <f>'Bills Import 2024'!W44</f>
        <v>{"1013": 100.0}</v>
      </c>
      <c r="J44" s="1" t="str">
        <f>'Bills Import 2024'!AW44</f>
        <v>15% PUR</v>
      </c>
    </row>
    <row r="45" spans="1:10" ht="15" x14ac:dyDescent="0.25">
      <c r="A45" s="1" t="str">
        <f>'Bills Import 2024'!E45</f>
        <v/>
      </c>
      <c r="B45" s="48" t="str">
        <f>'Bills Import 2024'!Q45</f>
        <v/>
      </c>
      <c r="C45" s="48" t="str">
        <f>'Bills Import 2024'!R45</f>
        <v/>
      </c>
      <c r="D45" s="48" t="str">
        <f>'Bills Import 2024'!AE45</f>
        <v/>
      </c>
      <c r="E45" s="1" t="str">
        <f>'Bills Import 2024'!X45</f>
        <v>101011701</v>
      </c>
      <c r="F45" s="1" t="str">
        <f>'Bills Import 2024'!BC45</f>
        <v>Deduction of Advance Payment to Suppliers</v>
      </c>
      <c r="G45" s="1">
        <f>'Bills Import 2024'!BI45</f>
        <v>-1</v>
      </c>
      <c r="H45" s="46">
        <f>'Bills Import 2024'!BO45</f>
        <v>0</v>
      </c>
      <c r="I45" s="1" t="str">
        <f>'Bills Import 2024'!W45</f>
        <v>{"1013": 100.0}</v>
      </c>
      <c r="J45" s="1" t="str">
        <f>'Bills Import 2024'!AW45</f>
        <v>15% PUR</v>
      </c>
    </row>
    <row r="46" spans="1:10" ht="15" x14ac:dyDescent="0.25">
      <c r="A46" s="1" t="str">
        <f>'Bills Import 2024'!E46</f>
        <v>Raw Material Supplier</v>
      </c>
      <c r="B46" s="48">
        <f>'Bills Import 2024'!Q46</f>
        <v>45321</v>
      </c>
      <c r="C46" s="48">
        <f>'Bills Import 2024'!R46</f>
        <v>45321</v>
      </c>
      <c r="D46" s="48">
        <f>'Bills Import 2024'!AE46</f>
        <v>45356</v>
      </c>
      <c r="E46" s="1" t="str">
        <f>'Bills Import 2024'!X46</f>
        <v>3010092</v>
      </c>
      <c r="F46" s="1" t="str">
        <f>'Bills Import 2024'!BC46</f>
        <v>Raw Material</v>
      </c>
      <c r="G46" s="1">
        <f>'Bills Import 2024'!BI46</f>
        <v>1</v>
      </c>
      <c r="H46" s="46">
        <f>'Bills Import 2024'!BO46</f>
        <v>1448438</v>
      </c>
      <c r="I46" s="1" t="str">
        <f>'Bills Import 2024'!W46</f>
        <v>{"1006": 100.0}</v>
      </c>
      <c r="J46" s="1" t="str">
        <f>'Bills Import 2024'!AW46</f>
        <v>15% PUR</v>
      </c>
    </row>
    <row r="47" spans="1:10" ht="15" x14ac:dyDescent="0.25">
      <c r="A47" s="1" t="str">
        <f>'Bills Import 2024'!E47</f>
        <v/>
      </c>
      <c r="B47" s="48" t="str">
        <f>'Bills Import 2024'!Q47</f>
        <v/>
      </c>
      <c r="C47" s="48" t="str">
        <f>'Bills Import 2024'!R47</f>
        <v/>
      </c>
      <c r="D47" s="48" t="str">
        <f>'Bills Import 2024'!AE47</f>
        <v/>
      </c>
      <c r="E47" s="1" t="str">
        <f>'Bills Import 2024'!X47</f>
        <v>101011701</v>
      </c>
      <c r="F47" s="1" t="str">
        <f>'Bills Import 2024'!BC47</f>
        <v>Deduction of Advance Payment to Suppliers</v>
      </c>
      <c r="G47" s="1">
        <f>'Bills Import 2024'!BI47</f>
        <v>-1</v>
      </c>
      <c r="H47" s="46">
        <f>'Bills Import 2024'!BO47</f>
        <v>362109</v>
      </c>
      <c r="I47" s="1" t="str">
        <f>'Bills Import 2024'!W47</f>
        <v>{"1006": 100.0}</v>
      </c>
      <c r="J47" s="1" t="str">
        <f>'Bills Import 2024'!AW47</f>
        <v>15% PUR</v>
      </c>
    </row>
    <row r="48" spans="1:10" ht="15" x14ac:dyDescent="0.25">
      <c r="A48" s="1" t="str">
        <f>'Bills Import 2024'!E48</f>
        <v>Raw Material Supplier</v>
      </c>
      <c r="B48" s="48">
        <f>'Bills Import 2024'!Q48</f>
        <v>45321</v>
      </c>
      <c r="C48" s="48">
        <f>'Bills Import 2024'!R48</f>
        <v>45321</v>
      </c>
      <c r="D48" s="48">
        <f>'Bills Import 2024'!AE48</f>
        <v>45356</v>
      </c>
      <c r="E48" s="1" t="str">
        <f>'Bills Import 2024'!X48</f>
        <v>3010092</v>
      </c>
      <c r="F48" s="1" t="str">
        <f>'Bills Import 2024'!BC48</f>
        <v>Raw Material</v>
      </c>
      <c r="G48" s="1">
        <f>'Bills Import 2024'!BI48</f>
        <v>1</v>
      </c>
      <c r="H48" s="46">
        <f>'Bills Import 2024'!BO48</f>
        <v>780351</v>
      </c>
      <c r="I48" s="1" t="str">
        <f>'Bills Import 2024'!W48</f>
        <v>{"906": 100.0}</v>
      </c>
      <c r="J48" s="1" t="str">
        <f>'Bills Import 2024'!AW48</f>
        <v>15% PUR</v>
      </c>
    </row>
    <row r="49" spans="1:10" ht="15" x14ac:dyDescent="0.25">
      <c r="A49" s="1" t="str">
        <f>'Bills Import 2024'!E49</f>
        <v/>
      </c>
      <c r="B49" s="48" t="str">
        <f>'Bills Import 2024'!Q49</f>
        <v/>
      </c>
      <c r="C49" s="48" t="str">
        <f>'Bills Import 2024'!R49</f>
        <v/>
      </c>
      <c r="D49" s="48" t="str">
        <f>'Bills Import 2024'!AE49</f>
        <v/>
      </c>
      <c r="E49" s="1" t="str">
        <f>'Bills Import 2024'!X49</f>
        <v>101011701</v>
      </c>
      <c r="F49" s="1" t="str">
        <f>'Bills Import 2024'!BC49</f>
        <v>Deduction of Advance Payment to Suppliers</v>
      </c>
      <c r="G49" s="1">
        <f>'Bills Import 2024'!BI49</f>
        <v>-1</v>
      </c>
      <c r="H49" s="46">
        <f>'Bills Import 2024'!BO49</f>
        <v>234106</v>
      </c>
      <c r="I49" s="1" t="str">
        <f>'Bills Import 2024'!W49</f>
        <v>{"906": 100.0}</v>
      </c>
      <c r="J49" s="1" t="str">
        <f>'Bills Import 2024'!AW49</f>
        <v>15% PUR</v>
      </c>
    </row>
    <row r="50" spans="1:10" ht="15" x14ac:dyDescent="0.25">
      <c r="A50" s="1" t="str">
        <f>'Bills Import 2024'!E50</f>
        <v>Raw Material Supplier</v>
      </c>
      <c r="B50" s="48">
        <f>'Bills Import 2024'!Q50</f>
        <v>45321</v>
      </c>
      <c r="C50" s="48">
        <f>'Bills Import 2024'!R50</f>
        <v>45321</v>
      </c>
      <c r="D50" s="48">
        <f>'Bills Import 2024'!AE50</f>
        <v>45356</v>
      </c>
      <c r="E50" s="1" t="str">
        <f>'Bills Import 2024'!X50</f>
        <v>3010092</v>
      </c>
      <c r="F50" s="1" t="str">
        <f>'Bills Import 2024'!BC50</f>
        <v>Raw Material</v>
      </c>
      <c r="G50" s="1">
        <f>'Bills Import 2024'!BI50</f>
        <v>1</v>
      </c>
      <c r="H50" s="46">
        <f>'Bills Import 2024'!BO50</f>
        <v>2244808</v>
      </c>
      <c r="I50" s="1" t="str">
        <f>'Bills Import 2024'!W50</f>
        <v>{"1035": 100.0}</v>
      </c>
      <c r="J50" s="1" t="str">
        <f>'Bills Import 2024'!AW50</f>
        <v>15% PUR</v>
      </c>
    </row>
    <row r="51" spans="1:10" ht="15" x14ac:dyDescent="0.25">
      <c r="A51" s="1" t="str">
        <f>'Bills Import 2024'!E51</f>
        <v/>
      </c>
      <c r="B51" s="48" t="str">
        <f>'Bills Import 2024'!Q51</f>
        <v/>
      </c>
      <c r="C51" s="48" t="str">
        <f>'Bills Import 2024'!R51</f>
        <v/>
      </c>
      <c r="D51" s="48" t="str">
        <f>'Bills Import 2024'!AE51</f>
        <v/>
      </c>
      <c r="E51" s="1" t="str">
        <f>'Bills Import 2024'!X51</f>
        <v>101011701</v>
      </c>
      <c r="F51" s="1" t="str">
        <f>'Bills Import 2024'!BC51</f>
        <v>Deduction of Advance Payment to Suppliers</v>
      </c>
      <c r="G51" s="1">
        <f>'Bills Import 2024'!BI51</f>
        <v>-1</v>
      </c>
      <c r="H51" s="46">
        <f>'Bills Import 2024'!BO51</f>
        <v>1122404</v>
      </c>
      <c r="I51" s="1" t="str">
        <f>'Bills Import 2024'!W51</f>
        <v>{"1035": 100.0}</v>
      </c>
      <c r="J51" s="1" t="str">
        <f>'Bills Import 2024'!AW51</f>
        <v>15% PUR</v>
      </c>
    </row>
    <row r="52" spans="1:10" ht="15" x14ac:dyDescent="0.25">
      <c r="A52" s="1" t="str">
        <f>'Bills Import 2024'!E52</f>
        <v>Raw Material Supplier</v>
      </c>
      <c r="B52" s="48">
        <f>'Bills Import 2024'!Q52</f>
        <v>45321</v>
      </c>
      <c r="C52" s="48">
        <f>'Bills Import 2024'!R52</f>
        <v>45321</v>
      </c>
      <c r="D52" s="48">
        <f>'Bills Import 2024'!AE52</f>
        <v>45356</v>
      </c>
      <c r="E52" s="1" t="str">
        <f>'Bills Import 2024'!X52</f>
        <v>3010092</v>
      </c>
      <c r="F52" s="1" t="str">
        <f>'Bills Import 2024'!BC52</f>
        <v>Raw Material</v>
      </c>
      <c r="G52" s="1">
        <f>'Bills Import 2024'!BI52</f>
        <v>1</v>
      </c>
      <c r="H52" s="46">
        <f>'Bills Import 2024'!BO52</f>
        <v>1428507</v>
      </c>
      <c r="I52" s="1" t="str">
        <f>'Bills Import 2024'!W52</f>
        <v>{"1034": 100.0}</v>
      </c>
      <c r="J52" s="1" t="str">
        <f>'Bills Import 2024'!AW52</f>
        <v>15% PUR</v>
      </c>
    </row>
    <row r="53" spans="1:10" ht="15" x14ac:dyDescent="0.25">
      <c r="A53" s="1" t="str">
        <f>'Bills Import 2024'!E53</f>
        <v/>
      </c>
      <c r="B53" s="48" t="str">
        <f>'Bills Import 2024'!Q53</f>
        <v/>
      </c>
      <c r="C53" s="48" t="str">
        <f>'Bills Import 2024'!R53</f>
        <v/>
      </c>
      <c r="D53" s="48" t="str">
        <f>'Bills Import 2024'!AE53</f>
        <v/>
      </c>
      <c r="E53" s="1" t="str">
        <f>'Bills Import 2024'!X53</f>
        <v>101011701</v>
      </c>
      <c r="F53" s="1" t="str">
        <f>'Bills Import 2024'!BC53</f>
        <v>Deduction of Advance Payment to Suppliers</v>
      </c>
      <c r="G53" s="1">
        <f>'Bills Import 2024'!BI53</f>
        <v>-1</v>
      </c>
      <c r="H53" s="46">
        <f>'Bills Import 2024'!BO53</f>
        <v>285701</v>
      </c>
      <c r="I53" s="1" t="str">
        <f>'Bills Import 2024'!W53</f>
        <v>{"1034": 100.0}</v>
      </c>
      <c r="J53" s="1" t="str">
        <f>'Bills Import 2024'!AW53</f>
        <v>15% PUR</v>
      </c>
    </row>
    <row r="54" spans="1:10" ht="15" x14ac:dyDescent="0.25">
      <c r="A54" s="1" t="str">
        <f>'Bills Import 2024'!E54</f>
        <v>Raw Material Supplier</v>
      </c>
      <c r="B54" s="48">
        <f>'Bills Import 2024'!Q54</f>
        <v>45321</v>
      </c>
      <c r="C54" s="48">
        <f>'Bills Import 2024'!R54</f>
        <v>45321</v>
      </c>
      <c r="D54" s="48">
        <f>'Bills Import 2024'!AE54</f>
        <v>45356</v>
      </c>
      <c r="E54" s="1" t="str">
        <f>'Bills Import 2024'!X54</f>
        <v>3010092</v>
      </c>
      <c r="F54" s="1" t="str">
        <f>'Bills Import 2024'!BC54</f>
        <v>Raw Material</v>
      </c>
      <c r="G54" s="1">
        <f>'Bills Import 2024'!BI54</f>
        <v>1</v>
      </c>
      <c r="H54" s="46">
        <f>'Bills Import 2024'!BO54</f>
        <v>114238</v>
      </c>
      <c r="I54" s="1" t="str">
        <f>'Bills Import 2024'!W54</f>
        <v>{"986": 100.0}</v>
      </c>
      <c r="J54" s="1" t="str">
        <f>'Bills Import 2024'!AW54</f>
        <v>15% PUR</v>
      </c>
    </row>
    <row r="55" spans="1:10" ht="15" x14ac:dyDescent="0.25">
      <c r="A55" s="1" t="str">
        <f>'Bills Import 2024'!E55</f>
        <v/>
      </c>
      <c r="B55" s="48" t="str">
        <f>'Bills Import 2024'!Q55</f>
        <v/>
      </c>
      <c r="C55" s="48" t="str">
        <f>'Bills Import 2024'!R55</f>
        <v/>
      </c>
      <c r="D55" s="48" t="str">
        <f>'Bills Import 2024'!AE55</f>
        <v/>
      </c>
      <c r="E55" s="1" t="str">
        <f>'Bills Import 2024'!X55</f>
        <v>101011701</v>
      </c>
      <c r="F55" s="1" t="str">
        <f>'Bills Import 2024'!BC55</f>
        <v>Deduction of Advance Payment to Suppliers</v>
      </c>
      <c r="G55" s="1">
        <f>'Bills Import 2024'!BI55</f>
        <v>-1</v>
      </c>
      <c r="H55" s="46">
        <f>'Bills Import 2024'!BO55</f>
        <v>57119</v>
      </c>
      <c r="I55" s="1" t="str">
        <f>'Bills Import 2024'!W55</f>
        <v>{"986": 100.0}</v>
      </c>
      <c r="J55" s="1" t="str">
        <f>'Bills Import 2024'!AW55</f>
        <v>15% PUR</v>
      </c>
    </row>
    <row r="56" spans="1:10" ht="15" x14ac:dyDescent="0.25">
      <c r="A56" s="1" t="str">
        <f>'Bills Import 2024'!E56</f>
        <v>Raw Material Supplier</v>
      </c>
      <c r="B56" s="48">
        <f>'Bills Import 2024'!Q56</f>
        <v>45321</v>
      </c>
      <c r="C56" s="48">
        <f>'Bills Import 2024'!R56</f>
        <v>45321</v>
      </c>
      <c r="D56" s="48">
        <f>'Bills Import 2024'!AE56</f>
        <v>45356</v>
      </c>
      <c r="E56" s="1" t="str">
        <f>'Bills Import 2024'!X56</f>
        <v>3010092</v>
      </c>
      <c r="F56" s="1" t="str">
        <f>'Bills Import 2024'!BC56</f>
        <v>Raw Material</v>
      </c>
      <c r="G56" s="1">
        <f>'Bills Import 2024'!BI56</f>
        <v>1</v>
      </c>
      <c r="H56" s="46">
        <f>'Bills Import 2024'!BO56</f>
        <v>551996</v>
      </c>
      <c r="I56" s="1" t="str">
        <f>'Bills Import 2024'!W56</f>
        <v>{"1011": 100.0}</v>
      </c>
      <c r="J56" s="1" t="str">
        <f>'Bills Import 2024'!AW56</f>
        <v>15% PUR</v>
      </c>
    </row>
    <row r="57" spans="1:10" ht="15" x14ac:dyDescent="0.25">
      <c r="A57" s="1" t="str">
        <f>'Bills Import 2024'!E57</f>
        <v/>
      </c>
      <c r="B57" s="48" t="str">
        <f>'Bills Import 2024'!Q57</f>
        <v/>
      </c>
      <c r="C57" s="48" t="str">
        <f>'Bills Import 2024'!R57</f>
        <v/>
      </c>
      <c r="D57" s="48" t="str">
        <f>'Bills Import 2024'!AE57</f>
        <v/>
      </c>
      <c r="E57" s="1" t="str">
        <f>'Bills Import 2024'!X57</f>
        <v>101011701</v>
      </c>
      <c r="F57" s="1" t="str">
        <f>'Bills Import 2024'!BC57</f>
        <v>Deduction of Advance Payment to Suppliers</v>
      </c>
      <c r="G57" s="1">
        <f>'Bills Import 2024'!BI57</f>
        <v>-1</v>
      </c>
      <c r="H57" s="46">
        <f>'Bills Import 2024'!BO57</f>
        <v>137999</v>
      </c>
      <c r="I57" s="1" t="str">
        <f>'Bills Import 2024'!W57</f>
        <v>{"1011": 100.0}</v>
      </c>
      <c r="J57" s="1" t="str">
        <f>'Bills Import 2024'!AW57</f>
        <v>15% PUR</v>
      </c>
    </row>
    <row r="58" spans="1:10" ht="15" x14ac:dyDescent="0.25">
      <c r="A58" s="1" t="str">
        <f>'Bills Import 2024'!E58</f>
        <v>Raw Material Supplier</v>
      </c>
      <c r="B58" s="48">
        <f>'Bills Import 2024'!Q58</f>
        <v>45321</v>
      </c>
      <c r="C58" s="48">
        <f>'Bills Import 2024'!R58</f>
        <v>45321</v>
      </c>
      <c r="D58" s="48">
        <f>'Bills Import 2024'!AE58</f>
        <v>45356</v>
      </c>
      <c r="E58" s="1" t="str">
        <f>'Bills Import 2024'!X58</f>
        <v>3010092</v>
      </c>
      <c r="F58" s="1" t="str">
        <f>'Bills Import 2024'!BC58</f>
        <v>Raw Material</v>
      </c>
      <c r="G58" s="1">
        <f>'Bills Import 2024'!BI58</f>
        <v>1</v>
      </c>
      <c r="H58" s="46">
        <f>'Bills Import 2024'!BO58</f>
        <v>248256</v>
      </c>
      <c r="I58" s="1" t="str">
        <f>'Bills Import 2024'!W58</f>
        <v>{"1008": 100.0}</v>
      </c>
      <c r="J58" s="1" t="str">
        <f>'Bills Import 2024'!AW58</f>
        <v>15% PUR</v>
      </c>
    </row>
    <row r="59" spans="1:10" ht="15" x14ac:dyDescent="0.25">
      <c r="A59" s="1" t="str">
        <f>'Bills Import 2024'!E59</f>
        <v/>
      </c>
      <c r="B59" s="48" t="str">
        <f>'Bills Import 2024'!Q59</f>
        <v/>
      </c>
      <c r="C59" s="48" t="str">
        <f>'Bills Import 2024'!R59</f>
        <v/>
      </c>
      <c r="D59" s="48" t="str">
        <f>'Bills Import 2024'!AE59</f>
        <v/>
      </c>
      <c r="E59" s="1" t="str">
        <f>'Bills Import 2024'!X59</f>
        <v>101011701</v>
      </c>
      <c r="F59" s="1" t="str">
        <f>'Bills Import 2024'!BC59</f>
        <v>Deduction of Advance Payment to Suppliers</v>
      </c>
      <c r="G59" s="1">
        <f>'Bills Import 2024'!BI59</f>
        <v>-1</v>
      </c>
      <c r="H59" s="46">
        <f>'Bills Import 2024'!BO59</f>
        <v>62064</v>
      </c>
      <c r="I59" s="1" t="str">
        <f>'Bills Import 2024'!W59</f>
        <v>{"1008": 100.0}</v>
      </c>
      <c r="J59" s="1" t="str">
        <f>'Bills Import 2024'!AW59</f>
        <v>15% PUR</v>
      </c>
    </row>
    <row r="60" spans="1:10" ht="15" x14ac:dyDescent="0.25">
      <c r="A60" s="1" t="str">
        <f>'Bills Import 2024'!E60</f>
        <v>Raw Material Supplier</v>
      </c>
      <c r="B60" s="48">
        <f>'Bills Import 2024'!Q60</f>
        <v>45321</v>
      </c>
      <c r="C60" s="48">
        <f>'Bills Import 2024'!R60</f>
        <v>45321</v>
      </c>
      <c r="D60" s="48">
        <f>'Bills Import 2024'!AE60</f>
        <v>45356</v>
      </c>
      <c r="E60" s="1" t="str">
        <f>'Bills Import 2024'!X60</f>
        <v>3010092</v>
      </c>
      <c r="F60" s="1" t="str">
        <f>'Bills Import 2024'!BC60</f>
        <v>Raw Material</v>
      </c>
      <c r="G60" s="1">
        <f>'Bills Import 2024'!BI60</f>
        <v>1</v>
      </c>
      <c r="H60" s="46">
        <f>'Bills Import 2024'!BO60</f>
        <v>1783119</v>
      </c>
      <c r="I60" s="1" t="str">
        <f>'Bills Import 2024'!W60</f>
        <v>{"1019": 100.0}</v>
      </c>
      <c r="J60" s="1" t="str">
        <f>'Bills Import 2024'!AW60</f>
        <v>15% PUR</v>
      </c>
    </row>
    <row r="61" spans="1:10" ht="15" x14ac:dyDescent="0.25">
      <c r="A61" s="1" t="str">
        <f>'Bills Import 2024'!E61</f>
        <v/>
      </c>
      <c r="B61" s="48" t="str">
        <f>'Bills Import 2024'!Q61</f>
        <v/>
      </c>
      <c r="C61" s="48" t="str">
        <f>'Bills Import 2024'!R61</f>
        <v/>
      </c>
      <c r="D61" s="48" t="str">
        <f>'Bills Import 2024'!AE61</f>
        <v/>
      </c>
      <c r="E61" s="1" t="str">
        <f>'Bills Import 2024'!X61</f>
        <v>101011701</v>
      </c>
      <c r="F61" s="1" t="str">
        <f>'Bills Import 2024'!BC61</f>
        <v>Deduction of Advance Payment to Suppliers</v>
      </c>
      <c r="G61" s="1">
        <f>'Bills Import 2024'!BI61</f>
        <v>-1</v>
      </c>
      <c r="H61" s="46">
        <f>'Bills Import 2024'!BO61</f>
        <v>356624</v>
      </c>
      <c r="I61" s="1" t="str">
        <f>'Bills Import 2024'!W61</f>
        <v>{"1019": 100.0}</v>
      </c>
      <c r="J61" s="1" t="str">
        <f>'Bills Import 2024'!AW61</f>
        <v>15% PUR</v>
      </c>
    </row>
    <row r="62" spans="1:10" ht="15" x14ac:dyDescent="0.25">
      <c r="A62" s="1" t="str">
        <f>'Bills Import 2024'!E62</f>
        <v>Raw Material Supplier</v>
      </c>
      <c r="B62" s="48">
        <f>'Bills Import 2024'!Q62</f>
        <v>45321</v>
      </c>
      <c r="C62" s="48">
        <f>'Bills Import 2024'!R62</f>
        <v>45321</v>
      </c>
      <c r="D62" s="48">
        <f>'Bills Import 2024'!AE62</f>
        <v>45356</v>
      </c>
      <c r="E62" s="1" t="str">
        <f>'Bills Import 2024'!X62</f>
        <v>3010092</v>
      </c>
      <c r="F62" s="1" t="str">
        <f>'Bills Import 2024'!BC62</f>
        <v>Raw Material</v>
      </c>
      <c r="G62" s="1">
        <f>'Bills Import 2024'!BI62</f>
        <v>1</v>
      </c>
      <c r="H62" s="46">
        <f>'Bills Import 2024'!BO62</f>
        <v>52620</v>
      </c>
      <c r="I62" s="1" t="str">
        <f>'Bills Import 2024'!W62</f>
        <v>{"997": 100.0}</v>
      </c>
      <c r="J62" s="1" t="str">
        <f>'Bills Import 2024'!AW62</f>
        <v>15% PUR</v>
      </c>
    </row>
    <row r="63" spans="1:10" ht="15" x14ac:dyDescent="0.25">
      <c r="A63" s="1" t="str">
        <f>'Bills Import 2024'!E63</f>
        <v/>
      </c>
      <c r="B63" s="48" t="str">
        <f>'Bills Import 2024'!Q63</f>
        <v/>
      </c>
      <c r="C63" s="48" t="str">
        <f>'Bills Import 2024'!R63</f>
        <v/>
      </c>
      <c r="D63" s="48" t="str">
        <f>'Bills Import 2024'!AE63</f>
        <v/>
      </c>
      <c r="E63" s="1" t="str">
        <f>'Bills Import 2024'!X63</f>
        <v>101011701</v>
      </c>
      <c r="F63" s="1" t="str">
        <f>'Bills Import 2024'!BC63</f>
        <v>Deduction of Advance Payment to Suppliers</v>
      </c>
      <c r="G63" s="1">
        <f>'Bills Import 2024'!BI63</f>
        <v>-1</v>
      </c>
      <c r="H63" s="46">
        <f>'Bills Import 2024'!BO63</f>
        <v>26310</v>
      </c>
      <c r="I63" s="1" t="str">
        <f>'Bills Import 2024'!W63</f>
        <v>{"997": 100.0}</v>
      </c>
      <c r="J63" s="1" t="str">
        <f>'Bills Import 2024'!AW63</f>
        <v>15% PUR</v>
      </c>
    </row>
    <row r="64" spans="1:10" ht="15" x14ac:dyDescent="0.25">
      <c r="A64" s="1" t="str">
        <f>'Bills Import 2024'!E64</f>
        <v>Raw Material Supplier</v>
      </c>
      <c r="B64" s="48">
        <f>'Bills Import 2024'!Q64</f>
        <v>45321</v>
      </c>
      <c r="C64" s="48">
        <f>'Bills Import 2024'!R64</f>
        <v>45321</v>
      </c>
      <c r="D64" s="48">
        <f>'Bills Import 2024'!AE64</f>
        <v>45356</v>
      </c>
      <c r="E64" s="1" t="str">
        <f>'Bills Import 2024'!X64</f>
        <v>3010092</v>
      </c>
      <c r="F64" s="1" t="str">
        <f>'Bills Import 2024'!BC64</f>
        <v>Raw Material</v>
      </c>
      <c r="G64" s="1">
        <f>'Bills Import 2024'!BI64</f>
        <v>1</v>
      </c>
      <c r="H64" s="46">
        <f>'Bills Import 2024'!BO64</f>
        <v>1097373</v>
      </c>
      <c r="I64" s="1" t="str">
        <f>'Bills Import 2024'!W64</f>
        <v>{"911": 100.0}</v>
      </c>
      <c r="J64" s="1" t="str">
        <f>'Bills Import 2024'!AW64</f>
        <v>15% PUR</v>
      </c>
    </row>
    <row r="65" spans="1:10" ht="15" x14ac:dyDescent="0.25">
      <c r="A65" s="1" t="str">
        <f>'Bills Import 2024'!E65</f>
        <v/>
      </c>
      <c r="B65" s="48" t="str">
        <f>'Bills Import 2024'!Q65</f>
        <v/>
      </c>
      <c r="C65" s="48" t="str">
        <f>'Bills Import 2024'!R65</f>
        <v/>
      </c>
      <c r="D65" s="48" t="str">
        <f>'Bills Import 2024'!AE65</f>
        <v/>
      </c>
      <c r="E65" s="1" t="str">
        <f>'Bills Import 2024'!X65</f>
        <v>101011701</v>
      </c>
      <c r="F65" s="1" t="str">
        <f>'Bills Import 2024'!BC65</f>
        <v>Deduction of Advance Payment to Suppliers</v>
      </c>
      <c r="G65" s="1">
        <f>'Bills Import 2024'!BI65</f>
        <v>-1</v>
      </c>
      <c r="H65" s="46">
        <f>'Bills Import 2024'!BO65</f>
        <v>64526</v>
      </c>
      <c r="I65" s="1" t="str">
        <f>'Bills Import 2024'!W65</f>
        <v>{"911": 100.0}</v>
      </c>
      <c r="J65" s="1" t="str">
        <f>'Bills Import 2024'!AW65</f>
        <v>15% PUR</v>
      </c>
    </row>
    <row r="66" spans="1:10" ht="15" x14ac:dyDescent="0.25">
      <c r="A66" s="1" t="str">
        <f>'Bills Import 2024'!E66</f>
        <v>Raw Material Supplier</v>
      </c>
      <c r="B66" s="48">
        <f>'Bills Import 2024'!Q66</f>
        <v>45321</v>
      </c>
      <c r="C66" s="48">
        <f>'Bills Import 2024'!R66</f>
        <v>45321</v>
      </c>
      <c r="D66" s="48">
        <f>'Bills Import 2024'!AE66</f>
        <v>45356</v>
      </c>
      <c r="E66" s="1" t="str">
        <f>'Bills Import 2024'!X66</f>
        <v>3010092</v>
      </c>
      <c r="F66" s="1" t="str">
        <f>'Bills Import 2024'!BC66</f>
        <v>Raw Material</v>
      </c>
      <c r="G66" s="1">
        <f>'Bills Import 2024'!BI66</f>
        <v>1</v>
      </c>
      <c r="H66" s="46">
        <f>'Bills Import 2024'!BO66</f>
        <v>73438</v>
      </c>
      <c r="I66" s="1" t="str">
        <f>'Bills Import 2024'!W66</f>
        <v>{"869": 100.0}</v>
      </c>
      <c r="J66" s="1" t="str">
        <f>'Bills Import 2024'!AW66</f>
        <v>15% PUR</v>
      </c>
    </row>
    <row r="67" spans="1:10" ht="15" x14ac:dyDescent="0.25">
      <c r="A67" s="1" t="str">
        <f>'Bills Import 2024'!E67</f>
        <v/>
      </c>
      <c r="B67" s="48" t="str">
        <f>'Bills Import 2024'!Q67</f>
        <v/>
      </c>
      <c r="C67" s="48" t="str">
        <f>'Bills Import 2024'!R67</f>
        <v/>
      </c>
      <c r="D67" s="48" t="str">
        <f>'Bills Import 2024'!AE67</f>
        <v/>
      </c>
      <c r="E67" s="1" t="str">
        <f>'Bills Import 2024'!X67</f>
        <v>101011701</v>
      </c>
      <c r="F67" s="1" t="str">
        <f>'Bills Import 2024'!BC67</f>
        <v>Deduction of Advance Payment to Suppliers</v>
      </c>
      <c r="G67" s="1">
        <f>'Bills Import 2024'!BI67</f>
        <v>-1</v>
      </c>
      <c r="H67" s="46">
        <f>'Bills Import 2024'!BO67</f>
        <v>0</v>
      </c>
      <c r="I67" s="1" t="str">
        <f>'Bills Import 2024'!W67</f>
        <v>{"869": 100.0}</v>
      </c>
      <c r="J67" s="1" t="str">
        <f>'Bills Import 2024'!AW67</f>
        <v>15% PUR</v>
      </c>
    </row>
    <row r="68" spans="1:10" ht="15" x14ac:dyDescent="0.25">
      <c r="A68" s="1" t="str">
        <f>'Bills Import 2024'!E68</f>
        <v>Raw Material Supplier</v>
      </c>
      <c r="B68" s="48">
        <f>'Bills Import 2024'!Q68</f>
        <v>45321</v>
      </c>
      <c r="C68" s="48">
        <f>'Bills Import 2024'!R68</f>
        <v>45321</v>
      </c>
      <c r="D68" s="48">
        <f>'Bills Import 2024'!AE68</f>
        <v>45356</v>
      </c>
      <c r="E68" s="1" t="str">
        <f>'Bills Import 2024'!X68</f>
        <v>3010092</v>
      </c>
      <c r="F68" s="1" t="str">
        <f>'Bills Import 2024'!BC68</f>
        <v>Raw Material</v>
      </c>
      <c r="G68" s="1">
        <f>'Bills Import 2024'!BI68</f>
        <v>1</v>
      </c>
      <c r="H68" s="46">
        <f>'Bills Import 2024'!BO68</f>
        <v>215798</v>
      </c>
      <c r="I68" s="1" t="str">
        <f>'Bills Import 2024'!W68</f>
        <v>{"1005": 100.0}</v>
      </c>
      <c r="J68" s="1" t="str">
        <f>'Bills Import 2024'!AW68</f>
        <v>15% PUR</v>
      </c>
    </row>
    <row r="69" spans="1:10" ht="15" x14ac:dyDescent="0.25">
      <c r="A69" s="1" t="str">
        <f>'Bills Import 2024'!E69</f>
        <v/>
      </c>
      <c r="B69" s="48" t="str">
        <f>'Bills Import 2024'!Q69</f>
        <v/>
      </c>
      <c r="C69" s="48" t="str">
        <f>'Bills Import 2024'!R69</f>
        <v/>
      </c>
      <c r="D69" s="48" t="str">
        <f>'Bills Import 2024'!AE69</f>
        <v/>
      </c>
      <c r="E69" s="1" t="str">
        <f>'Bills Import 2024'!X69</f>
        <v>101011701</v>
      </c>
      <c r="F69" s="1" t="str">
        <f>'Bills Import 2024'!BC69</f>
        <v>Deduction of Advance Payment to Suppliers</v>
      </c>
      <c r="G69" s="1">
        <f>'Bills Import 2024'!BI69</f>
        <v>-1</v>
      </c>
      <c r="H69" s="46">
        <f>'Bills Import 2024'!BO69</f>
        <v>0</v>
      </c>
      <c r="I69" s="1" t="str">
        <f>'Bills Import 2024'!W69</f>
        <v>{"1005": 100.0}</v>
      </c>
      <c r="J69" s="1" t="str">
        <f>'Bills Import 2024'!AW69</f>
        <v>15% PUR</v>
      </c>
    </row>
    <row r="70" spans="1:10" ht="15" x14ac:dyDescent="0.25">
      <c r="A70" s="1" t="str">
        <f>'Bills Import 2024'!E70</f>
        <v>Raw Material Supplier</v>
      </c>
      <c r="B70" s="48">
        <f>'Bills Import 2024'!Q70</f>
        <v>45321</v>
      </c>
      <c r="C70" s="48">
        <f>'Bills Import 2024'!R70</f>
        <v>45321</v>
      </c>
      <c r="D70" s="48">
        <f>'Bills Import 2024'!AE70</f>
        <v>45356</v>
      </c>
      <c r="E70" s="1" t="str">
        <f>'Bills Import 2024'!X70</f>
        <v>3010092</v>
      </c>
      <c r="F70" s="1" t="str">
        <f>'Bills Import 2024'!BC70</f>
        <v>Raw Material</v>
      </c>
      <c r="G70" s="1">
        <f>'Bills Import 2024'!BI70</f>
        <v>1</v>
      </c>
      <c r="H70" s="46">
        <f>'Bills Import 2024'!BO70</f>
        <v>162225</v>
      </c>
      <c r="I70" s="1" t="str">
        <f>'Bills Import 2024'!W70</f>
        <v>{"1002": 100.0}</v>
      </c>
      <c r="J70" s="1" t="str">
        <f>'Bills Import 2024'!AW70</f>
        <v>15% PUR</v>
      </c>
    </row>
    <row r="71" spans="1:10" ht="15" x14ac:dyDescent="0.25">
      <c r="A71" s="1" t="str">
        <f>'Bills Import 2024'!E71</f>
        <v/>
      </c>
      <c r="B71" s="48" t="str">
        <f>'Bills Import 2024'!Q71</f>
        <v/>
      </c>
      <c r="C71" s="48" t="str">
        <f>'Bills Import 2024'!R71</f>
        <v/>
      </c>
      <c r="D71" s="48" t="str">
        <f>'Bills Import 2024'!AE71</f>
        <v/>
      </c>
      <c r="E71" s="1" t="str">
        <f>'Bills Import 2024'!X71</f>
        <v>101011701</v>
      </c>
      <c r="F71" s="1" t="str">
        <f>'Bills Import 2024'!BC71</f>
        <v>Deduction of Advance Payment to Suppliers</v>
      </c>
      <c r="G71" s="1">
        <f>'Bills Import 2024'!BI71</f>
        <v>-1</v>
      </c>
      <c r="H71" s="46">
        <f>'Bills Import 2024'!BO71</f>
        <v>0</v>
      </c>
      <c r="I71" s="1" t="str">
        <f>'Bills Import 2024'!W71</f>
        <v>{"1002": 100.0}</v>
      </c>
      <c r="J71" s="1" t="str">
        <f>'Bills Import 2024'!AW71</f>
        <v>15% PUR</v>
      </c>
    </row>
    <row r="72" spans="1:10" ht="15" x14ac:dyDescent="0.25">
      <c r="A72" s="1" t="str">
        <f>'Bills Import 2024'!E72</f>
        <v>Raw Material Supplier</v>
      </c>
      <c r="B72" s="48">
        <f>'Bills Import 2024'!Q72</f>
        <v>45321</v>
      </c>
      <c r="C72" s="48">
        <f>'Bills Import 2024'!R72</f>
        <v>45321</v>
      </c>
      <c r="D72" s="48">
        <f>'Bills Import 2024'!AE72</f>
        <v>45356</v>
      </c>
      <c r="E72" s="1" t="str">
        <f>'Bills Import 2024'!X72</f>
        <v>3010092</v>
      </c>
      <c r="F72" s="1" t="str">
        <f>'Bills Import 2024'!BC72</f>
        <v>Raw Material</v>
      </c>
      <c r="G72" s="1">
        <f>'Bills Import 2024'!BI72</f>
        <v>1</v>
      </c>
      <c r="H72" s="46">
        <f>'Bills Import 2024'!BO72</f>
        <v>464684</v>
      </c>
      <c r="I72" s="1" t="str">
        <f>'Bills Import 2024'!W72</f>
        <v>{"955": 100.0}</v>
      </c>
      <c r="J72" s="1" t="str">
        <f>'Bills Import 2024'!AW72</f>
        <v>15% PUR</v>
      </c>
    </row>
    <row r="73" spans="1:10" ht="15" x14ac:dyDescent="0.25">
      <c r="A73" s="1" t="str">
        <f>'Bills Import 2024'!E73</f>
        <v/>
      </c>
      <c r="B73" s="48" t="str">
        <f>'Bills Import 2024'!Q73</f>
        <v/>
      </c>
      <c r="C73" s="48" t="str">
        <f>'Bills Import 2024'!R73</f>
        <v/>
      </c>
      <c r="D73" s="48" t="str">
        <f>'Bills Import 2024'!AE73</f>
        <v/>
      </c>
      <c r="E73" s="1" t="str">
        <f>'Bills Import 2024'!X73</f>
        <v>101011701</v>
      </c>
      <c r="F73" s="1" t="str">
        <f>'Bills Import 2024'!BC73</f>
        <v>Deduction of Advance Payment to Suppliers</v>
      </c>
      <c r="G73" s="1">
        <f>'Bills Import 2024'!BI73</f>
        <v>-1</v>
      </c>
      <c r="H73" s="46">
        <f>'Bills Import 2024'!BO73</f>
        <v>141078</v>
      </c>
      <c r="I73" s="1" t="str">
        <f>'Bills Import 2024'!W73</f>
        <v>{"955": 100.0}</v>
      </c>
      <c r="J73" s="1" t="str">
        <f>'Bills Import 2024'!AW73</f>
        <v>15% PUR</v>
      </c>
    </row>
    <row r="74" spans="1:10" ht="15" x14ac:dyDescent="0.25">
      <c r="A74" s="1" t="str">
        <f>'Bills Import 2024'!E74</f>
        <v>Raw Material Supplier</v>
      </c>
      <c r="B74" s="48">
        <f>'Bills Import 2024'!Q74</f>
        <v>45321</v>
      </c>
      <c r="C74" s="48">
        <f>'Bills Import 2024'!R74</f>
        <v>45321</v>
      </c>
      <c r="D74" s="48">
        <f>'Bills Import 2024'!AE74</f>
        <v>45356</v>
      </c>
      <c r="E74" s="1" t="str">
        <f>'Bills Import 2024'!X74</f>
        <v>3010092</v>
      </c>
      <c r="F74" s="1" t="str">
        <f>'Bills Import 2024'!BC74</f>
        <v>Raw Material</v>
      </c>
      <c r="G74" s="1">
        <f>'Bills Import 2024'!BI74</f>
        <v>1</v>
      </c>
      <c r="H74" s="46">
        <f>'Bills Import 2024'!BO74</f>
        <v>254744</v>
      </c>
      <c r="I74" s="1" t="str">
        <f>'Bills Import 2024'!W74</f>
        <v>{"928": 100.0}</v>
      </c>
      <c r="J74" s="1" t="str">
        <f>'Bills Import 2024'!AW74</f>
        <v>15% PUR</v>
      </c>
    </row>
    <row r="75" spans="1:10" ht="15" x14ac:dyDescent="0.25">
      <c r="A75" s="1" t="str">
        <f>'Bills Import 2024'!E75</f>
        <v/>
      </c>
      <c r="B75" s="48" t="str">
        <f>'Bills Import 2024'!Q75</f>
        <v/>
      </c>
      <c r="C75" s="48" t="str">
        <f>'Bills Import 2024'!R75</f>
        <v/>
      </c>
      <c r="D75" s="48" t="str">
        <f>'Bills Import 2024'!AE75</f>
        <v/>
      </c>
      <c r="E75" s="1" t="str">
        <f>'Bills Import 2024'!X75</f>
        <v>101011701</v>
      </c>
      <c r="F75" s="1" t="str">
        <f>'Bills Import 2024'!BC75</f>
        <v>Deduction of Advance Payment to Suppliers</v>
      </c>
      <c r="G75" s="1">
        <f>'Bills Import 2024'!BI75</f>
        <v>-1</v>
      </c>
      <c r="H75" s="46">
        <f>'Bills Import 2024'!BO75</f>
        <v>0</v>
      </c>
      <c r="I75" s="1" t="str">
        <f>'Bills Import 2024'!W75</f>
        <v>{"928": 100.0}</v>
      </c>
      <c r="J75" s="1" t="str">
        <f>'Bills Import 2024'!AW75</f>
        <v>15% PUR</v>
      </c>
    </row>
    <row r="76" spans="1:10" ht="15" x14ac:dyDescent="0.25">
      <c r="A76" s="1" t="str">
        <f>'Bills Import 2024'!E76</f>
        <v>Raw Material Supplier</v>
      </c>
      <c r="B76" s="48">
        <f>'Bills Import 2024'!Q76</f>
        <v>45321</v>
      </c>
      <c r="C76" s="48">
        <f>'Bills Import 2024'!R76</f>
        <v>45321</v>
      </c>
      <c r="D76" s="48">
        <f>'Bills Import 2024'!AE76</f>
        <v>45356</v>
      </c>
      <c r="E76" s="1" t="str">
        <f>'Bills Import 2024'!X76</f>
        <v>3010092</v>
      </c>
      <c r="F76" s="1" t="str">
        <f>'Bills Import 2024'!BC76</f>
        <v>Raw Material</v>
      </c>
      <c r="G76" s="1">
        <f>'Bills Import 2024'!BI76</f>
        <v>1</v>
      </c>
      <c r="H76" s="46">
        <f>'Bills Import 2024'!BO76</f>
        <v>115875</v>
      </c>
      <c r="I76" s="1" t="str">
        <f>'Bills Import 2024'!W76</f>
        <v>{"919": 100.0}</v>
      </c>
      <c r="J76" s="1" t="str">
        <f>'Bills Import 2024'!AW76</f>
        <v>15% PUR</v>
      </c>
    </row>
    <row r="77" spans="1:10" ht="15" x14ac:dyDescent="0.25">
      <c r="A77" s="1" t="str">
        <f>'Bills Import 2024'!E77</f>
        <v/>
      </c>
      <c r="B77" s="48" t="str">
        <f>'Bills Import 2024'!Q77</f>
        <v/>
      </c>
      <c r="C77" s="48" t="str">
        <f>'Bills Import 2024'!R77</f>
        <v/>
      </c>
      <c r="D77" s="48" t="str">
        <f>'Bills Import 2024'!AE77</f>
        <v/>
      </c>
      <c r="E77" s="1" t="str">
        <f>'Bills Import 2024'!X77</f>
        <v>101011701</v>
      </c>
      <c r="F77" s="1" t="str">
        <f>'Bills Import 2024'!BC77</f>
        <v>Deduction of Advance Payment to Suppliers</v>
      </c>
      <c r="G77" s="1">
        <f>'Bills Import 2024'!BI77</f>
        <v>-1</v>
      </c>
      <c r="H77" s="46">
        <f>'Bills Import 2024'!BO77</f>
        <v>0</v>
      </c>
      <c r="I77" s="1" t="str">
        <f>'Bills Import 2024'!W77</f>
        <v>{"919": 100.0}</v>
      </c>
      <c r="J77" s="1" t="str">
        <f>'Bills Import 2024'!AW77</f>
        <v>15% PUR</v>
      </c>
    </row>
    <row r="78" spans="1:10" ht="15" x14ac:dyDescent="0.25">
      <c r="A78" s="1" t="str">
        <f>'Bills Import 2024'!E78</f>
        <v>Raw Material Supplier</v>
      </c>
      <c r="B78" s="48">
        <f>'Bills Import 2024'!Q78</f>
        <v>45321</v>
      </c>
      <c r="C78" s="48">
        <f>'Bills Import 2024'!R78</f>
        <v>45321</v>
      </c>
      <c r="D78" s="48">
        <f>'Bills Import 2024'!AE78</f>
        <v>45356</v>
      </c>
      <c r="E78" s="1" t="str">
        <f>'Bills Import 2024'!X78</f>
        <v>3010092</v>
      </c>
      <c r="F78" s="1" t="str">
        <f>'Bills Import 2024'!BC78</f>
        <v>Raw Material</v>
      </c>
      <c r="G78" s="1">
        <f>'Bills Import 2024'!BI78</f>
        <v>1</v>
      </c>
      <c r="H78" s="46">
        <f>'Bills Import 2024'!BO78</f>
        <v>46878</v>
      </c>
      <c r="I78" s="1" t="str">
        <f>'Bills Import 2024'!W78</f>
        <v>{"980": 100.0}</v>
      </c>
      <c r="J78" s="1" t="str">
        <f>'Bills Import 2024'!AW78</f>
        <v>15% PUR</v>
      </c>
    </row>
    <row r="79" spans="1:10" ht="15" x14ac:dyDescent="0.25">
      <c r="A79" s="1" t="str">
        <f>'Bills Import 2024'!E79</f>
        <v/>
      </c>
      <c r="B79" s="48" t="str">
        <f>'Bills Import 2024'!Q79</f>
        <v/>
      </c>
      <c r="C79" s="48" t="str">
        <f>'Bills Import 2024'!R79</f>
        <v/>
      </c>
      <c r="D79" s="48" t="str">
        <f>'Bills Import 2024'!AE79</f>
        <v/>
      </c>
      <c r="E79" s="1" t="str">
        <f>'Bills Import 2024'!X79</f>
        <v>101011701</v>
      </c>
      <c r="F79" s="1" t="str">
        <f>'Bills Import 2024'!BC79</f>
        <v>Deduction of Advance Payment to Suppliers</v>
      </c>
      <c r="G79" s="1">
        <f>'Bills Import 2024'!BI79</f>
        <v>-1</v>
      </c>
      <c r="H79" s="46">
        <f>'Bills Import 2024'!BO79</f>
        <v>0</v>
      </c>
      <c r="I79" s="1" t="str">
        <f>'Bills Import 2024'!W79</f>
        <v>{"980": 100.0}</v>
      </c>
      <c r="J79" s="1" t="str">
        <f>'Bills Import 2024'!AW79</f>
        <v>15% PUR</v>
      </c>
    </row>
    <row r="80" spans="1:10" ht="15" x14ac:dyDescent="0.25">
      <c r="A80" s="1" t="str">
        <f>'Bills Import 2024'!E80</f>
        <v>Raw Material Supplier</v>
      </c>
      <c r="B80" s="48">
        <f>'Bills Import 2024'!Q80</f>
        <v>45321</v>
      </c>
      <c r="C80" s="48">
        <f>'Bills Import 2024'!R80</f>
        <v>45321</v>
      </c>
      <c r="D80" s="48">
        <f>'Bills Import 2024'!AE80</f>
        <v>45356</v>
      </c>
      <c r="E80" s="1" t="str">
        <f>'Bills Import 2024'!X80</f>
        <v>3010092</v>
      </c>
      <c r="F80" s="1" t="str">
        <f>'Bills Import 2024'!BC80</f>
        <v>Raw Material</v>
      </c>
      <c r="G80" s="1">
        <f>'Bills Import 2024'!BI80</f>
        <v>1</v>
      </c>
      <c r="H80" s="46">
        <f>'Bills Import 2024'!BO80</f>
        <v>1834956</v>
      </c>
      <c r="I80" s="1" t="str">
        <f>'Bills Import 2024'!W80</f>
        <v>{"1020": 100.0}</v>
      </c>
      <c r="J80" s="1" t="str">
        <f>'Bills Import 2024'!AW80</f>
        <v>15% PUR</v>
      </c>
    </row>
    <row r="81" spans="1:10" ht="15" x14ac:dyDescent="0.25">
      <c r="A81" s="1" t="str">
        <f>'Bills Import 2024'!E81</f>
        <v/>
      </c>
      <c r="B81" s="48" t="str">
        <f>'Bills Import 2024'!Q81</f>
        <v/>
      </c>
      <c r="C81" s="48" t="str">
        <f>'Bills Import 2024'!R81</f>
        <v/>
      </c>
      <c r="D81" s="48" t="str">
        <f>'Bills Import 2024'!AE81</f>
        <v/>
      </c>
      <c r="E81" s="1" t="str">
        <f>'Bills Import 2024'!X81</f>
        <v>101011701</v>
      </c>
      <c r="F81" s="1" t="str">
        <f>'Bills Import 2024'!BC81</f>
        <v>Deduction of Advance Payment to Suppliers</v>
      </c>
      <c r="G81" s="1">
        <f>'Bills Import 2024'!BI81</f>
        <v>-1</v>
      </c>
      <c r="H81" s="46">
        <f>'Bills Import 2024'!BO81</f>
        <v>917478</v>
      </c>
      <c r="I81" s="1" t="str">
        <f>'Bills Import 2024'!W81</f>
        <v>{"1020": 100.0}</v>
      </c>
      <c r="J81" s="1" t="str">
        <f>'Bills Import 2024'!AW81</f>
        <v>15% PUR</v>
      </c>
    </row>
    <row r="82" spans="1:10" ht="15" x14ac:dyDescent="0.25">
      <c r="A82" s="1" t="str">
        <f>'Bills Import 2024'!E82</f>
        <v>Raw Material Supplier</v>
      </c>
      <c r="B82" s="48">
        <f>'Bills Import 2024'!Q82</f>
        <v>45352</v>
      </c>
      <c r="C82" s="48">
        <f>'Bills Import 2024'!R82</f>
        <v>45352</v>
      </c>
      <c r="D82" s="48">
        <f>'Bills Import 2024'!AE82</f>
        <v>45387</v>
      </c>
      <c r="E82" s="1" t="str">
        <f>'Bills Import 2024'!X82</f>
        <v>3010092</v>
      </c>
      <c r="F82" s="1" t="str">
        <f>'Bills Import 2024'!BC82</f>
        <v>Raw Material</v>
      </c>
      <c r="G82" s="1">
        <f>'Bills Import 2024'!BI82</f>
        <v>1</v>
      </c>
      <c r="H82" s="46">
        <f>'Bills Import 2024'!BO82</f>
        <v>128213</v>
      </c>
      <c r="I82" s="1" t="str">
        <f>'Bills Import 2024'!W82</f>
        <v>{"851": 100.0}</v>
      </c>
      <c r="J82" s="1" t="str">
        <f>'Bills Import 2024'!AW82</f>
        <v>15% PUR</v>
      </c>
    </row>
    <row r="83" spans="1:10" ht="15" x14ac:dyDescent="0.25">
      <c r="A83" s="1" t="str">
        <f>'Bills Import 2024'!E83</f>
        <v/>
      </c>
      <c r="B83" s="48" t="str">
        <f>'Bills Import 2024'!Q83</f>
        <v/>
      </c>
      <c r="C83" s="48" t="str">
        <f>'Bills Import 2024'!R83</f>
        <v/>
      </c>
      <c r="D83" s="48" t="str">
        <f>'Bills Import 2024'!AE83</f>
        <v/>
      </c>
      <c r="E83" s="1" t="str">
        <f>'Bills Import 2024'!X83</f>
        <v>101011701</v>
      </c>
      <c r="F83" s="1" t="str">
        <f>'Bills Import 2024'!BC83</f>
        <v>Deduction of Advance Payment to Suppliers</v>
      </c>
      <c r="G83" s="1">
        <f>'Bills Import 2024'!BI83</f>
        <v>-1</v>
      </c>
      <c r="H83" s="46">
        <f>'Bills Import 2024'!BO83</f>
        <v>25643</v>
      </c>
      <c r="I83" s="1" t="str">
        <f>'Bills Import 2024'!W83</f>
        <v>{"851": 100.0}</v>
      </c>
      <c r="J83" s="1" t="str">
        <f>'Bills Import 2024'!AW83</f>
        <v>15% PUR</v>
      </c>
    </row>
    <row r="84" spans="1:10" ht="15" x14ac:dyDescent="0.25">
      <c r="A84" s="1" t="str">
        <f>'Bills Import 2024'!E84</f>
        <v>Raw Material Supplier</v>
      </c>
      <c r="B84" s="48">
        <f>'Bills Import 2024'!Q84</f>
        <v>45352</v>
      </c>
      <c r="C84" s="48">
        <f>'Bills Import 2024'!R84</f>
        <v>45352</v>
      </c>
      <c r="D84" s="48">
        <f>'Bills Import 2024'!AE84</f>
        <v>45387</v>
      </c>
      <c r="E84" s="1" t="str">
        <f>'Bills Import 2024'!X84</f>
        <v>3010092</v>
      </c>
      <c r="F84" s="1" t="str">
        <f>'Bills Import 2024'!BC84</f>
        <v>Raw Material</v>
      </c>
      <c r="G84" s="1">
        <f>'Bills Import 2024'!BI84</f>
        <v>1</v>
      </c>
      <c r="H84" s="46">
        <f>'Bills Import 2024'!BO84</f>
        <v>343918</v>
      </c>
      <c r="I84" s="1" t="str">
        <f>'Bills Import 2024'!W84</f>
        <v>{"1017": 100.0}</v>
      </c>
      <c r="J84" s="1" t="str">
        <f>'Bills Import 2024'!AW84</f>
        <v>15% PUR</v>
      </c>
    </row>
    <row r="85" spans="1:10" ht="15" x14ac:dyDescent="0.25">
      <c r="A85" s="1" t="str">
        <f>'Bills Import 2024'!E85</f>
        <v/>
      </c>
      <c r="B85" s="48" t="str">
        <f>'Bills Import 2024'!Q85</f>
        <v/>
      </c>
      <c r="C85" s="48" t="str">
        <f>'Bills Import 2024'!R85</f>
        <v/>
      </c>
      <c r="D85" s="48" t="str">
        <f>'Bills Import 2024'!AE85</f>
        <v/>
      </c>
      <c r="E85" s="1" t="str">
        <f>'Bills Import 2024'!X85</f>
        <v>101011701</v>
      </c>
      <c r="F85" s="1" t="str">
        <f>'Bills Import 2024'!BC85</f>
        <v>Deduction of Advance Payment to Suppliers</v>
      </c>
      <c r="G85" s="1">
        <f>'Bills Import 2024'!BI85</f>
        <v>-1</v>
      </c>
      <c r="H85" s="46">
        <f>'Bills Import 2024'!BO85</f>
        <v>103176</v>
      </c>
      <c r="I85" s="1" t="str">
        <f>'Bills Import 2024'!W85</f>
        <v>{"1017": 100.0}</v>
      </c>
      <c r="J85" s="1" t="str">
        <f>'Bills Import 2024'!AW85</f>
        <v>15% PUR</v>
      </c>
    </row>
    <row r="86" spans="1:10" ht="15" x14ac:dyDescent="0.25">
      <c r="A86" s="1" t="str">
        <f>'Bills Import 2024'!E86</f>
        <v>Raw Material Supplier</v>
      </c>
      <c r="B86" s="48">
        <f>'Bills Import 2024'!Q86</f>
        <v>45352</v>
      </c>
      <c r="C86" s="48">
        <f>'Bills Import 2024'!R86</f>
        <v>45352</v>
      </c>
      <c r="D86" s="48">
        <f>'Bills Import 2024'!AE86</f>
        <v>45387</v>
      </c>
      <c r="E86" s="1" t="str">
        <f>'Bills Import 2024'!X86</f>
        <v>3010092</v>
      </c>
      <c r="F86" s="1" t="str">
        <f>'Bills Import 2024'!BC86</f>
        <v>Raw Material</v>
      </c>
      <c r="G86" s="1">
        <f>'Bills Import 2024'!BI86</f>
        <v>1</v>
      </c>
      <c r="H86" s="46">
        <f>'Bills Import 2024'!BO86</f>
        <v>158874</v>
      </c>
      <c r="I86" s="1" t="str">
        <f>'Bills Import 2024'!W86</f>
        <v>{"1023": 100.0}</v>
      </c>
      <c r="J86" s="1" t="str">
        <f>'Bills Import 2024'!AW86</f>
        <v>15% PUR</v>
      </c>
    </row>
    <row r="87" spans="1:10" ht="15" x14ac:dyDescent="0.25">
      <c r="A87" s="1" t="str">
        <f>'Bills Import 2024'!E87</f>
        <v/>
      </c>
      <c r="B87" s="48" t="str">
        <f>'Bills Import 2024'!Q87</f>
        <v/>
      </c>
      <c r="C87" s="48" t="str">
        <f>'Bills Import 2024'!R87</f>
        <v/>
      </c>
      <c r="D87" s="48" t="str">
        <f>'Bills Import 2024'!AE87</f>
        <v/>
      </c>
      <c r="E87" s="1" t="str">
        <f>'Bills Import 2024'!X87</f>
        <v>101011701</v>
      </c>
      <c r="F87" s="1" t="str">
        <f>'Bills Import 2024'!BC87</f>
        <v>Deduction of Advance Payment to Suppliers</v>
      </c>
      <c r="G87" s="1">
        <f>'Bills Import 2024'!BI87</f>
        <v>-1</v>
      </c>
      <c r="H87" s="46">
        <f>'Bills Import 2024'!BO87</f>
        <v>6260</v>
      </c>
      <c r="I87" s="1" t="str">
        <f>'Bills Import 2024'!W87</f>
        <v>{"1023": 100.0}</v>
      </c>
      <c r="J87" s="1" t="str">
        <f>'Bills Import 2024'!AW87</f>
        <v>15% PUR</v>
      </c>
    </row>
    <row r="88" spans="1:10" ht="15" x14ac:dyDescent="0.25">
      <c r="A88" s="1" t="str">
        <f>'Bills Import 2024'!E88</f>
        <v>Raw Material Supplier</v>
      </c>
      <c r="B88" s="48">
        <f>'Bills Import 2024'!Q88</f>
        <v>45352</v>
      </c>
      <c r="C88" s="48">
        <f>'Bills Import 2024'!R88</f>
        <v>45352</v>
      </c>
      <c r="D88" s="48">
        <f>'Bills Import 2024'!AE88</f>
        <v>45387</v>
      </c>
      <c r="E88" s="1" t="str">
        <f>'Bills Import 2024'!X88</f>
        <v>3010092</v>
      </c>
      <c r="F88" s="1" t="str">
        <f>'Bills Import 2024'!BC88</f>
        <v>Raw Material</v>
      </c>
      <c r="G88" s="1">
        <f>'Bills Import 2024'!BI88</f>
        <v>1</v>
      </c>
      <c r="H88" s="46">
        <f>'Bills Import 2024'!BO88</f>
        <v>336310</v>
      </c>
      <c r="I88" s="1" t="str">
        <f>'Bills Import 2024'!W88</f>
        <v>{"1012": 100.0}</v>
      </c>
      <c r="J88" s="1" t="str">
        <f>'Bills Import 2024'!AW88</f>
        <v>15% PUR</v>
      </c>
    </row>
    <row r="89" spans="1:10" ht="15" x14ac:dyDescent="0.25">
      <c r="A89" s="1" t="str">
        <f>'Bills Import 2024'!E89</f>
        <v/>
      </c>
      <c r="B89" s="48" t="str">
        <f>'Bills Import 2024'!Q89</f>
        <v/>
      </c>
      <c r="C89" s="48" t="str">
        <f>'Bills Import 2024'!R89</f>
        <v/>
      </c>
      <c r="D89" s="48" t="str">
        <f>'Bills Import 2024'!AE89</f>
        <v/>
      </c>
      <c r="E89" s="1" t="str">
        <f>'Bills Import 2024'!X89</f>
        <v>101011701</v>
      </c>
      <c r="F89" s="1" t="str">
        <f>'Bills Import 2024'!BC89</f>
        <v>Deduction of Advance Payment to Suppliers</v>
      </c>
      <c r="G89" s="1">
        <f>'Bills Import 2024'!BI89</f>
        <v>-1</v>
      </c>
      <c r="H89" s="46">
        <f>'Bills Import 2024'!BO89</f>
        <v>100893</v>
      </c>
      <c r="I89" s="1" t="str">
        <f>'Bills Import 2024'!W89</f>
        <v>{"1012": 100.0}</v>
      </c>
      <c r="J89" s="1" t="str">
        <f>'Bills Import 2024'!AW89</f>
        <v>15% PUR</v>
      </c>
    </row>
    <row r="90" spans="1:10" ht="15" x14ac:dyDescent="0.25">
      <c r="A90" s="1" t="str">
        <f>'Bills Import 2024'!E90</f>
        <v>Raw Material Supplier</v>
      </c>
      <c r="B90" s="48">
        <f>'Bills Import 2024'!Q90</f>
        <v>45352</v>
      </c>
      <c r="C90" s="48">
        <f>'Bills Import 2024'!R90</f>
        <v>45352</v>
      </c>
      <c r="D90" s="48">
        <f>'Bills Import 2024'!AE90</f>
        <v>45387</v>
      </c>
      <c r="E90" s="1" t="str">
        <f>'Bills Import 2024'!X90</f>
        <v>3010092</v>
      </c>
      <c r="F90" s="1" t="str">
        <f>'Bills Import 2024'!BC90</f>
        <v>Raw Material</v>
      </c>
      <c r="G90" s="1">
        <f>'Bills Import 2024'!BI90</f>
        <v>1</v>
      </c>
      <c r="H90" s="46">
        <f>'Bills Import 2024'!BO90</f>
        <v>161739</v>
      </c>
      <c r="I90" s="1" t="str">
        <f>'Bills Import 2024'!W90</f>
        <v>{"860": 100.0}</v>
      </c>
      <c r="J90" s="1" t="str">
        <f>'Bills Import 2024'!AW90</f>
        <v>15% PUR</v>
      </c>
    </row>
    <row r="91" spans="1:10" ht="15" x14ac:dyDescent="0.25">
      <c r="A91" s="1" t="str">
        <f>'Bills Import 2024'!E91</f>
        <v>Raw Material Supplier</v>
      </c>
      <c r="B91" s="48">
        <f>'Bills Import 2024'!Q91</f>
        <v>45352</v>
      </c>
      <c r="C91" s="48">
        <f>'Bills Import 2024'!R91</f>
        <v>45352</v>
      </c>
      <c r="D91" s="48">
        <f>'Bills Import 2024'!AE91</f>
        <v>45387</v>
      </c>
      <c r="E91" s="1" t="str">
        <f>'Bills Import 2024'!X91</f>
        <v>3010092</v>
      </c>
      <c r="F91" s="1" t="str">
        <f>'Bills Import 2024'!BC91</f>
        <v>Raw Material</v>
      </c>
      <c r="G91" s="1">
        <f>'Bills Import 2024'!BI91</f>
        <v>1</v>
      </c>
      <c r="H91" s="46">
        <f>'Bills Import 2024'!BO91</f>
        <v>1751851</v>
      </c>
      <c r="I91" s="1" t="str">
        <f>'Bills Import 2024'!W91</f>
        <v>{"1028": 100.0}</v>
      </c>
      <c r="J91" s="1" t="str">
        <f>'Bills Import 2024'!AW91</f>
        <v>15% PUR</v>
      </c>
    </row>
    <row r="92" spans="1:10" ht="15" x14ac:dyDescent="0.25">
      <c r="A92" s="1" t="str">
        <f>'Bills Import 2024'!E92</f>
        <v/>
      </c>
      <c r="B92" s="48" t="str">
        <f>'Bills Import 2024'!Q92</f>
        <v/>
      </c>
      <c r="C92" s="48" t="str">
        <f>'Bills Import 2024'!R92</f>
        <v/>
      </c>
      <c r="D92" s="48" t="str">
        <f>'Bills Import 2024'!AE92</f>
        <v/>
      </c>
      <c r="E92" s="1" t="str">
        <f>'Bills Import 2024'!X92</f>
        <v>101011701</v>
      </c>
      <c r="F92" s="1" t="str">
        <f>'Bills Import 2024'!BC92</f>
        <v>Deduction of Advance Payment to Suppliers</v>
      </c>
      <c r="G92" s="1">
        <f>'Bills Import 2024'!BI92</f>
        <v>-1</v>
      </c>
      <c r="H92" s="46">
        <f>'Bills Import 2024'!BO92</f>
        <v>350370</v>
      </c>
      <c r="I92" s="1" t="str">
        <f>'Bills Import 2024'!W92</f>
        <v>{"1028": 100.0}</v>
      </c>
      <c r="J92" s="1" t="str">
        <f>'Bills Import 2024'!AW92</f>
        <v>15% PUR</v>
      </c>
    </row>
    <row r="93" spans="1:10" ht="15" x14ac:dyDescent="0.25">
      <c r="A93" s="1" t="str">
        <f>'Bills Import 2024'!E93</f>
        <v>Raw Material Supplier</v>
      </c>
      <c r="B93" s="48">
        <f>'Bills Import 2024'!Q93</f>
        <v>45352</v>
      </c>
      <c r="C93" s="48">
        <f>'Bills Import 2024'!R93</f>
        <v>45352</v>
      </c>
      <c r="D93" s="48">
        <f>'Bills Import 2024'!AE93</f>
        <v>45387</v>
      </c>
      <c r="E93" s="1" t="str">
        <f>'Bills Import 2024'!X93</f>
        <v>3010092</v>
      </c>
      <c r="F93" s="1" t="str">
        <f>'Bills Import 2024'!BC93</f>
        <v>Raw Material</v>
      </c>
      <c r="G93" s="1">
        <f>'Bills Import 2024'!BI93</f>
        <v>1</v>
      </c>
      <c r="H93" s="46">
        <f>'Bills Import 2024'!BO93</f>
        <v>231750</v>
      </c>
      <c r="I93" s="1" t="str">
        <f>'Bills Import 2024'!W93</f>
        <v>{"854": 100.0}</v>
      </c>
      <c r="J93" s="1" t="str">
        <f>'Bills Import 2024'!AW93</f>
        <v>15% PUR</v>
      </c>
    </row>
    <row r="94" spans="1:10" ht="15" x14ac:dyDescent="0.25">
      <c r="A94" s="1" t="str">
        <f>'Bills Import 2024'!E94</f>
        <v/>
      </c>
      <c r="B94" s="48" t="str">
        <f>'Bills Import 2024'!Q94</f>
        <v/>
      </c>
      <c r="C94" s="48" t="str">
        <f>'Bills Import 2024'!R94</f>
        <v/>
      </c>
      <c r="D94" s="48" t="str">
        <f>'Bills Import 2024'!AE94</f>
        <v/>
      </c>
      <c r="E94" s="1" t="str">
        <f>'Bills Import 2024'!X94</f>
        <v>101011701</v>
      </c>
      <c r="F94" s="1" t="str">
        <f>'Bills Import 2024'!BC94</f>
        <v>Deduction of Advance Payment to Suppliers</v>
      </c>
      <c r="G94" s="1">
        <f>'Bills Import 2024'!BI94</f>
        <v>-1</v>
      </c>
      <c r="H94" s="46">
        <f>'Bills Import 2024'!BO94</f>
        <v>92700</v>
      </c>
      <c r="I94" s="1" t="str">
        <f>'Bills Import 2024'!W94</f>
        <v>{"854": 100.0}</v>
      </c>
      <c r="J94" s="1" t="str">
        <f>'Bills Import 2024'!AW94</f>
        <v>15% PUR</v>
      </c>
    </row>
    <row r="95" spans="1:10" ht="15" x14ac:dyDescent="0.25">
      <c r="A95" s="1" t="str">
        <f>'Bills Import 2024'!E95</f>
        <v>Raw Material Supplier</v>
      </c>
      <c r="B95" s="48">
        <f>'Bills Import 2024'!Q95</f>
        <v>45352</v>
      </c>
      <c r="C95" s="48">
        <f>'Bills Import 2024'!R95</f>
        <v>45352</v>
      </c>
      <c r="D95" s="48">
        <f>'Bills Import 2024'!AE95</f>
        <v>45387</v>
      </c>
      <c r="E95" s="1" t="str">
        <f>'Bills Import 2024'!X95</f>
        <v>3010092</v>
      </c>
      <c r="F95" s="1" t="str">
        <f>'Bills Import 2024'!BC95</f>
        <v>Raw Material</v>
      </c>
      <c r="G95" s="1">
        <f>'Bills Import 2024'!BI95</f>
        <v>1</v>
      </c>
      <c r="H95" s="46">
        <f>'Bills Import 2024'!BO95</f>
        <v>41715</v>
      </c>
      <c r="I95" s="1" t="str">
        <f>'Bills Import 2024'!W95</f>
        <v>{"1013": 100.0}</v>
      </c>
      <c r="J95" s="1" t="str">
        <f>'Bills Import 2024'!AW95</f>
        <v>15% PUR</v>
      </c>
    </row>
    <row r="96" spans="1:10" ht="15" x14ac:dyDescent="0.25">
      <c r="A96" s="1" t="str">
        <f>'Bills Import 2024'!E96</f>
        <v/>
      </c>
      <c r="B96" s="48" t="str">
        <f>'Bills Import 2024'!Q96</f>
        <v/>
      </c>
      <c r="C96" s="48" t="str">
        <f>'Bills Import 2024'!R96</f>
        <v/>
      </c>
      <c r="D96" s="48" t="str">
        <f>'Bills Import 2024'!AE96</f>
        <v/>
      </c>
      <c r="E96" s="1" t="str">
        <f>'Bills Import 2024'!X96</f>
        <v>101011701</v>
      </c>
      <c r="F96" s="1" t="str">
        <f>'Bills Import 2024'!BC96</f>
        <v>Deduction of Advance Payment to Suppliers</v>
      </c>
      <c r="G96" s="1">
        <f>'Bills Import 2024'!BI96</f>
        <v>-1</v>
      </c>
      <c r="H96" s="46">
        <f>'Bills Import 2024'!BO96</f>
        <v>0</v>
      </c>
      <c r="I96" s="1" t="str">
        <f>'Bills Import 2024'!W96</f>
        <v>{"1013": 100.0}</v>
      </c>
      <c r="J96" s="1" t="str">
        <f>'Bills Import 2024'!AW96</f>
        <v>15% PUR</v>
      </c>
    </row>
    <row r="97" spans="1:10" ht="15" x14ac:dyDescent="0.25">
      <c r="A97" s="1" t="str">
        <f>'Bills Import 2024'!E97</f>
        <v>Raw Material Supplier</v>
      </c>
      <c r="B97" s="48">
        <f>'Bills Import 2024'!Q97</f>
        <v>45352</v>
      </c>
      <c r="C97" s="48">
        <f>'Bills Import 2024'!R97</f>
        <v>45352</v>
      </c>
      <c r="D97" s="48">
        <f>'Bills Import 2024'!AE97</f>
        <v>45387</v>
      </c>
      <c r="E97" s="1" t="str">
        <f>'Bills Import 2024'!X97</f>
        <v>3010092</v>
      </c>
      <c r="F97" s="1" t="str">
        <f>'Bills Import 2024'!BC97</f>
        <v>Raw Material</v>
      </c>
      <c r="G97" s="1">
        <f>'Bills Import 2024'!BI97</f>
        <v>1</v>
      </c>
      <c r="H97" s="46">
        <f>'Bills Import 2024'!BO97</f>
        <v>1156214</v>
      </c>
      <c r="I97" s="1" t="str">
        <f>'Bills Import 2024'!W97</f>
        <v>{"1025": 100.0}</v>
      </c>
      <c r="J97" s="1" t="str">
        <f>'Bills Import 2024'!AW97</f>
        <v>15% PUR</v>
      </c>
    </row>
    <row r="98" spans="1:10" ht="15" x14ac:dyDescent="0.25">
      <c r="A98" s="1" t="str">
        <f>'Bills Import 2024'!E98</f>
        <v/>
      </c>
      <c r="B98" s="48" t="str">
        <f>'Bills Import 2024'!Q98</f>
        <v/>
      </c>
      <c r="C98" s="48" t="str">
        <f>'Bills Import 2024'!R98</f>
        <v/>
      </c>
      <c r="D98" s="48" t="str">
        <f>'Bills Import 2024'!AE98</f>
        <v/>
      </c>
      <c r="E98" s="1" t="str">
        <f>'Bills Import 2024'!X98</f>
        <v>101011701</v>
      </c>
      <c r="F98" s="1" t="str">
        <f>'Bills Import 2024'!BC98</f>
        <v>Deduction of Advance Payment to Suppliers</v>
      </c>
      <c r="G98" s="1">
        <f>'Bills Import 2024'!BI98</f>
        <v>-1</v>
      </c>
      <c r="H98" s="46">
        <f>'Bills Import 2024'!BO98</f>
        <v>462486</v>
      </c>
      <c r="I98" s="1" t="str">
        <f>'Bills Import 2024'!W98</f>
        <v>{"1025": 100.0}</v>
      </c>
      <c r="J98" s="1" t="str">
        <f>'Bills Import 2024'!AW98</f>
        <v>15% PUR</v>
      </c>
    </row>
    <row r="99" spans="1:10" ht="15" x14ac:dyDescent="0.25">
      <c r="A99" s="1" t="str">
        <f>'Bills Import 2024'!E99</f>
        <v>Raw Material Supplier</v>
      </c>
      <c r="B99" s="48">
        <f>'Bills Import 2024'!Q99</f>
        <v>45352</v>
      </c>
      <c r="C99" s="48">
        <f>'Bills Import 2024'!R99</f>
        <v>45352</v>
      </c>
      <c r="D99" s="48">
        <f>'Bills Import 2024'!AE99</f>
        <v>45387</v>
      </c>
      <c r="E99" s="1" t="str">
        <f>'Bills Import 2024'!X99</f>
        <v>3010092</v>
      </c>
      <c r="F99" s="1" t="str">
        <f>'Bills Import 2024'!BC99</f>
        <v>Raw Material</v>
      </c>
      <c r="G99" s="1">
        <f>'Bills Import 2024'!BI99</f>
        <v>1</v>
      </c>
      <c r="H99" s="46">
        <f>'Bills Import 2024'!BO99</f>
        <v>1380239</v>
      </c>
      <c r="I99" s="1" t="str">
        <f>'Bills Import 2024'!W99</f>
        <v>{"1006": 100.0}</v>
      </c>
      <c r="J99" s="1" t="str">
        <f>'Bills Import 2024'!AW99</f>
        <v>15% PUR</v>
      </c>
    </row>
    <row r="100" spans="1:10" ht="15" x14ac:dyDescent="0.25">
      <c r="A100" s="1" t="str">
        <f>'Bills Import 2024'!E100</f>
        <v/>
      </c>
      <c r="B100" s="48" t="str">
        <f>'Bills Import 2024'!Q100</f>
        <v/>
      </c>
      <c r="C100" s="48" t="str">
        <f>'Bills Import 2024'!R100</f>
        <v/>
      </c>
      <c r="D100" s="48" t="str">
        <f>'Bills Import 2024'!AE100</f>
        <v/>
      </c>
      <c r="E100" s="1" t="str">
        <f>'Bills Import 2024'!X100</f>
        <v>101011701</v>
      </c>
      <c r="F100" s="1" t="str">
        <f>'Bills Import 2024'!BC100</f>
        <v>Deduction of Advance Payment to Suppliers</v>
      </c>
      <c r="G100" s="1">
        <f>'Bills Import 2024'!BI100</f>
        <v>-1</v>
      </c>
      <c r="H100" s="46">
        <f>'Bills Import 2024'!BO100</f>
        <v>345060</v>
      </c>
      <c r="I100" s="1" t="str">
        <f>'Bills Import 2024'!W100</f>
        <v>{"1006": 100.0}</v>
      </c>
      <c r="J100" s="1" t="str">
        <f>'Bills Import 2024'!AW100</f>
        <v>15% PUR</v>
      </c>
    </row>
    <row r="101" spans="1:10" ht="15" x14ac:dyDescent="0.25">
      <c r="A101" s="1" t="str">
        <f>'Bills Import 2024'!E101</f>
        <v>Raw Material Supplier</v>
      </c>
      <c r="B101" s="48">
        <f>'Bills Import 2024'!Q101</f>
        <v>45352</v>
      </c>
      <c r="C101" s="48">
        <f>'Bills Import 2024'!R101</f>
        <v>45352</v>
      </c>
      <c r="D101" s="48">
        <f>'Bills Import 2024'!AE101</f>
        <v>45387</v>
      </c>
      <c r="E101" s="1" t="str">
        <f>'Bills Import 2024'!X101</f>
        <v>3010092</v>
      </c>
      <c r="F101" s="1" t="str">
        <f>'Bills Import 2024'!BC101</f>
        <v>Raw Material</v>
      </c>
      <c r="G101" s="1">
        <f>'Bills Import 2024'!BI101</f>
        <v>1</v>
      </c>
      <c r="H101" s="46">
        <f>'Bills Import 2024'!BO101</f>
        <v>795738</v>
      </c>
      <c r="I101" s="1" t="str">
        <f>'Bills Import 2024'!W101</f>
        <v>{"906": 100.0}</v>
      </c>
      <c r="J101" s="1" t="str">
        <f>'Bills Import 2024'!AW101</f>
        <v>15% PUR</v>
      </c>
    </row>
    <row r="102" spans="1:10" ht="15" x14ac:dyDescent="0.25">
      <c r="A102" s="1" t="str">
        <f>'Bills Import 2024'!E102</f>
        <v/>
      </c>
      <c r="B102" s="48" t="str">
        <f>'Bills Import 2024'!Q102</f>
        <v/>
      </c>
      <c r="C102" s="48" t="str">
        <f>'Bills Import 2024'!R102</f>
        <v/>
      </c>
      <c r="D102" s="48" t="str">
        <f>'Bills Import 2024'!AE102</f>
        <v/>
      </c>
      <c r="E102" s="1" t="str">
        <f>'Bills Import 2024'!X102</f>
        <v>101011701</v>
      </c>
      <c r="F102" s="1" t="str">
        <f>'Bills Import 2024'!BC102</f>
        <v>Deduction of Advance Payment to Suppliers</v>
      </c>
      <c r="G102" s="1">
        <f>'Bills Import 2024'!BI102</f>
        <v>-1</v>
      </c>
      <c r="H102" s="46">
        <f>'Bills Import 2024'!BO102</f>
        <v>238722</v>
      </c>
      <c r="I102" s="1" t="str">
        <f>'Bills Import 2024'!W102</f>
        <v>{"906": 100.0}</v>
      </c>
      <c r="J102" s="1" t="str">
        <f>'Bills Import 2024'!AW102</f>
        <v>15% PUR</v>
      </c>
    </row>
    <row r="103" spans="1:10" ht="15" x14ac:dyDescent="0.25">
      <c r="A103" s="1" t="str">
        <f>'Bills Import 2024'!E103</f>
        <v>Raw Material Supplier</v>
      </c>
      <c r="B103" s="48">
        <f>'Bills Import 2024'!Q103</f>
        <v>45352</v>
      </c>
      <c r="C103" s="48">
        <f>'Bills Import 2024'!R103</f>
        <v>45352</v>
      </c>
      <c r="D103" s="48">
        <f>'Bills Import 2024'!AE103</f>
        <v>45387</v>
      </c>
      <c r="E103" s="1" t="str">
        <f>'Bills Import 2024'!X103</f>
        <v>3010092</v>
      </c>
      <c r="F103" s="1" t="str">
        <f>'Bills Import 2024'!BC103</f>
        <v>Raw Material</v>
      </c>
      <c r="G103" s="1">
        <f>'Bills Import 2024'!BI103</f>
        <v>1</v>
      </c>
      <c r="H103" s="46">
        <f>'Bills Import 2024'!BO103</f>
        <v>185763</v>
      </c>
      <c r="I103" s="1" t="str">
        <f>'Bills Import 2024'!W103</f>
        <v>{"1031": 100.0}</v>
      </c>
      <c r="J103" s="1" t="str">
        <f>'Bills Import 2024'!AW103</f>
        <v>15% PUR</v>
      </c>
    </row>
    <row r="104" spans="1:10" ht="15" x14ac:dyDescent="0.25">
      <c r="A104" s="1" t="str">
        <f>'Bills Import 2024'!E104</f>
        <v/>
      </c>
      <c r="B104" s="48" t="str">
        <f>'Bills Import 2024'!Q104</f>
        <v/>
      </c>
      <c r="C104" s="48" t="str">
        <f>'Bills Import 2024'!R104</f>
        <v/>
      </c>
      <c r="D104" s="48" t="str">
        <f>'Bills Import 2024'!AE104</f>
        <v/>
      </c>
      <c r="E104" s="1" t="str">
        <f>'Bills Import 2024'!X104</f>
        <v>101011701</v>
      </c>
      <c r="F104" s="1" t="str">
        <f>'Bills Import 2024'!BC104</f>
        <v>Deduction of Advance Payment to Suppliers</v>
      </c>
      <c r="G104" s="1">
        <f>'Bills Import 2024'!BI104</f>
        <v>-1</v>
      </c>
      <c r="H104" s="46">
        <f>'Bills Import 2024'!BO104</f>
        <v>18576</v>
      </c>
      <c r="I104" s="1" t="str">
        <f>'Bills Import 2024'!W104</f>
        <v>{"1031": 100.0}</v>
      </c>
      <c r="J104" s="1" t="str">
        <f>'Bills Import 2024'!AW104</f>
        <v>15% PUR</v>
      </c>
    </row>
    <row r="105" spans="1:10" ht="15" x14ac:dyDescent="0.25">
      <c r="A105" s="1" t="str">
        <f>'Bills Import 2024'!E105</f>
        <v>Raw Material Supplier</v>
      </c>
      <c r="B105" s="48">
        <f>'Bills Import 2024'!Q105</f>
        <v>45352</v>
      </c>
      <c r="C105" s="48">
        <f>'Bills Import 2024'!R105</f>
        <v>45352</v>
      </c>
      <c r="D105" s="48">
        <f>'Bills Import 2024'!AE105</f>
        <v>45387</v>
      </c>
      <c r="E105" s="1" t="str">
        <f>'Bills Import 2024'!X105</f>
        <v>3010092</v>
      </c>
      <c r="F105" s="1" t="str">
        <f>'Bills Import 2024'!BC105</f>
        <v>Raw Material</v>
      </c>
      <c r="G105" s="1">
        <f>'Bills Import 2024'!BI105</f>
        <v>1</v>
      </c>
      <c r="H105" s="46">
        <f>'Bills Import 2024'!BO105</f>
        <v>1781307</v>
      </c>
      <c r="I105" s="1" t="str">
        <f>'Bills Import 2024'!W105</f>
        <v>{"1035": 100.0}</v>
      </c>
      <c r="J105" s="1" t="str">
        <f>'Bills Import 2024'!AW105</f>
        <v>15% PUR</v>
      </c>
    </row>
    <row r="106" spans="1:10" ht="15" x14ac:dyDescent="0.25">
      <c r="A106" s="1" t="str">
        <f>'Bills Import 2024'!E106</f>
        <v/>
      </c>
      <c r="B106" s="48" t="str">
        <f>'Bills Import 2024'!Q106</f>
        <v/>
      </c>
      <c r="C106" s="48" t="str">
        <f>'Bills Import 2024'!R106</f>
        <v/>
      </c>
      <c r="D106" s="48" t="str">
        <f>'Bills Import 2024'!AE106</f>
        <v/>
      </c>
      <c r="E106" s="1" t="str">
        <f>'Bills Import 2024'!X106</f>
        <v>101011701</v>
      </c>
      <c r="F106" s="1" t="str">
        <f>'Bills Import 2024'!BC106</f>
        <v>Deduction of Advance Payment to Suppliers</v>
      </c>
      <c r="G106" s="1">
        <f>'Bills Import 2024'!BI106</f>
        <v>-1</v>
      </c>
      <c r="H106" s="46">
        <f>'Bills Import 2024'!BO106</f>
        <v>890654</v>
      </c>
      <c r="I106" s="1" t="str">
        <f>'Bills Import 2024'!W106</f>
        <v>{"1035": 100.0}</v>
      </c>
      <c r="J106" s="1" t="str">
        <f>'Bills Import 2024'!AW106</f>
        <v>15% PUR</v>
      </c>
    </row>
    <row r="107" spans="1:10" ht="15" x14ac:dyDescent="0.25">
      <c r="A107" s="1" t="str">
        <f>'Bills Import 2024'!E107</f>
        <v>Raw Material Supplier</v>
      </c>
      <c r="B107" s="48">
        <f>'Bills Import 2024'!Q107</f>
        <v>45352</v>
      </c>
      <c r="C107" s="48">
        <f>'Bills Import 2024'!R107</f>
        <v>45352</v>
      </c>
      <c r="D107" s="48">
        <f>'Bills Import 2024'!AE107</f>
        <v>45387</v>
      </c>
      <c r="E107" s="1" t="str">
        <f>'Bills Import 2024'!X107</f>
        <v>3010092</v>
      </c>
      <c r="F107" s="1" t="str">
        <f>'Bills Import 2024'!BC107</f>
        <v>Raw Material</v>
      </c>
      <c r="G107" s="1">
        <f>'Bills Import 2024'!BI107</f>
        <v>1</v>
      </c>
      <c r="H107" s="46">
        <f>'Bills Import 2024'!BO107</f>
        <v>936270</v>
      </c>
      <c r="I107" s="1" t="str">
        <f>'Bills Import 2024'!W107</f>
        <v>{"1034": 100.0}</v>
      </c>
      <c r="J107" s="1" t="str">
        <f>'Bills Import 2024'!AW107</f>
        <v>15% PUR</v>
      </c>
    </row>
    <row r="108" spans="1:10" ht="15" x14ac:dyDescent="0.25">
      <c r="A108" s="1" t="str">
        <f>'Bills Import 2024'!E108</f>
        <v/>
      </c>
      <c r="B108" s="48" t="str">
        <f>'Bills Import 2024'!Q108</f>
        <v/>
      </c>
      <c r="C108" s="48" t="str">
        <f>'Bills Import 2024'!R108</f>
        <v/>
      </c>
      <c r="D108" s="48" t="str">
        <f>'Bills Import 2024'!AE108</f>
        <v/>
      </c>
      <c r="E108" s="1" t="str">
        <f>'Bills Import 2024'!X108</f>
        <v>101011701</v>
      </c>
      <c r="F108" s="1" t="str">
        <f>'Bills Import 2024'!BC108</f>
        <v>Deduction of Advance Payment to Suppliers</v>
      </c>
      <c r="G108" s="1">
        <f>'Bills Import 2024'!BI108</f>
        <v>-1</v>
      </c>
      <c r="H108" s="46">
        <f>'Bills Import 2024'!BO108</f>
        <v>187254</v>
      </c>
      <c r="I108" s="1" t="str">
        <f>'Bills Import 2024'!W108</f>
        <v>{"1034": 100.0}</v>
      </c>
      <c r="J108" s="1" t="str">
        <f>'Bills Import 2024'!AW108</f>
        <v>15% PUR</v>
      </c>
    </row>
    <row r="109" spans="1:10" ht="15" x14ac:dyDescent="0.25">
      <c r="A109" s="1" t="str">
        <f>'Bills Import 2024'!E109</f>
        <v>Raw Material Supplier</v>
      </c>
      <c r="B109" s="48">
        <f>'Bills Import 2024'!Q109</f>
        <v>45352</v>
      </c>
      <c r="C109" s="48">
        <f>'Bills Import 2024'!R109</f>
        <v>45352</v>
      </c>
      <c r="D109" s="48">
        <f>'Bills Import 2024'!AE109</f>
        <v>45387</v>
      </c>
      <c r="E109" s="1" t="str">
        <f>'Bills Import 2024'!X109</f>
        <v>3010092</v>
      </c>
      <c r="F109" s="1" t="str">
        <f>'Bills Import 2024'!BC109</f>
        <v>Raw Material</v>
      </c>
      <c r="G109" s="1">
        <f>'Bills Import 2024'!BI109</f>
        <v>1</v>
      </c>
      <c r="H109" s="46">
        <f>'Bills Import 2024'!BO109</f>
        <v>460572</v>
      </c>
      <c r="I109" s="1" t="str">
        <f>'Bills Import 2024'!W109</f>
        <v>{"1011": 100.0}</v>
      </c>
      <c r="J109" s="1" t="str">
        <f>'Bills Import 2024'!AW109</f>
        <v>15% PUR</v>
      </c>
    </row>
    <row r="110" spans="1:10" ht="15" x14ac:dyDescent="0.25">
      <c r="A110" s="1" t="str">
        <f>'Bills Import 2024'!E110</f>
        <v/>
      </c>
      <c r="B110" s="48" t="str">
        <f>'Bills Import 2024'!Q110</f>
        <v/>
      </c>
      <c r="C110" s="48" t="str">
        <f>'Bills Import 2024'!R110</f>
        <v/>
      </c>
      <c r="D110" s="48" t="str">
        <f>'Bills Import 2024'!AE110</f>
        <v/>
      </c>
      <c r="E110" s="1" t="str">
        <f>'Bills Import 2024'!X110</f>
        <v>101011701</v>
      </c>
      <c r="F110" s="1" t="str">
        <f>'Bills Import 2024'!BC110</f>
        <v>Deduction of Advance Payment to Suppliers</v>
      </c>
      <c r="G110" s="1">
        <f>'Bills Import 2024'!BI110</f>
        <v>-1</v>
      </c>
      <c r="H110" s="46">
        <f>'Bills Import 2024'!BO110</f>
        <v>115143</v>
      </c>
      <c r="I110" s="1" t="str">
        <f>'Bills Import 2024'!W110</f>
        <v>{"1011": 100.0}</v>
      </c>
      <c r="J110" s="1" t="str">
        <f>'Bills Import 2024'!AW110</f>
        <v>15% PUR</v>
      </c>
    </row>
    <row r="111" spans="1:10" ht="15" x14ac:dyDescent="0.25">
      <c r="A111" s="1" t="str">
        <f>'Bills Import 2024'!E111</f>
        <v>Raw Material Supplier</v>
      </c>
      <c r="B111" s="48">
        <f>'Bills Import 2024'!Q111</f>
        <v>45352</v>
      </c>
      <c r="C111" s="48">
        <f>'Bills Import 2024'!R111</f>
        <v>45352</v>
      </c>
      <c r="D111" s="48">
        <f>'Bills Import 2024'!AE111</f>
        <v>45387</v>
      </c>
      <c r="E111" s="1" t="str">
        <f>'Bills Import 2024'!X111</f>
        <v>3010092</v>
      </c>
      <c r="F111" s="1" t="str">
        <f>'Bills Import 2024'!BC111</f>
        <v>Raw Material</v>
      </c>
      <c r="G111" s="1">
        <f>'Bills Import 2024'!BI111</f>
        <v>1</v>
      </c>
      <c r="H111" s="46">
        <f>'Bills Import 2024'!BO111</f>
        <v>235843</v>
      </c>
      <c r="I111" s="1" t="str">
        <f>'Bills Import 2024'!W111</f>
        <v>{"1008": 100.0}</v>
      </c>
      <c r="J111" s="1" t="str">
        <f>'Bills Import 2024'!AW111</f>
        <v>15% PUR</v>
      </c>
    </row>
    <row r="112" spans="1:10" ht="15" x14ac:dyDescent="0.25">
      <c r="A112" s="1" t="str">
        <f>'Bills Import 2024'!E112</f>
        <v/>
      </c>
      <c r="B112" s="48" t="str">
        <f>'Bills Import 2024'!Q112</f>
        <v/>
      </c>
      <c r="C112" s="48" t="str">
        <f>'Bills Import 2024'!R112</f>
        <v/>
      </c>
      <c r="D112" s="48" t="str">
        <f>'Bills Import 2024'!AE112</f>
        <v/>
      </c>
      <c r="E112" s="1" t="str">
        <f>'Bills Import 2024'!X112</f>
        <v>101011701</v>
      </c>
      <c r="F112" s="1" t="str">
        <f>'Bills Import 2024'!BC112</f>
        <v>Deduction of Advance Payment to Suppliers</v>
      </c>
      <c r="G112" s="1">
        <f>'Bills Import 2024'!BI112</f>
        <v>-1</v>
      </c>
      <c r="H112" s="46">
        <f>'Bills Import 2024'!BO112</f>
        <v>58961</v>
      </c>
      <c r="I112" s="1" t="str">
        <f>'Bills Import 2024'!W112</f>
        <v>{"1008": 100.0}</v>
      </c>
      <c r="J112" s="1" t="str">
        <f>'Bills Import 2024'!AW112</f>
        <v>15% PUR</v>
      </c>
    </row>
    <row r="113" spans="1:10" ht="15" x14ac:dyDescent="0.25">
      <c r="A113" s="1" t="str">
        <f>'Bills Import 2024'!E113</f>
        <v>Raw Material Supplier</v>
      </c>
      <c r="B113" s="48">
        <f>'Bills Import 2024'!Q113</f>
        <v>45352</v>
      </c>
      <c r="C113" s="48">
        <f>'Bills Import 2024'!R113</f>
        <v>45352</v>
      </c>
      <c r="D113" s="48">
        <f>'Bills Import 2024'!AE113</f>
        <v>45387</v>
      </c>
      <c r="E113" s="1" t="str">
        <f>'Bills Import 2024'!X113</f>
        <v>3010092</v>
      </c>
      <c r="F113" s="1" t="str">
        <f>'Bills Import 2024'!BC113</f>
        <v>Raw Material</v>
      </c>
      <c r="G113" s="1">
        <f>'Bills Import 2024'!BI113</f>
        <v>1</v>
      </c>
      <c r="H113" s="46">
        <f>'Bills Import 2024'!BO113</f>
        <v>1273656</v>
      </c>
      <c r="I113" s="1" t="str">
        <f>'Bills Import 2024'!W113</f>
        <v>{"1019": 100.0}</v>
      </c>
      <c r="J113" s="1" t="str">
        <f>'Bills Import 2024'!AW113</f>
        <v>15% PUR</v>
      </c>
    </row>
    <row r="114" spans="1:10" ht="15" x14ac:dyDescent="0.25">
      <c r="A114" s="1" t="str">
        <f>'Bills Import 2024'!E114</f>
        <v/>
      </c>
      <c r="B114" s="48" t="str">
        <f>'Bills Import 2024'!Q114</f>
        <v/>
      </c>
      <c r="C114" s="48" t="str">
        <f>'Bills Import 2024'!R114</f>
        <v/>
      </c>
      <c r="D114" s="48" t="str">
        <f>'Bills Import 2024'!AE114</f>
        <v/>
      </c>
      <c r="E114" s="1" t="str">
        <f>'Bills Import 2024'!X114</f>
        <v>101011701</v>
      </c>
      <c r="F114" s="1" t="str">
        <f>'Bills Import 2024'!BC114</f>
        <v>Deduction of Advance Payment to Suppliers</v>
      </c>
      <c r="G114" s="1">
        <f>'Bills Import 2024'!BI114</f>
        <v>-1</v>
      </c>
      <c r="H114" s="46">
        <f>'Bills Import 2024'!BO114</f>
        <v>254731</v>
      </c>
      <c r="I114" s="1" t="str">
        <f>'Bills Import 2024'!W114</f>
        <v>{"1019": 100.0}</v>
      </c>
      <c r="J114" s="1" t="str">
        <f>'Bills Import 2024'!AW114</f>
        <v>15% PUR</v>
      </c>
    </row>
    <row r="115" spans="1:10" ht="15" x14ac:dyDescent="0.25">
      <c r="A115" s="1" t="str">
        <f>'Bills Import 2024'!E115</f>
        <v>Raw Material Supplier</v>
      </c>
      <c r="B115" s="48">
        <f>'Bills Import 2024'!Q115</f>
        <v>45352</v>
      </c>
      <c r="C115" s="48">
        <f>'Bills Import 2024'!R115</f>
        <v>45352</v>
      </c>
      <c r="D115" s="48">
        <f>'Bills Import 2024'!AE115</f>
        <v>45387</v>
      </c>
      <c r="E115" s="1" t="str">
        <f>'Bills Import 2024'!X115</f>
        <v>3010092</v>
      </c>
      <c r="F115" s="1" t="str">
        <f>'Bills Import 2024'!BC115</f>
        <v>Raw Material</v>
      </c>
      <c r="G115" s="1">
        <f>'Bills Import 2024'!BI115</f>
        <v>1</v>
      </c>
      <c r="H115" s="46">
        <f>'Bills Import 2024'!BO115</f>
        <v>222480</v>
      </c>
      <c r="I115" s="1" t="str">
        <f>'Bills Import 2024'!W115</f>
        <v>{"1033": 100.0}</v>
      </c>
      <c r="J115" s="1" t="str">
        <f>'Bills Import 2024'!AW115</f>
        <v>15% PUR</v>
      </c>
    </row>
    <row r="116" spans="1:10" ht="15" x14ac:dyDescent="0.25">
      <c r="A116" s="1" t="str">
        <f>'Bills Import 2024'!E116</f>
        <v/>
      </c>
      <c r="B116" s="48" t="str">
        <f>'Bills Import 2024'!Q116</f>
        <v/>
      </c>
      <c r="C116" s="48" t="str">
        <f>'Bills Import 2024'!R116</f>
        <v/>
      </c>
      <c r="D116" s="48" t="str">
        <f>'Bills Import 2024'!AE116</f>
        <v/>
      </c>
      <c r="E116" s="1" t="str">
        <f>'Bills Import 2024'!X116</f>
        <v>101011701</v>
      </c>
      <c r="F116" s="1" t="str">
        <f>'Bills Import 2024'!BC116</f>
        <v>Deduction of Advance Payment to Suppliers</v>
      </c>
      <c r="G116" s="1">
        <f>'Bills Import 2024'!BI116</f>
        <v>-1</v>
      </c>
      <c r="H116" s="46">
        <f>'Bills Import 2024'!BO116</f>
        <v>66744</v>
      </c>
      <c r="I116" s="1" t="str">
        <f>'Bills Import 2024'!W116</f>
        <v>{"1033": 100.0}</v>
      </c>
      <c r="J116" s="1" t="str">
        <f>'Bills Import 2024'!AW116</f>
        <v>15% PUR</v>
      </c>
    </row>
    <row r="117" spans="1:10" ht="15" x14ac:dyDescent="0.25">
      <c r="A117" s="1" t="str">
        <f>'Bills Import 2024'!E117</f>
        <v>Raw Material Supplier</v>
      </c>
      <c r="B117" s="48">
        <f>'Bills Import 2024'!Q117</f>
        <v>45352</v>
      </c>
      <c r="C117" s="48">
        <f>'Bills Import 2024'!R117</f>
        <v>45352</v>
      </c>
      <c r="D117" s="48">
        <f>'Bills Import 2024'!AE117</f>
        <v>45387</v>
      </c>
      <c r="E117" s="1" t="str">
        <f>'Bills Import 2024'!X117</f>
        <v>3010092</v>
      </c>
      <c r="F117" s="1" t="str">
        <f>'Bills Import 2024'!BC117</f>
        <v>Raw Material</v>
      </c>
      <c r="G117" s="1">
        <f>'Bills Import 2024'!BI117</f>
        <v>1</v>
      </c>
      <c r="H117" s="46">
        <f>'Bills Import 2024'!BO117</f>
        <v>556200</v>
      </c>
      <c r="I117" s="1" t="str">
        <f>'Bills Import 2024'!W117</f>
        <v>{"1021": 100.0}</v>
      </c>
      <c r="J117" s="1" t="str">
        <f>'Bills Import 2024'!AW117</f>
        <v>15% PUR</v>
      </c>
    </row>
    <row r="118" spans="1:10" ht="15" x14ac:dyDescent="0.25">
      <c r="A118" s="1" t="str">
        <f>'Bills Import 2024'!E118</f>
        <v/>
      </c>
      <c r="B118" s="48" t="str">
        <f>'Bills Import 2024'!Q118</f>
        <v/>
      </c>
      <c r="C118" s="48" t="str">
        <f>'Bills Import 2024'!R118</f>
        <v/>
      </c>
      <c r="D118" s="48" t="str">
        <f>'Bills Import 2024'!AE118</f>
        <v/>
      </c>
      <c r="E118" s="1" t="str">
        <f>'Bills Import 2024'!X118</f>
        <v>101011701</v>
      </c>
      <c r="F118" s="1" t="str">
        <f>'Bills Import 2024'!BC118</f>
        <v>Deduction of Advance Payment to Suppliers</v>
      </c>
      <c r="G118" s="1">
        <f>'Bills Import 2024'!BI118</f>
        <v>-1</v>
      </c>
      <c r="H118" s="46">
        <f>'Bills Import 2024'!BO118</f>
        <v>83430</v>
      </c>
      <c r="I118" s="1" t="str">
        <f>'Bills Import 2024'!W118</f>
        <v>{"1021": 100.0}</v>
      </c>
      <c r="J118" s="1" t="str">
        <f>'Bills Import 2024'!AW118</f>
        <v>15% PUR</v>
      </c>
    </row>
    <row r="119" spans="1:10" ht="15" x14ac:dyDescent="0.25">
      <c r="A119" s="1" t="str">
        <f>'Bills Import 2024'!E119</f>
        <v>Raw Material Supplier</v>
      </c>
      <c r="B119" s="48">
        <f>'Bills Import 2024'!Q119</f>
        <v>45352</v>
      </c>
      <c r="C119" s="48">
        <f>'Bills Import 2024'!R119</f>
        <v>45352</v>
      </c>
      <c r="D119" s="48">
        <f>'Bills Import 2024'!AE119</f>
        <v>45387</v>
      </c>
      <c r="E119" s="1" t="str">
        <f>'Bills Import 2024'!X119</f>
        <v>3010092</v>
      </c>
      <c r="F119" s="1" t="str">
        <f>'Bills Import 2024'!BC119</f>
        <v>Raw Material</v>
      </c>
      <c r="G119" s="1">
        <f>'Bills Import 2024'!BI119</f>
        <v>1</v>
      </c>
      <c r="H119" s="46">
        <f>'Bills Import 2024'!BO119</f>
        <v>674788</v>
      </c>
      <c r="I119" s="1" t="str">
        <f>'Bills Import 2024'!W119</f>
        <v>{"911": 100.0}</v>
      </c>
      <c r="J119" s="1" t="str">
        <f>'Bills Import 2024'!AW119</f>
        <v>15% PUR</v>
      </c>
    </row>
    <row r="120" spans="1:10" ht="15" x14ac:dyDescent="0.25">
      <c r="A120" s="1" t="str">
        <f>'Bills Import 2024'!E120</f>
        <v/>
      </c>
      <c r="B120" s="48" t="str">
        <f>'Bills Import 2024'!Q120</f>
        <v/>
      </c>
      <c r="C120" s="48" t="str">
        <f>'Bills Import 2024'!R120</f>
        <v/>
      </c>
      <c r="D120" s="48" t="str">
        <f>'Bills Import 2024'!AE120</f>
        <v/>
      </c>
      <c r="E120" s="1" t="str">
        <f>'Bills Import 2024'!X120</f>
        <v>101011701</v>
      </c>
      <c r="F120" s="1" t="str">
        <f>'Bills Import 2024'!BC120</f>
        <v>Deduction of Advance Payment to Suppliers</v>
      </c>
      <c r="G120" s="1">
        <f>'Bills Import 2024'!BI120</f>
        <v>-1</v>
      </c>
      <c r="H120" s="46">
        <f>'Bills Import 2024'!BO120</f>
        <v>39677</v>
      </c>
      <c r="I120" s="1" t="str">
        <f>'Bills Import 2024'!W120</f>
        <v>{"911": 100.0}</v>
      </c>
      <c r="J120" s="1" t="str">
        <f>'Bills Import 2024'!AW120</f>
        <v>15% PUR</v>
      </c>
    </row>
    <row r="121" spans="1:10" ht="15" x14ac:dyDescent="0.25">
      <c r="A121" s="1" t="str">
        <f>'Bills Import 2024'!E121</f>
        <v>Raw Material Supplier</v>
      </c>
      <c r="B121" s="48">
        <f>'Bills Import 2024'!Q121</f>
        <v>45352</v>
      </c>
      <c r="C121" s="48">
        <f>'Bills Import 2024'!R121</f>
        <v>45352</v>
      </c>
      <c r="D121" s="48">
        <f>'Bills Import 2024'!AE121</f>
        <v>45387</v>
      </c>
      <c r="E121" s="1" t="str">
        <f>'Bills Import 2024'!X121</f>
        <v>3010092</v>
      </c>
      <c r="F121" s="1" t="str">
        <f>'Bills Import 2024'!BC121</f>
        <v>Raw Material</v>
      </c>
      <c r="G121" s="1">
        <f>'Bills Import 2024'!BI121</f>
        <v>1</v>
      </c>
      <c r="H121" s="46">
        <f>'Bills Import 2024'!BO121</f>
        <v>273465</v>
      </c>
      <c r="I121" s="1" t="str">
        <f>'Bills Import 2024'!W121</f>
        <v>{"1002": 100.0}</v>
      </c>
      <c r="J121" s="1" t="str">
        <f>'Bills Import 2024'!AW121</f>
        <v>15% PUR</v>
      </c>
    </row>
    <row r="122" spans="1:10" ht="15" x14ac:dyDescent="0.25">
      <c r="A122" s="1" t="str">
        <f>'Bills Import 2024'!E122</f>
        <v/>
      </c>
      <c r="B122" s="48" t="str">
        <f>'Bills Import 2024'!Q122</f>
        <v/>
      </c>
      <c r="C122" s="48" t="str">
        <f>'Bills Import 2024'!R122</f>
        <v/>
      </c>
      <c r="D122" s="48" t="str">
        <f>'Bills Import 2024'!AE122</f>
        <v/>
      </c>
      <c r="E122" s="1" t="str">
        <f>'Bills Import 2024'!X122</f>
        <v>101011701</v>
      </c>
      <c r="F122" s="1" t="str">
        <f>'Bills Import 2024'!BC122</f>
        <v>Deduction of Advance Payment to Suppliers</v>
      </c>
      <c r="G122" s="1">
        <f>'Bills Import 2024'!BI122</f>
        <v>-1</v>
      </c>
      <c r="H122" s="46">
        <f>'Bills Import 2024'!BO122</f>
        <v>0</v>
      </c>
      <c r="I122" s="1" t="str">
        <f>'Bills Import 2024'!W122</f>
        <v>{"1002": 100.0}</v>
      </c>
      <c r="J122" s="1" t="str">
        <f>'Bills Import 2024'!AW122</f>
        <v>15% PUR</v>
      </c>
    </row>
    <row r="123" spans="1:10" ht="15" x14ac:dyDescent="0.25">
      <c r="A123" s="1" t="str">
        <f>'Bills Import 2024'!E123</f>
        <v>Raw Material Supplier</v>
      </c>
      <c r="B123" s="48">
        <f>'Bills Import 2024'!Q123</f>
        <v>45352</v>
      </c>
      <c r="C123" s="48">
        <f>'Bills Import 2024'!R123</f>
        <v>45352</v>
      </c>
      <c r="D123" s="48">
        <f>'Bills Import 2024'!AE123</f>
        <v>45387</v>
      </c>
      <c r="E123" s="1" t="str">
        <f>'Bills Import 2024'!X123</f>
        <v>3010092</v>
      </c>
      <c r="F123" s="1" t="str">
        <f>'Bills Import 2024'!BC123</f>
        <v>Raw Material</v>
      </c>
      <c r="G123" s="1">
        <f>'Bills Import 2024'!BI123</f>
        <v>1</v>
      </c>
      <c r="H123" s="46">
        <f>'Bills Import 2024'!BO123</f>
        <v>255578</v>
      </c>
      <c r="I123" s="1" t="str">
        <f>'Bills Import 2024'!W123</f>
        <v>{"951": 100.0}</v>
      </c>
      <c r="J123" s="1" t="str">
        <f>'Bills Import 2024'!AW123</f>
        <v>15% PUR</v>
      </c>
    </row>
    <row r="124" spans="1:10" ht="15" x14ac:dyDescent="0.25">
      <c r="A124" s="1" t="str">
        <f>'Bills Import 2024'!E124</f>
        <v/>
      </c>
      <c r="B124" s="48" t="str">
        <f>'Bills Import 2024'!Q124</f>
        <v/>
      </c>
      <c r="C124" s="48" t="str">
        <f>'Bills Import 2024'!R124</f>
        <v/>
      </c>
      <c r="D124" s="48" t="str">
        <f>'Bills Import 2024'!AE124</f>
        <v/>
      </c>
      <c r="E124" s="1" t="str">
        <f>'Bills Import 2024'!X124</f>
        <v>101011701</v>
      </c>
      <c r="F124" s="1" t="str">
        <f>'Bills Import 2024'!BC124</f>
        <v>Deduction of Advance Payment to Suppliers</v>
      </c>
      <c r="G124" s="1">
        <f>'Bills Import 2024'!BI124</f>
        <v>-1</v>
      </c>
      <c r="H124" s="46">
        <f>'Bills Import 2024'!BO124</f>
        <v>0</v>
      </c>
      <c r="I124" s="1" t="str">
        <f>'Bills Import 2024'!W124</f>
        <v>{"951": 100.0}</v>
      </c>
      <c r="J124" s="1" t="str">
        <f>'Bills Import 2024'!AW124</f>
        <v>15% PUR</v>
      </c>
    </row>
    <row r="125" spans="1:10" ht="15" x14ac:dyDescent="0.25">
      <c r="A125" s="1" t="str">
        <f>'Bills Import 2024'!E125</f>
        <v>Raw Material Supplier</v>
      </c>
      <c r="B125" s="48">
        <f>'Bills Import 2024'!Q125</f>
        <v>45352</v>
      </c>
      <c r="C125" s="48">
        <f>'Bills Import 2024'!R125</f>
        <v>45352</v>
      </c>
      <c r="D125" s="48">
        <f>'Bills Import 2024'!AE125</f>
        <v>45387</v>
      </c>
      <c r="E125" s="1" t="str">
        <f>'Bills Import 2024'!X125</f>
        <v>3010092</v>
      </c>
      <c r="F125" s="1" t="str">
        <f>'Bills Import 2024'!BC125</f>
        <v>Raw Material</v>
      </c>
      <c r="G125" s="1">
        <f>'Bills Import 2024'!BI125</f>
        <v>1</v>
      </c>
      <c r="H125" s="46">
        <f>'Bills Import 2024'!BO125</f>
        <v>185400</v>
      </c>
      <c r="I125" s="1" t="str">
        <f>'Bills Import 2024'!W125</f>
        <v>{"955": 100.0}</v>
      </c>
      <c r="J125" s="1" t="str">
        <f>'Bills Import 2024'!AW125</f>
        <v>15% PUR</v>
      </c>
    </row>
    <row r="126" spans="1:10" ht="15" x14ac:dyDescent="0.25">
      <c r="A126" s="1" t="str">
        <f>'Bills Import 2024'!E126</f>
        <v/>
      </c>
      <c r="B126" s="48" t="str">
        <f>'Bills Import 2024'!Q126</f>
        <v/>
      </c>
      <c r="C126" s="48" t="str">
        <f>'Bills Import 2024'!R126</f>
        <v/>
      </c>
      <c r="D126" s="48" t="str">
        <f>'Bills Import 2024'!AE126</f>
        <v/>
      </c>
      <c r="E126" s="1" t="str">
        <f>'Bills Import 2024'!X126</f>
        <v>101011701</v>
      </c>
      <c r="F126" s="1" t="str">
        <f>'Bills Import 2024'!BC126</f>
        <v>Deduction of Advance Payment to Suppliers</v>
      </c>
      <c r="G126" s="1">
        <f>'Bills Import 2024'!BI126</f>
        <v>-1</v>
      </c>
      <c r="H126" s="46">
        <f>'Bills Import 2024'!BO126</f>
        <v>56287</v>
      </c>
      <c r="I126" s="1" t="str">
        <f>'Bills Import 2024'!W126</f>
        <v>{"955": 100.0}</v>
      </c>
      <c r="J126" s="1" t="str">
        <f>'Bills Import 2024'!AW126</f>
        <v>15% PUR</v>
      </c>
    </row>
    <row r="127" spans="1:10" ht="15" x14ac:dyDescent="0.25">
      <c r="A127" s="1" t="str">
        <f>'Bills Import 2024'!E127</f>
        <v>Raw Material Supplier</v>
      </c>
      <c r="B127" s="48">
        <f>'Bills Import 2024'!Q127</f>
        <v>45352</v>
      </c>
      <c r="C127" s="48">
        <f>'Bills Import 2024'!R127</f>
        <v>45352</v>
      </c>
      <c r="D127" s="48">
        <f>'Bills Import 2024'!AE127</f>
        <v>45387</v>
      </c>
      <c r="E127" s="1" t="str">
        <f>'Bills Import 2024'!X127</f>
        <v>3010092</v>
      </c>
      <c r="F127" s="1" t="str">
        <f>'Bills Import 2024'!BC127</f>
        <v>Raw Material</v>
      </c>
      <c r="G127" s="1">
        <f>'Bills Import 2024'!BI127</f>
        <v>1</v>
      </c>
      <c r="H127" s="46">
        <f>'Bills Import 2024'!BO127</f>
        <v>187165</v>
      </c>
      <c r="I127" s="1" t="str">
        <f>'Bills Import 2024'!W127</f>
        <v>{"919": 100.0}</v>
      </c>
      <c r="J127" s="1" t="str">
        <f>'Bills Import 2024'!AW127</f>
        <v>15% PUR</v>
      </c>
    </row>
    <row r="128" spans="1:10" ht="15" x14ac:dyDescent="0.25">
      <c r="A128" s="1" t="str">
        <f>'Bills Import 2024'!E128</f>
        <v/>
      </c>
      <c r="B128" s="48" t="str">
        <f>'Bills Import 2024'!Q128</f>
        <v/>
      </c>
      <c r="C128" s="48" t="str">
        <f>'Bills Import 2024'!R128</f>
        <v/>
      </c>
      <c r="D128" s="48" t="str">
        <f>'Bills Import 2024'!AE128</f>
        <v/>
      </c>
      <c r="E128" s="1" t="str">
        <f>'Bills Import 2024'!X128</f>
        <v>101011701</v>
      </c>
      <c r="F128" s="1" t="str">
        <f>'Bills Import 2024'!BC128</f>
        <v>Deduction of Advance Payment to Suppliers</v>
      </c>
      <c r="G128" s="1">
        <f>'Bills Import 2024'!BI128</f>
        <v>-1</v>
      </c>
      <c r="H128" s="46">
        <f>'Bills Import 2024'!BO128</f>
        <v>0</v>
      </c>
      <c r="I128" s="1" t="str">
        <f>'Bills Import 2024'!W128</f>
        <v>{"919": 100.0}</v>
      </c>
      <c r="J128" s="1" t="str">
        <f>'Bills Import 2024'!AW128</f>
        <v>15% PUR</v>
      </c>
    </row>
    <row r="129" spans="1:10" ht="15" x14ac:dyDescent="0.25">
      <c r="A129" s="1" t="str">
        <f>'Bills Import 2024'!E129</f>
        <v>Raw Material Supplier</v>
      </c>
      <c r="B129" s="48">
        <f>'Bills Import 2024'!Q129</f>
        <v>45352</v>
      </c>
      <c r="C129" s="48">
        <f>'Bills Import 2024'!R129</f>
        <v>45352</v>
      </c>
      <c r="D129" s="48">
        <f>'Bills Import 2024'!AE129</f>
        <v>45387</v>
      </c>
      <c r="E129" s="1" t="str">
        <f>'Bills Import 2024'!X129</f>
        <v>3010092</v>
      </c>
      <c r="F129" s="1" t="str">
        <f>'Bills Import 2024'!BC129</f>
        <v>Raw Material</v>
      </c>
      <c r="G129" s="1">
        <f>'Bills Import 2024'!BI129</f>
        <v>1</v>
      </c>
      <c r="H129" s="46">
        <f>'Bills Import 2024'!BO129</f>
        <v>57859</v>
      </c>
      <c r="I129" s="1" t="str">
        <f>'Bills Import 2024'!W129</f>
        <v>{"940": 100.0}</v>
      </c>
      <c r="J129" s="1" t="str">
        <f>'Bills Import 2024'!AW129</f>
        <v>15% PUR</v>
      </c>
    </row>
    <row r="130" spans="1:10" ht="15" x14ac:dyDescent="0.25">
      <c r="A130" s="1" t="str">
        <f>'Bills Import 2024'!E130</f>
        <v/>
      </c>
      <c r="B130" s="48" t="str">
        <f>'Bills Import 2024'!Q130</f>
        <v/>
      </c>
      <c r="C130" s="48" t="str">
        <f>'Bills Import 2024'!R130</f>
        <v/>
      </c>
      <c r="D130" s="48" t="str">
        <f>'Bills Import 2024'!AE130</f>
        <v/>
      </c>
      <c r="E130" s="1" t="str">
        <f>'Bills Import 2024'!X130</f>
        <v>101011701</v>
      </c>
      <c r="F130" s="1" t="str">
        <f>'Bills Import 2024'!BC130</f>
        <v>Deduction of Advance Payment to Suppliers</v>
      </c>
      <c r="G130" s="1">
        <f>'Bills Import 2024'!BI130</f>
        <v>-1</v>
      </c>
      <c r="H130" s="46">
        <f>'Bills Import 2024'!BO130</f>
        <v>11572</v>
      </c>
      <c r="I130" s="1" t="str">
        <f>'Bills Import 2024'!W130</f>
        <v>{"940": 100.0}</v>
      </c>
      <c r="J130" s="1" t="str">
        <f>'Bills Import 2024'!AW130</f>
        <v>15% PUR</v>
      </c>
    </row>
    <row r="131" spans="1:10" ht="15" x14ac:dyDescent="0.25">
      <c r="A131" s="1" t="str">
        <f>'Bills Import 2024'!E131</f>
        <v>Raw Material Supplier</v>
      </c>
      <c r="B131" s="48">
        <f>'Bills Import 2024'!Q131</f>
        <v>45352</v>
      </c>
      <c r="C131" s="48">
        <f>'Bills Import 2024'!R131</f>
        <v>45352</v>
      </c>
      <c r="D131" s="48">
        <f>'Bills Import 2024'!AE131</f>
        <v>45387</v>
      </c>
      <c r="E131" s="1" t="str">
        <f>'Bills Import 2024'!X131</f>
        <v>3010092</v>
      </c>
      <c r="F131" s="1" t="str">
        <f>'Bills Import 2024'!BC131</f>
        <v>Raw Material</v>
      </c>
      <c r="G131" s="1">
        <f>'Bills Import 2024'!BI131</f>
        <v>1</v>
      </c>
      <c r="H131" s="46">
        <f>'Bills Import 2024'!BO131</f>
        <v>87515</v>
      </c>
      <c r="I131" s="1" t="str">
        <f>'Bills Import 2024'!W131</f>
        <v>{"980": 100.0}</v>
      </c>
      <c r="J131" s="1" t="str">
        <f>'Bills Import 2024'!AW131</f>
        <v>15% PUR</v>
      </c>
    </row>
    <row r="132" spans="1:10" ht="15" x14ac:dyDescent="0.25">
      <c r="A132" s="1" t="str">
        <f>'Bills Import 2024'!E132</f>
        <v/>
      </c>
      <c r="B132" s="48" t="str">
        <f>'Bills Import 2024'!Q132</f>
        <v/>
      </c>
      <c r="C132" s="48" t="str">
        <f>'Bills Import 2024'!R132</f>
        <v/>
      </c>
      <c r="D132" s="48" t="str">
        <f>'Bills Import 2024'!AE132</f>
        <v/>
      </c>
      <c r="E132" s="1" t="str">
        <f>'Bills Import 2024'!X132</f>
        <v>101011701</v>
      </c>
      <c r="F132" s="1" t="str">
        <f>'Bills Import 2024'!BC132</f>
        <v>Deduction of Advance Payment to Suppliers</v>
      </c>
      <c r="G132" s="1">
        <f>'Bills Import 2024'!BI132</f>
        <v>-1</v>
      </c>
      <c r="H132" s="46">
        <f>'Bills Import 2024'!BO132</f>
        <v>0</v>
      </c>
      <c r="I132" s="1" t="str">
        <f>'Bills Import 2024'!W132</f>
        <v>{"980": 100.0}</v>
      </c>
      <c r="J132" s="1" t="str">
        <f>'Bills Import 2024'!AW132</f>
        <v>15% PUR</v>
      </c>
    </row>
    <row r="133" spans="1:10" ht="15" x14ac:dyDescent="0.25">
      <c r="A133" s="1" t="str">
        <f>'Bills Import 2024'!E133</f>
        <v>Raw Material Supplier</v>
      </c>
      <c r="B133" s="48">
        <f>'Bills Import 2024'!Q133</f>
        <v>45382</v>
      </c>
      <c r="C133" s="48">
        <f>'Bills Import 2024'!R133</f>
        <v>45382</v>
      </c>
      <c r="D133" s="48">
        <f>'Bills Import 2024'!AE133</f>
        <v>45417</v>
      </c>
      <c r="E133" s="1" t="str">
        <f>'Bills Import 2024'!X133</f>
        <v>3010092</v>
      </c>
      <c r="F133" s="1" t="str">
        <f>'Bills Import 2024'!BC133</f>
        <v>Raw Material</v>
      </c>
      <c r="G133" s="1">
        <f>'Bills Import 2024'!BI133</f>
        <v>1</v>
      </c>
      <c r="H133" s="46">
        <f>'Bills Import 2024'!BO133</f>
        <v>88297</v>
      </c>
      <c r="I133" s="1" t="str">
        <f>'Bills Import 2024'!W133</f>
        <v>{"851": 100.0}</v>
      </c>
      <c r="J133" s="1" t="str">
        <f>'Bills Import 2024'!AW133</f>
        <v>15% PUR</v>
      </c>
    </row>
    <row r="134" spans="1:10" ht="15" x14ac:dyDescent="0.25">
      <c r="A134" s="1" t="str">
        <f>'Bills Import 2024'!E134</f>
        <v/>
      </c>
      <c r="B134" s="48" t="str">
        <f>'Bills Import 2024'!Q134</f>
        <v/>
      </c>
      <c r="C134" s="48" t="str">
        <f>'Bills Import 2024'!R134</f>
        <v/>
      </c>
      <c r="D134" s="48" t="str">
        <f>'Bills Import 2024'!AE134</f>
        <v/>
      </c>
      <c r="E134" s="1" t="str">
        <f>'Bills Import 2024'!X134</f>
        <v>101011701</v>
      </c>
      <c r="F134" s="1" t="str">
        <f>'Bills Import 2024'!BC134</f>
        <v>Deduction of Advance Payment to Suppliers</v>
      </c>
      <c r="G134" s="1">
        <f>'Bills Import 2024'!BI134</f>
        <v>-1</v>
      </c>
      <c r="H134" s="46">
        <f>'Bills Import 2024'!BO134</f>
        <v>17659</v>
      </c>
      <c r="I134" s="1" t="str">
        <f>'Bills Import 2024'!W134</f>
        <v>{"851": 100.0}</v>
      </c>
      <c r="J134" s="1" t="str">
        <f>'Bills Import 2024'!AW134</f>
        <v>15% PUR</v>
      </c>
    </row>
    <row r="135" spans="1:10" ht="15" x14ac:dyDescent="0.25">
      <c r="A135" s="1" t="str">
        <f>'Bills Import 2024'!E135</f>
        <v>Raw Material Supplier</v>
      </c>
      <c r="B135" s="48">
        <f>'Bills Import 2024'!Q135</f>
        <v>45382</v>
      </c>
      <c r="C135" s="48">
        <f>'Bills Import 2024'!R135</f>
        <v>45382</v>
      </c>
      <c r="D135" s="48">
        <f>'Bills Import 2024'!AE135</f>
        <v>45417</v>
      </c>
      <c r="E135" s="1" t="str">
        <f>'Bills Import 2024'!X135</f>
        <v>3010092</v>
      </c>
      <c r="F135" s="1" t="str">
        <f>'Bills Import 2024'!BC135</f>
        <v>Raw Material</v>
      </c>
      <c r="G135" s="1">
        <f>'Bills Import 2024'!BI135</f>
        <v>1</v>
      </c>
      <c r="H135" s="46">
        <f>'Bills Import 2024'!BO135</f>
        <v>372930</v>
      </c>
      <c r="I135" s="1" t="str">
        <f>'Bills Import 2024'!W135</f>
        <v>{"1017": 100.0}</v>
      </c>
      <c r="J135" s="1" t="str">
        <f>'Bills Import 2024'!AW135</f>
        <v>15% PUR</v>
      </c>
    </row>
    <row r="136" spans="1:10" ht="15" x14ac:dyDescent="0.25">
      <c r="A136" s="1" t="str">
        <f>'Bills Import 2024'!E136</f>
        <v/>
      </c>
      <c r="B136" s="48" t="str">
        <f>'Bills Import 2024'!Q136</f>
        <v/>
      </c>
      <c r="C136" s="48" t="str">
        <f>'Bills Import 2024'!R136</f>
        <v/>
      </c>
      <c r="D136" s="48" t="str">
        <f>'Bills Import 2024'!AE136</f>
        <v/>
      </c>
      <c r="E136" s="1" t="str">
        <f>'Bills Import 2024'!X136</f>
        <v>101011701</v>
      </c>
      <c r="F136" s="1" t="str">
        <f>'Bills Import 2024'!BC136</f>
        <v>Deduction of Advance Payment to Suppliers</v>
      </c>
      <c r="G136" s="1">
        <f>'Bills Import 2024'!BI136</f>
        <v>-1</v>
      </c>
      <c r="H136" s="46">
        <f>'Bills Import 2024'!BO136</f>
        <v>111879</v>
      </c>
      <c r="I136" s="1" t="str">
        <f>'Bills Import 2024'!W136</f>
        <v>{"1017": 100.0}</v>
      </c>
      <c r="J136" s="1" t="str">
        <f>'Bills Import 2024'!AW136</f>
        <v>15% PUR</v>
      </c>
    </row>
    <row r="137" spans="1:10" ht="15" x14ac:dyDescent="0.25">
      <c r="A137" s="1" t="str">
        <f>'Bills Import 2024'!E137</f>
        <v>Raw Material Supplier</v>
      </c>
      <c r="B137" s="48">
        <f>'Bills Import 2024'!Q137</f>
        <v>45382</v>
      </c>
      <c r="C137" s="48">
        <f>'Bills Import 2024'!R137</f>
        <v>45382</v>
      </c>
      <c r="D137" s="48">
        <f>'Bills Import 2024'!AE137</f>
        <v>45417</v>
      </c>
      <c r="E137" s="1" t="str">
        <f>'Bills Import 2024'!X137</f>
        <v>3010092</v>
      </c>
      <c r="F137" s="1" t="str">
        <f>'Bills Import 2024'!BC137</f>
        <v>Raw Material</v>
      </c>
      <c r="G137" s="1">
        <f>'Bills Import 2024'!BI137</f>
        <v>1</v>
      </c>
      <c r="H137" s="46">
        <f>'Bills Import 2024'!BO137</f>
        <v>222423</v>
      </c>
      <c r="I137" s="1" t="str">
        <f>'Bills Import 2024'!W137</f>
        <v>{"1023": 100.0}</v>
      </c>
      <c r="J137" s="1" t="str">
        <f>'Bills Import 2024'!AW137</f>
        <v>15% PUR</v>
      </c>
    </row>
    <row r="138" spans="1:10" ht="15" x14ac:dyDescent="0.25">
      <c r="A138" s="1" t="str">
        <f>'Bills Import 2024'!E138</f>
        <v/>
      </c>
      <c r="B138" s="48" t="str">
        <f>'Bills Import 2024'!Q138</f>
        <v/>
      </c>
      <c r="C138" s="48" t="str">
        <f>'Bills Import 2024'!R138</f>
        <v/>
      </c>
      <c r="D138" s="48" t="str">
        <f>'Bills Import 2024'!AE138</f>
        <v/>
      </c>
      <c r="E138" s="1" t="str">
        <f>'Bills Import 2024'!X138</f>
        <v>101011701</v>
      </c>
      <c r="F138" s="1" t="str">
        <f>'Bills Import 2024'!BC138</f>
        <v>Deduction of Advance Payment to Suppliers</v>
      </c>
      <c r="G138" s="1">
        <f>'Bills Import 2024'!BI138</f>
        <v>-1</v>
      </c>
      <c r="H138" s="46">
        <f>'Bills Import 2024'!BO138</f>
        <v>8763</v>
      </c>
      <c r="I138" s="1" t="str">
        <f>'Bills Import 2024'!W138</f>
        <v>{"1023": 100.0}</v>
      </c>
      <c r="J138" s="1" t="str">
        <f>'Bills Import 2024'!AW138</f>
        <v>15% PUR</v>
      </c>
    </row>
    <row r="139" spans="1:10" ht="15" x14ac:dyDescent="0.25">
      <c r="A139" s="1" t="str">
        <f>'Bills Import 2024'!E139</f>
        <v>Raw Material Supplier</v>
      </c>
      <c r="B139" s="48">
        <f>'Bills Import 2024'!Q139</f>
        <v>45382</v>
      </c>
      <c r="C139" s="48">
        <f>'Bills Import 2024'!R139</f>
        <v>45382</v>
      </c>
      <c r="D139" s="48">
        <f>'Bills Import 2024'!AE139</f>
        <v>45417</v>
      </c>
      <c r="E139" s="1" t="str">
        <f>'Bills Import 2024'!X139</f>
        <v>3010092</v>
      </c>
      <c r="F139" s="1" t="str">
        <f>'Bills Import 2024'!BC139</f>
        <v>Raw Material</v>
      </c>
      <c r="G139" s="1">
        <f>'Bills Import 2024'!BI139</f>
        <v>1</v>
      </c>
      <c r="H139" s="46">
        <f>'Bills Import 2024'!BO139</f>
        <v>605358</v>
      </c>
      <c r="I139" s="1" t="str">
        <f>'Bills Import 2024'!W139</f>
        <v>{"1012": 100.0}</v>
      </c>
      <c r="J139" s="1" t="str">
        <f>'Bills Import 2024'!AW139</f>
        <v>15% PUR</v>
      </c>
    </row>
    <row r="140" spans="1:10" ht="15" x14ac:dyDescent="0.25">
      <c r="A140" s="1" t="str">
        <f>'Bills Import 2024'!E140</f>
        <v/>
      </c>
      <c r="B140" s="48" t="str">
        <f>'Bills Import 2024'!Q140</f>
        <v/>
      </c>
      <c r="C140" s="48" t="str">
        <f>'Bills Import 2024'!R140</f>
        <v/>
      </c>
      <c r="D140" s="48" t="str">
        <f>'Bills Import 2024'!AE140</f>
        <v/>
      </c>
      <c r="E140" s="1" t="str">
        <f>'Bills Import 2024'!X140</f>
        <v>101011701</v>
      </c>
      <c r="F140" s="1" t="str">
        <f>'Bills Import 2024'!BC140</f>
        <v>Deduction of Advance Payment to Suppliers</v>
      </c>
      <c r="G140" s="1">
        <f>'Bills Import 2024'!BI140</f>
        <v>-1</v>
      </c>
      <c r="H140" s="46">
        <f>'Bills Import 2024'!BO140</f>
        <v>181607</v>
      </c>
      <c r="I140" s="1" t="str">
        <f>'Bills Import 2024'!W140</f>
        <v>{"1012": 100.0}</v>
      </c>
      <c r="J140" s="1" t="str">
        <f>'Bills Import 2024'!AW140</f>
        <v>15% PUR</v>
      </c>
    </row>
    <row r="141" spans="1:10" ht="15" x14ac:dyDescent="0.25">
      <c r="A141" s="1" t="str">
        <f>'Bills Import 2024'!E141</f>
        <v>Raw Material Supplier</v>
      </c>
      <c r="B141" s="48">
        <f>'Bills Import 2024'!Q141</f>
        <v>45382</v>
      </c>
      <c r="C141" s="48">
        <f>'Bills Import 2024'!R141</f>
        <v>45382</v>
      </c>
      <c r="D141" s="48">
        <f>'Bills Import 2024'!AE141</f>
        <v>45417</v>
      </c>
      <c r="E141" s="1" t="str">
        <f>'Bills Import 2024'!X141</f>
        <v>3010092</v>
      </c>
      <c r="F141" s="1" t="str">
        <f>'Bills Import 2024'!BC141</f>
        <v>Raw Material</v>
      </c>
      <c r="G141" s="1">
        <f>'Bills Import 2024'!BI141</f>
        <v>1</v>
      </c>
      <c r="H141" s="46">
        <f>'Bills Import 2024'!BO141</f>
        <v>92700</v>
      </c>
      <c r="I141" s="1" t="str">
        <f>'Bills Import 2024'!W141</f>
        <v>{"910": 100.0}</v>
      </c>
      <c r="J141" s="1" t="str">
        <f>'Bills Import 2024'!AW141</f>
        <v>15% PUR</v>
      </c>
    </row>
    <row r="142" spans="1:10" ht="15" x14ac:dyDescent="0.25">
      <c r="A142" s="1" t="str">
        <f>'Bills Import 2024'!E142</f>
        <v/>
      </c>
      <c r="B142" s="48" t="str">
        <f>'Bills Import 2024'!Q142</f>
        <v/>
      </c>
      <c r="C142" s="48" t="str">
        <f>'Bills Import 2024'!R142</f>
        <v/>
      </c>
      <c r="D142" s="48" t="str">
        <f>'Bills Import 2024'!AE142</f>
        <v/>
      </c>
      <c r="E142" s="1" t="str">
        <f>'Bills Import 2024'!X142</f>
        <v>101011701</v>
      </c>
      <c r="F142" s="1" t="str">
        <f>'Bills Import 2024'!BC142</f>
        <v>Deduction of Advance Payment to Suppliers</v>
      </c>
      <c r="G142" s="1">
        <f>'Bills Import 2024'!BI142</f>
        <v>-1</v>
      </c>
      <c r="H142" s="46">
        <f>'Bills Import 2024'!BO142</f>
        <v>18540</v>
      </c>
      <c r="I142" s="1" t="str">
        <f>'Bills Import 2024'!W142</f>
        <v>{"910": 100.0}</v>
      </c>
      <c r="J142" s="1" t="str">
        <f>'Bills Import 2024'!AW142</f>
        <v>15% PUR</v>
      </c>
    </row>
    <row r="143" spans="1:10" ht="15" x14ac:dyDescent="0.25">
      <c r="A143" s="1" t="str">
        <f>'Bills Import 2024'!E143</f>
        <v>Raw Material Supplier</v>
      </c>
      <c r="B143" s="48">
        <f>'Bills Import 2024'!Q143</f>
        <v>45382</v>
      </c>
      <c r="C143" s="48">
        <f>'Bills Import 2024'!R143</f>
        <v>45382</v>
      </c>
      <c r="D143" s="48">
        <f>'Bills Import 2024'!AE143</f>
        <v>45417</v>
      </c>
      <c r="E143" s="1" t="str">
        <f>'Bills Import 2024'!X143</f>
        <v>3010092</v>
      </c>
      <c r="F143" s="1" t="str">
        <f>'Bills Import 2024'!BC143</f>
        <v>Raw Material</v>
      </c>
      <c r="G143" s="1">
        <f>'Bills Import 2024'!BI143</f>
        <v>1</v>
      </c>
      <c r="H143" s="46">
        <f>'Bills Import 2024'!BO143</f>
        <v>131829</v>
      </c>
      <c r="I143" s="1" t="str">
        <f>'Bills Import 2024'!W143</f>
        <v>{"860": 100.0}</v>
      </c>
      <c r="J143" s="1" t="str">
        <f>'Bills Import 2024'!AW143</f>
        <v>15% PUR</v>
      </c>
    </row>
    <row r="144" spans="1:10" ht="15" x14ac:dyDescent="0.25">
      <c r="A144" s="1" t="str">
        <f>'Bills Import 2024'!E144</f>
        <v>Raw Material Supplier</v>
      </c>
      <c r="B144" s="48">
        <f>'Bills Import 2024'!Q144</f>
        <v>45382</v>
      </c>
      <c r="C144" s="48">
        <f>'Bills Import 2024'!R144</f>
        <v>45382</v>
      </c>
      <c r="D144" s="48">
        <f>'Bills Import 2024'!AE144</f>
        <v>45417</v>
      </c>
      <c r="E144" s="1" t="str">
        <f>'Bills Import 2024'!X144</f>
        <v>3010092</v>
      </c>
      <c r="F144" s="1" t="str">
        <f>'Bills Import 2024'!BC144</f>
        <v>Raw Material</v>
      </c>
      <c r="G144" s="1">
        <f>'Bills Import 2024'!BI144</f>
        <v>1</v>
      </c>
      <c r="H144" s="46">
        <f>'Bills Import 2024'!BO144</f>
        <v>3732976</v>
      </c>
      <c r="I144" s="1" t="str">
        <f>'Bills Import 2024'!W144</f>
        <v>{"1028": 100.0}</v>
      </c>
      <c r="J144" s="1" t="str">
        <f>'Bills Import 2024'!AW144</f>
        <v>15% PUR</v>
      </c>
    </row>
    <row r="145" spans="1:10" ht="15" x14ac:dyDescent="0.25">
      <c r="A145" s="1" t="str">
        <f>'Bills Import 2024'!E145</f>
        <v/>
      </c>
      <c r="B145" s="48" t="str">
        <f>'Bills Import 2024'!Q145</f>
        <v/>
      </c>
      <c r="C145" s="48" t="str">
        <f>'Bills Import 2024'!R145</f>
        <v/>
      </c>
      <c r="D145" s="48" t="str">
        <f>'Bills Import 2024'!AE145</f>
        <v/>
      </c>
      <c r="E145" s="1" t="str">
        <f>'Bills Import 2024'!X145</f>
        <v>101011701</v>
      </c>
      <c r="F145" s="1" t="str">
        <f>'Bills Import 2024'!BC145</f>
        <v>Deduction of Advance Payment to Suppliers</v>
      </c>
      <c r="G145" s="1">
        <f>'Bills Import 2024'!BI145</f>
        <v>-1</v>
      </c>
      <c r="H145" s="46">
        <f>'Bills Import 2024'!BO145</f>
        <v>746595</v>
      </c>
      <c r="I145" s="1" t="str">
        <f>'Bills Import 2024'!W145</f>
        <v>{"1028": 100.0}</v>
      </c>
      <c r="J145" s="1" t="str">
        <f>'Bills Import 2024'!AW145</f>
        <v>15% PUR</v>
      </c>
    </row>
    <row r="146" spans="1:10" ht="15" x14ac:dyDescent="0.25">
      <c r="A146" s="1" t="str">
        <f>'Bills Import 2024'!E146</f>
        <v>Raw Material Supplier</v>
      </c>
      <c r="B146" s="48">
        <f>'Bills Import 2024'!Q146</f>
        <v>45382</v>
      </c>
      <c r="C146" s="48">
        <f>'Bills Import 2024'!R146</f>
        <v>45382</v>
      </c>
      <c r="D146" s="48">
        <f>'Bills Import 2024'!AE146</f>
        <v>45417</v>
      </c>
      <c r="E146" s="1" t="str">
        <f>'Bills Import 2024'!X146</f>
        <v>3010092</v>
      </c>
      <c r="F146" s="1" t="str">
        <f>'Bills Import 2024'!BC146</f>
        <v>Raw Material</v>
      </c>
      <c r="G146" s="1">
        <f>'Bills Import 2024'!BI146</f>
        <v>1</v>
      </c>
      <c r="H146" s="46">
        <f>'Bills Import 2024'!BO146</f>
        <v>278100</v>
      </c>
      <c r="I146" s="1" t="str">
        <f>'Bills Import 2024'!W146</f>
        <v>{"854": 100.0}</v>
      </c>
      <c r="J146" s="1" t="str">
        <f>'Bills Import 2024'!AW146</f>
        <v>15% PUR</v>
      </c>
    </row>
    <row r="147" spans="1:10" ht="15" x14ac:dyDescent="0.25">
      <c r="A147" s="1" t="str">
        <f>'Bills Import 2024'!E147</f>
        <v/>
      </c>
      <c r="B147" s="48" t="str">
        <f>'Bills Import 2024'!Q147</f>
        <v/>
      </c>
      <c r="C147" s="48" t="str">
        <f>'Bills Import 2024'!R147</f>
        <v/>
      </c>
      <c r="D147" s="48" t="str">
        <f>'Bills Import 2024'!AE147</f>
        <v/>
      </c>
      <c r="E147" s="1" t="str">
        <f>'Bills Import 2024'!X147</f>
        <v>101011701</v>
      </c>
      <c r="F147" s="1" t="str">
        <f>'Bills Import 2024'!BC147</f>
        <v>Deduction of Advance Payment to Suppliers</v>
      </c>
      <c r="G147" s="1">
        <f>'Bills Import 2024'!BI147</f>
        <v>-1</v>
      </c>
      <c r="H147" s="46">
        <f>'Bills Import 2024'!BO147</f>
        <v>111240</v>
      </c>
      <c r="I147" s="1" t="str">
        <f>'Bills Import 2024'!W147</f>
        <v>{"854": 100.0}</v>
      </c>
      <c r="J147" s="1" t="str">
        <f>'Bills Import 2024'!AW147</f>
        <v>15% PUR</v>
      </c>
    </row>
    <row r="148" spans="1:10" ht="15" x14ac:dyDescent="0.25">
      <c r="A148" s="1" t="str">
        <f>'Bills Import 2024'!E148</f>
        <v>Raw Material Supplier</v>
      </c>
      <c r="B148" s="48">
        <f>'Bills Import 2024'!Q148</f>
        <v>45382</v>
      </c>
      <c r="C148" s="48">
        <f>'Bills Import 2024'!R148</f>
        <v>45382</v>
      </c>
      <c r="D148" s="48">
        <f>'Bills Import 2024'!AE148</f>
        <v>45417</v>
      </c>
      <c r="E148" s="1" t="str">
        <f>'Bills Import 2024'!X148</f>
        <v>3010092</v>
      </c>
      <c r="F148" s="1" t="str">
        <f>'Bills Import 2024'!BC148</f>
        <v>Raw Material</v>
      </c>
      <c r="G148" s="1">
        <f>'Bills Import 2024'!BI148</f>
        <v>1</v>
      </c>
      <c r="H148" s="46">
        <f>'Bills Import 2024'!BO148</f>
        <v>578107</v>
      </c>
      <c r="I148" s="1" t="str">
        <f>'Bills Import 2024'!W148</f>
        <v>{"1025": 100.0}</v>
      </c>
      <c r="J148" s="1" t="str">
        <f>'Bills Import 2024'!AW148</f>
        <v>15% PUR</v>
      </c>
    </row>
    <row r="149" spans="1:10" ht="15" x14ac:dyDescent="0.25">
      <c r="A149" s="1" t="str">
        <f>'Bills Import 2024'!E149</f>
        <v/>
      </c>
      <c r="B149" s="48" t="str">
        <f>'Bills Import 2024'!Q149</f>
        <v/>
      </c>
      <c r="C149" s="48" t="str">
        <f>'Bills Import 2024'!R149</f>
        <v/>
      </c>
      <c r="D149" s="48" t="str">
        <f>'Bills Import 2024'!AE149</f>
        <v/>
      </c>
      <c r="E149" s="1" t="str">
        <f>'Bills Import 2024'!X149</f>
        <v>101011701</v>
      </c>
      <c r="F149" s="1" t="str">
        <f>'Bills Import 2024'!BC149</f>
        <v>Deduction of Advance Payment to Suppliers</v>
      </c>
      <c r="G149" s="1">
        <f>'Bills Import 2024'!BI149</f>
        <v>-1</v>
      </c>
      <c r="H149" s="46">
        <f>'Bills Import 2024'!BO149</f>
        <v>231243</v>
      </c>
      <c r="I149" s="1" t="str">
        <f>'Bills Import 2024'!W149</f>
        <v>{"1025": 100.0}</v>
      </c>
      <c r="J149" s="1" t="str">
        <f>'Bills Import 2024'!AW149</f>
        <v>15% PUR</v>
      </c>
    </row>
    <row r="150" spans="1:10" ht="15" x14ac:dyDescent="0.25">
      <c r="A150" s="1" t="str">
        <f>'Bills Import 2024'!E150</f>
        <v>Raw Material Supplier</v>
      </c>
      <c r="B150" s="48">
        <f>'Bills Import 2024'!Q150</f>
        <v>45382</v>
      </c>
      <c r="C150" s="48">
        <f>'Bills Import 2024'!R150</f>
        <v>45382</v>
      </c>
      <c r="D150" s="48">
        <f>'Bills Import 2024'!AE150</f>
        <v>45417</v>
      </c>
      <c r="E150" s="1" t="str">
        <f>'Bills Import 2024'!X150</f>
        <v>3010092</v>
      </c>
      <c r="F150" s="1" t="str">
        <f>'Bills Import 2024'!BC150</f>
        <v>Raw Material</v>
      </c>
      <c r="G150" s="1">
        <f>'Bills Import 2024'!BI150</f>
        <v>1</v>
      </c>
      <c r="H150" s="46">
        <f>'Bills Import 2024'!BO150</f>
        <v>1390500</v>
      </c>
      <c r="I150" s="1" t="str">
        <f>'Bills Import 2024'!W150</f>
        <v>{"1006": 100.0}</v>
      </c>
      <c r="J150" s="1" t="str">
        <f>'Bills Import 2024'!AW150</f>
        <v>15% PUR</v>
      </c>
    </row>
    <row r="151" spans="1:10" ht="15" x14ac:dyDescent="0.25">
      <c r="A151" s="1" t="str">
        <f>'Bills Import 2024'!E151</f>
        <v/>
      </c>
      <c r="B151" s="48" t="str">
        <f>'Bills Import 2024'!Q151</f>
        <v/>
      </c>
      <c r="C151" s="48" t="str">
        <f>'Bills Import 2024'!R151</f>
        <v/>
      </c>
      <c r="D151" s="48" t="str">
        <f>'Bills Import 2024'!AE151</f>
        <v/>
      </c>
      <c r="E151" s="1" t="str">
        <f>'Bills Import 2024'!X151</f>
        <v>101011701</v>
      </c>
      <c r="F151" s="1" t="str">
        <f>'Bills Import 2024'!BC151</f>
        <v>Deduction of Advance Payment to Suppliers</v>
      </c>
      <c r="G151" s="1">
        <f>'Bills Import 2024'!BI151</f>
        <v>-1</v>
      </c>
      <c r="H151" s="46">
        <f>'Bills Import 2024'!BO151</f>
        <v>347625</v>
      </c>
      <c r="I151" s="1" t="str">
        <f>'Bills Import 2024'!W151</f>
        <v>{"1006": 100.0}</v>
      </c>
      <c r="J151" s="1" t="str">
        <f>'Bills Import 2024'!AW151</f>
        <v>15% PUR</v>
      </c>
    </row>
    <row r="152" spans="1:10" ht="15" x14ac:dyDescent="0.25">
      <c r="A152" s="1" t="str">
        <f>'Bills Import 2024'!E152</f>
        <v>Raw Material Supplier</v>
      </c>
      <c r="B152" s="48">
        <f>'Bills Import 2024'!Q152</f>
        <v>45382</v>
      </c>
      <c r="C152" s="48">
        <f>'Bills Import 2024'!R152</f>
        <v>45382</v>
      </c>
      <c r="D152" s="48">
        <f>'Bills Import 2024'!AE152</f>
        <v>45417</v>
      </c>
      <c r="E152" s="1" t="str">
        <f>'Bills Import 2024'!X152</f>
        <v>3010092</v>
      </c>
      <c r="F152" s="1" t="str">
        <f>'Bills Import 2024'!BC152</f>
        <v>Raw Material</v>
      </c>
      <c r="G152" s="1">
        <f>'Bills Import 2024'!BI152</f>
        <v>1</v>
      </c>
      <c r="H152" s="46">
        <f>'Bills Import 2024'!BO152</f>
        <v>508553</v>
      </c>
      <c r="I152" s="1" t="str">
        <f>'Bills Import 2024'!W152</f>
        <v>{"906": 100.0}</v>
      </c>
      <c r="J152" s="1" t="str">
        <f>'Bills Import 2024'!AW152</f>
        <v>15% PUR</v>
      </c>
    </row>
    <row r="153" spans="1:10" ht="15" x14ac:dyDescent="0.25">
      <c r="A153" s="1" t="str">
        <f>'Bills Import 2024'!E153</f>
        <v/>
      </c>
      <c r="B153" s="48" t="str">
        <f>'Bills Import 2024'!Q153</f>
        <v/>
      </c>
      <c r="C153" s="48" t="str">
        <f>'Bills Import 2024'!R153</f>
        <v/>
      </c>
      <c r="D153" s="48" t="str">
        <f>'Bills Import 2024'!AE153</f>
        <v/>
      </c>
      <c r="E153" s="1" t="str">
        <f>'Bills Import 2024'!X153</f>
        <v>101011701</v>
      </c>
      <c r="F153" s="1" t="str">
        <f>'Bills Import 2024'!BC153</f>
        <v>Deduction of Advance Payment to Suppliers</v>
      </c>
      <c r="G153" s="1">
        <f>'Bills Import 2024'!BI153</f>
        <v>-1</v>
      </c>
      <c r="H153" s="46">
        <f>'Bills Import 2024'!BO153</f>
        <v>152566</v>
      </c>
      <c r="I153" s="1" t="str">
        <f>'Bills Import 2024'!W153</f>
        <v>{"906": 100.0}</v>
      </c>
      <c r="J153" s="1" t="str">
        <f>'Bills Import 2024'!AW153</f>
        <v>15% PUR</v>
      </c>
    </row>
    <row r="154" spans="1:10" ht="15" x14ac:dyDescent="0.25">
      <c r="A154" s="1" t="str">
        <f>'Bills Import 2024'!E154</f>
        <v>Raw Material Supplier</v>
      </c>
      <c r="B154" s="48">
        <f>'Bills Import 2024'!Q154</f>
        <v>45382</v>
      </c>
      <c r="C154" s="48">
        <f>'Bills Import 2024'!R154</f>
        <v>45382</v>
      </c>
      <c r="D154" s="48">
        <f>'Bills Import 2024'!AE154</f>
        <v>45417</v>
      </c>
      <c r="E154" s="1" t="str">
        <f>'Bills Import 2024'!X154</f>
        <v>3010092</v>
      </c>
      <c r="F154" s="1" t="str">
        <f>'Bills Import 2024'!BC154</f>
        <v>Raw Material</v>
      </c>
      <c r="G154" s="1">
        <f>'Bills Import 2024'!BI154</f>
        <v>1</v>
      </c>
      <c r="H154" s="46">
        <f>'Bills Import 2024'!BO154</f>
        <v>91658</v>
      </c>
      <c r="I154" s="1" t="str">
        <f>'Bills Import 2024'!W154</f>
        <v>{"1031": 100.0}</v>
      </c>
      <c r="J154" s="1" t="str">
        <f>'Bills Import 2024'!AW154</f>
        <v>15% PUR</v>
      </c>
    </row>
    <row r="155" spans="1:10" ht="15" x14ac:dyDescent="0.25">
      <c r="A155" s="1" t="str">
        <f>'Bills Import 2024'!E155</f>
        <v/>
      </c>
      <c r="B155" s="48" t="str">
        <f>'Bills Import 2024'!Q155</f>
        <v/>
      </c>
      <c r="C155" s="48" t="str">
        <f>'Bills Import 2024'!R155</f>
        <v/>
      </c>
      <c r="D155" s="48" t="str">
        <f>'Bills Import 2024'!AE155</f>
        <v/>
      </c>
      <c r="E155" s="1" t="str">
        <f>'Bills Import 2024'!X155</f>
        <v>101011701</v>
      </c>
      <c r="F155" s="1" t="str">
        <f>'Bills Import 2024'!BC155</f>
        <v>Deduction of Advance Payment to Suppliers</v>
      </c>
      <c r="G155" s="1">
        <f>'Bills Import 2024'!BI155</f>
        <v>-1</v>
      </c>
      <c r="H155" s="46">
        <f>'Bills Import 2024'!BO155</f>
        <v>9166</v>
      </c>
      <c r="I155" s="1" t="str">
        <f>'Bills Import 2024'!W155</f>
        <v>{"1031": 100.0}</v>
      </c>
      <c r="J155" s="1" t="str">
        <f>'Bills Import 2024'!AW155</f>
        <v>15% PUR</v>
      </c>
    </row>
    <row r="156" spans="1:10" ht="15" x14ac:dyDescent="0.25">
      <c r="A156" s="1" t="str">
        <f>'Bills Import 2024'!E156</f>
        <v>Raw Material Supplier</v>
      </c>
      <c r="B156" s="48">
        <f>'Bills Import 2024'!Q156</f>
        <v>45382</v>
      </c>
      <c r="C156" s="48">
        <f>'Bills Import 2024'!R156</f>
        <v>45382</v>
      </c>
      <c r="D156" s="48">
        <f>'Bills Import 2024'!AE156</f>
        <v>45417</v>
      </c>
      <c r="E156" s="1" t="str">
        <f>'Bills Import 2024'!X156</f>
        <v>3010092</v>
      </c>
      <c r="F156" s="1" t="str">
        <f>'Bills Import 2024'!BC156</f>
        <v>Raw Material</v>
      </c>
      <c r="G156" s="1">
        <f>'Bills Import 2024'!BI156</f>
        <v>1</v>
      </c>
      <c r="H156" s="46">
        <f>'Bills Import 2024'!BO156</f>
        <v>1390500</v>
      </c>
      <c r="I156" s="1" t="str">
        <f>'Bills Import 2024'!W156</f>
        <v>{"1035": 100.0}</v>
      </c>
      <c r="J156" s="1" t="str">
        <f>'Bills Import 2024'!AW156</f>
        <v>15% PUR</v>
      </c>
    </row>
    <row r="157" spans="1:10" ht="15" x14ac:dyDescent="0.25">
      <c r="A157" s="1" t="str">
        <f>'Bills Import 2024'!E157</f>
        <v/>
      </c>
      <c r="B157" s="48" t="str">
        <f>'Bills Import 2024'!Q157</f>
        <v/>
      </c>
      <c r="C157" s="48" t="str">
        <f>'Bills Import 2024'!R157</f>
        <v/>
      </c>
      <c r="D157" s="48" t="str">
        <f>'Bills Import 2024'!AE157</f>
        <v/>
      </c>
      <c r="E157" s="1" t="str">
        <f>'Bills Import 2024'!X157</f>
        <v>101011701</v>
      </c>
      <c r="F157" s="1" t="str">
        <f>'Bills Import 2024'!BC157</f>
        <v>Deduction of Advance Payment to Suppliers</v>
      </c>
      <c r="G157" s="1">
        <f>'Bills Import 2024'!BI157</f>
        <v>-1</v>
      </c>
      <c r="H157" s="46">
        <f>'Bills Import 2024'!BO157</f>
        <v>695250</v>
      </c>
      <c r="I157" s="1" t="str">
        <f>'Bills Import 2024'!W157</f>
        <v>{"1035": 100.0}</v>
      </c>
      <c r="J157" s="1" t="str">
        <f>'Bills Import 2024'!AW157</f>
        <v>15% PUR</v>
      </c>
    </row>
    <row r="158" spans="1:10" ht="15" x14ac:dyDescent="0.25">
      <c r="A158" s="1" t="str">
        <f>'Bills Import 2024'!E158</f>
        <v>Raw Material Supplier</v>
      </c>
      <c r="B158" s="48">
        <f>'Bills Import 2024'!Q158</f>
        <v>45382</v>
      </c>
      <c r="C158" s="48">
        <f>'Bills Import 2024'!R158</f>
        <v>45382</v>
      </c>
      <c r="D158" s="48">
        <f>'Bills Import 2024'!AE158</f>
        <v>45417</v>
      </c>
      <c r="E158" s="1" t="str">
        <f>'Bills Import 2024'!X158</f>
        <v>3010092</v>
      </c>
      <c r="F158" s="1" t="str">
        <f>'Bills Import 2024'!BC158</f>
        <v>Raw Material</v>
      </c>
      <c r="G158" s="1">
        <f>'Bills Import 2024'!BI158</f>
        <v>1</v>
      </c>
      <c r="H158" s="46">
        <f>'Bills Import 2024'!BO158</f>
        <v>2235924</v>
      </c>
      <c r="I158" s="1" t="str">
        <f>'Bills Import 2024'!W158</f>
        <v>{"1034": 100.0}</v>
      </c>
      <c r="J158" s="1" t="str">
        <f>'Bills Import 2024'!AW158</f>
        <v>15% PUR</v>
      </c>
    </row>
    <row r="159" spans="1:10" ht="15" x14ac:dyDescent="0.25">
      <c r="A159" s="1" t="str">
        <f>'Bills Import 2024'!E159</f>
        <v/>
      </c>
      <c r="B159" s="48" t="str">
        <f>'Bills Import 2024'!Q159</f>
        <v/>
      </c>
      <c r="C159" s="48" t="str">
        <f>'Bills Import 2024'!R159</f>
        <v/>
      </c>
      <c r="D159" s="48" t="str">
        <f>'Bills Import 2024'!AE159</f>
        <v/>
      </c>
      <c r="E159" s="1" t="str">
        <f>'Bills Import 2024'!X159</f>
        <v>101011701</v>
      </c>
      <c r="F159" s="1" t="str">
        <f>'Bills Import 2024'!BC159</f>
        <v>Deduction of Advance Payment to Suppliers</v>
      </c>
      <c r="G159" s="1">
        <f>'Bills Import 2024'!BI159</f>
        <v>-1</v>
      </c>
      <c r="H159" s="46">
        <f>'Bills Import 2024'!BO159</f>
        <v>447185</v>
      </c>
      <c r="I159" s="1" t="str">
        <f>'Bills Import 2024'!W159</f>
        <v>{"1034": 100.0}</v>
      </c>
      <c r="J159" s="1" t="str">
        <f>'Bills Import 2024'!AW159</f>
        <v>15% PUR</v>
      </c>
    </row>
    <row r="160" spans="1:10" ht="15" x14ac:dyDescent="0.25">
      <c r="A160" s="1" t="str">
        <f>'Bills Import 2024'!E160</f>
        <v>Raw Material Supplier</v>
      </c>
      <c r="B160" s="48">
        <f>'Bills Import 2024'!Q160</f>
        <v>45382</v>
      </c>
      <c r="C160" s="48">
        <f>'Bills Import 2024'!R160</f>
        <v>45382</v>
      </c>
      <c r="D160" s="48">
        <f>'Bills Import 2024'!AE160</f>
        <v>45417</v>
      </c>
      <c r="E160" s="1" t="str">
        <f>'Bills Import 2024'!X160</f>
        <v>3010092</v>
      </c>
      <c r="F160" s="1" t="str">
        <f>'Bills Import 2024'!BC160</f>
        <v>Raw Material</v>
      </c>
      <c r="G160" s="1">
        <f>'Bills Import 2024'!BI160</f>
        <v>1</v>
      </c>
      <c r="H160" s="46">
        <f>'Bills Import 2024'!BO160</f>
        <v>531659</v>
      </c>
      <c r="I160" s="1" t="str">
        <f>'Bills Import 2024'!W160</f>
        <v>{"1011": 100.0}</v>
      </c>
      <c r="J160" s="1" t="str">
        <f>'Bills Import 2024'!AW160</f>
        <v>15% PUR</v>
      </c>
    </row>
    <row r="161" spans="1:10" ht="15" x14ac:dyDescent="0.25">
      <c r="A161" s="1" t="str">
        <f>'Bills Import 2024'!E161</f>
        <v/>
      </c>
      <c r="B161" s="48" t="str">
        <f>'Bills Import 2024'!Q161</f>
        <v/>
      </c>
      <c r="C161" s="48" t="str">
        <f>'Bills Import 2024'!R161</f>
        <v/>
      </c>
      <c r="D161" s="48" t="str">
        <f>'Bills Import 2024'!AE161</f>
        <v/>
      </c>
      <c r="E161" s="1" t="str">
        <f>'Bills Import 2024'!X161</f>
        <v>101011701</v>
      </c>
      <c r="F161" s="1" t="str">
        <f>'Bills Import 2024'!BC161</f>
        <v>Deduction of Advance Payment to Suppliers</v>
      </c>
      <c r="G161" s="1">
        <f>'Bills Import 2024'!BI161</f>
        <v>-1</v>
      </c>
      <c r="H161" s="46">
        <f>'Bills Import 2024'!BO161</f>
        <v>132915</v>
      </c>
      <c r="I161" s="1" t="str">
        <f>'Bills Import 2024'!W161</f>
        <v>{"1011": 100.0}</v>
      </c>
      <c r="J161" s="1" t="str">
        <f>'Bills Import 2024'!AW161</f>
        <v>15% PUR</v>
      </c>
    </row>
    <row r="162" spans="1:10" ht="15" x14ac:dyDescent="0.25">
      <c r="A162" s="1" t="str">
        <f>'Bills Import 2024'!E162</f>
        <v>Raw Material Supplier</v>
      </c>
      <c r="B162" s="48">
        <f>'Bills Import 2024'!Q162</f>
        <v>45382</v>
      </c>
      <c r="C162" s="48">
        <f>'Bills Import 2024'!R162</f>
        <v>45382</v>
      </c>
      <c r="D162" s="48">
        <f>'Bills Import 2024'!AE162</f>
        <v>45417</v>
      </c>
      <c r="E162" s="1" t="str">
        <f>'Bills Import 2024'!X162</f>
        <v>3010092</v>
      </c>
      <c r="F162" s="1" t="str">
        <f>'Bills Import 2024'!BC162</f>
        <v>Raw Material</v>
      </c>
      <c r="G162" s="1">
        <f>'Bills Import 2024'!BI162</f>
        <v>1</v>
      </c>
      <c r="H162" s="46">
        <f>'Bills Import 2024'!BO162</f>
        <v>310320</v>
      </c>
      <c r="I162" s="1" t="str">
        <f>'Bills Import 2024'!W162</f>
        <v>{"1008": 100.0}</v>
      </c>
      <c r="J162" s="1" t="str">
        <f>'Bills Import 2024'!AW162</f>
        <v>15% PUR</v>
      </c>
    </row>
    <row r="163" spans="1:10" ht="15" x14ac:dyDescent="0.25">
      <c r="A163" s="1" t="str">
        <f>'Bills Import 2024'!E163</f>
        <v/>
      </c>
      <c r="B163" s="48" t="str">
        <f>'Bills Import 2024'!Q163</f>
        <v/>
      </c>
      <c r="C163" s="48" t="str">
        <f>'Bills Import 2024'!R163</f>
        <v/>
      </c>
      <c r="D163" s="48" t="str">
        <f>'Bills Import 2024'!AE163</f>
        <v/>
      </c>
      <c r="E163" s="1" t="str">
        <f>'Bills Import 2024'!X163</f>
        <v>101011701</v>
      </c>
      <c r="F163" s="1" t="str">
        <f>'Bills Import 2024'!BC163</f>
        <v>Deduction of Advance Payment to Suppliers</v>
      </c>
      <c r="G163" s="1">
        <f>'Bills Import 2024'!BI163</f>
        <v>-1</v>
      </c>
      <c r="H163" s="46">
        <f>'Bills Import 2024'!BO163</f>
        <v>77580</v>
      </c>
      <c r="I163" s="1" t="str">
        <f>'Bills Import 2024'!W163</f>
        <v>{"1008": 100.0}</v>
      </c>
      <c r="J163" s="1" t="str">
        <f>'Bills Import 2024'!AW163</f>
        <v>15% PUR</v>
      </c>
    </row>
    <row r="164" spans="1:10" ht="15" x14ac:dyDescent="0.25">
      <c r="A164" s="1" t="str">
        <f>'Bills Import 2024'!E164</f>
        <v>Raw Material Supplier</v>
      </c>
      <c r="B164" s="48">
        <f>'Bills Import 2024'!Q164</f>
        <v>45382</v>
      </c>
      <c r="C164" s="48">
        <f>'Bills Import 2024'!R164</f>
        <v>45382</v>
      </c>
      <c r="D164" s="48">
        <f>'Bills Import 2024'!AE164</f>
        <v>45417</v>
      </c>
      <c r="E164" s="1" t="str">
        <f>'Bills Import 2024'!X164</f>
        <v>3010092</v>
      </c>
      <c r="F164" s="1" t="str">
        <f>'Bills Import 2024'!BC164</f>
        <v>Raw Material</v>
      </c>
      <c r="G164" s="1">
        <f>'Bills Import 2024'!BI164</f>
        <v>1</v>
      </c>
      <c r="H164" s="46">
        <f>'Bills Import 2024'!BO164</f>
        <v>1238277</v>
      </c>
      <c r="I164" s="1" t="str">
        <f>'Bills Import 2024'!W164</f>
        <v>{"1019": 100.0}</v>
      </c>
      <c r="J164" s="1" t="str">
        <f>'Bills Import 2024'!AW164</f>
        <v>15% PUR</v>
      </c>
    </row>
    <row r="165" spans="1:10" ht="15" x14ac:dyDescent="0.25">
      <c r="A165" s="1" t="str">
        <f>'Bills Import 2024'!E165</f>
        <v/>
      </c>
      <c r="B165" s="48" t="str">
        <f>'Bills Import 2024'!Q165</f>
        <v/>
      </c>
      <c r="C165" s="48" t="str">
        <f>'Bills Import 2024'!R165</f>
        <v/>
      </c>
      <c r="D165" s="48" t="str">
        <f>'Bills Import 2024'!AE165</f>
        <v/>
      </c>
      <c r="E165" s="1" t="str">
        <f>'Bills Import 2024'!X165</f>
        <v>101011701</v>
      </c>
      <c r="F165" s="1" t="str">
        <f>'Bills Import 2024'!BC165</f>
        <v>Deduction of Advance Payment to Suppliers</v>
      </c>
      <c r="G165" s="1">
        <f>'Bills Import 2024'!BI165</f>
        <v>-1</v>
      </c>
      <c r="H165" s="46">
        <f>'Bills Import 2024'!BO165</f>
        <v>247655</v>
      </c>
      <c r="I165" s="1" t="str">
        <f>'Bills Import 2024'!W165</f>
        <v>{"1019": 100.0}</v>
      </c>
      <c r="J165" s="1" t="str">
        <f>'Bills Import 2024'!AW165</f>
        <v>15% PUR</v>
      </c>
    </row>
    <row r="166" spans="1:10" ht="15" x14ac:dyDescent="0.25">
      <c r="A166" s="1" t="str">
        <f>'Bills Import 2024'!E166</f>
        <v>Raw Material Supplier</v>
      </c>
      <c r="B166" s="48">
        <f>'Bills Import 2024'!Q166</f>
        <v>45382</v>
      </c>
      <c r="C166" s="48">
        <f>'Bills Import 2024'!R166</f>
        <v>45382</v>
      </c>
      <c r="D166" s="48">
        <f>'Bills Import 2024'!AE166</f>
        <v>45417</v>
      </c>
      <c r="E166" s="1" t="str">
        <f>'Bills Import 2024'!X166</f>
        <v>3010092</v>
      </c>
      <c r="F166" s="1" t="str">
        <f>'Bills Import 2024'!BC166</f>
        <v>Raw Material</v>
      </c>
      <c r="G166" s="1">
        <f>'Bills Import 2024'!BI166</f>
        <v>1</v>
      </c>
      <c r="H166" s="46">
        <f>'Bills Import 2024'!BO166</f>
        <v>222480</v>
      </c>
      <c r="I166" s="1" t="str">
        <f>'Bills Import 2024'!W166</f>
        <v>{"1033": 100.0}</v>
      </c>
      <c r="J166" s="1" t="str">
        <f>'Bills Import 2024'!AW166</f>
        <v>15% PUR</v>
      </c>
    </row>
    <row r="167" spans="1:10" ht="15" x14ac:dyDescent="0.25">
      <c r="A167" s="1" t="str">
        <f>'Bills Import 2024'!E167</f>
        <v/>
      </c>
      <c r="B167" s="48" t="str">
        <f>'Bills Import 2024'!Q167</f>
        <v/>
      </c>
      <c r="C167" s="48" t="str">
        <f>'Bills Import 2024'!R167</f>
        <v/>
      </c>
      <c r="D167" s="48" t="str">
        <f>'Bills Import 2024'!AE167</f>
        <v/>
      </c>
      <c r="E167" s="1" t="str">
        <f>'Bills Import 2024'!X167</f>
        <v>101011701</v>
      </c>
      <c r="F167" s="1" t="str">
        <f>'Bills Import 2024'!BC167</f>
        <v>Deduction of Advance Payment to Suppliers</v>
      </c>
      <c r="G167" s="1">
        <f>'Bills Import 2024'!BI167</f>
        <v>-1</v>
      </c>
      <c r="H167" s="46">
        <f>'Bills Import 2024'!BO167</f>
        <v>66744</v>
      </c>
      <c r="I167" s="1" t="str">
        <f>'Bills Import 2024'!W167</f>
        <v>{"1033": 100.0}</v>
      </c>
      <c r="J167" s="1" t="str">
        <f>'Bills Import 2024'!AW167</f>
        <v>15% PUR</v>
      </c>
    </row>
    <row r="168" spans="1:10" ht="15" x14ac:dyDescent="0.25">
      <c r="A168" s="1" t="str">
        <f>'Bills Import 2024'!E168</f>
        <v>Raw Material Supplier</v>
      </c>
      <c r="B168" s="48">
        <f>'Bills Import 2024'!Q168</f>
        <v>45382</v>
      </c>
      <c r="C168" s="48">
        <f>'Bills Import 2024'!R168</f>
        <v>45382</v>
      </c>
      <c r="D168" s="48">
        <f>'Bills Import 2024'!AE168</f>
        <v>45417</v>
      </c>
      <c r="E168" s="1" t="str">
        <f>'Bills Import 2024'!X168</f>
        <v>3010092</v>
      </c>
      <c r="F168" s="1" t="str">
        <f>'Bills Import 2024'!BC168</f>
        <v>Raw Material</v>
      </c>
      <c r="G168" s="1">
        <f>'Bills Import 2024'!BI168</f>
        <v>1</v>
      </c>
      <c r="H168" s="46">
        <f>'Bills Import 2024'!BO168</f>
        <v>324450</v>
      </c>
      <c r="I168" s="1" t="str">
        <f>'Bills Import 2024'!W168</f>
        <v>{"1022": 100.0}</v>
      </c>
      <c r="J168" s="1" t="str">
        <f>'Bills Import 2024'!AW168</f>
        <v>15% PUR</v>
      </c>
    </row>
    <row r="169" spans="1:10" ht="15" x14ac:dyDescent="0.25">
      <c r="A169" s="1" t="str">
        <f>'Bills Import 2024'!E169</f>
        <v/>
      </c>
      <c r="B169" s="48" t="str">
        <f>'Bills Import 2024'!Q169</f>
        <v/>
      </c>
      <c r="C169" s="48" t="str">
        <f>'Bills Import 2024'!R169</f>
        <v/>
      </c>
      <c r="D169" s="48" t="str">
        <f>'Bills Import 2024'!AE169</f>
        <v/>
      </c>
      <c r="E169" s="1" t="str">
        <f>'Bills Import 2024'!X169</f>
        <v>101011701</v>
      </c>
      <c r="F169" s="1" t="str">
        <f>'Bills Import 2024'!BC169</f>
        <v>Deduction of Advance Payment to Suppliers</v>
      </c>
      <c r="G169" s="1">
        <f>'Bills Import 2024'!BI169</f>
        <v>-1</v>
      </c>
      <c r="H169" s="46">
        <f>'Bills Import 2024'!BO169</f>
        <v>64890</v>
      </c>
      <c r="I169" s="1" t="str">
        <f>'Bills Import 2024'!W169</f>
        <v>{"1022": 100.0}</v>
      </c>
      <c r="J169" s="1" t="str">
        <f>'Bills Import 2024'!AW169</f>
        <v>15% PUR</v>
      </c>
    </row>
    <row r="170" spans="1:10" ht="15" x14ac:dyDescent="0.25">
      <c r="A170" s="1" t="str">
        <f>'Bills Import 2024'!E170</f>
        <v>Raw Material Supplier</v>
      </c>
      <c r="B170" s="48">
        <f>'Bills Import 2024'!Q170</f>
        <v>45382</v>
      </c>
      <c r="C170" s="48">
        <f>'Bills Import 2024'!R170</f>
        <v>45382</v>
      </c>
      <c r="D170" s="48">
        <f>'Bills Import 2024'!AE170</f>
        <v>45417</v>
      </c>
      <c r="E170" s="1" t="str">
        <f>'Bills Import 2024'!X170</f>
        <v>3010092</v>
      </c>
      <c r="F170" s="1" t="str">
        <f>'Bills Import 2024'!BC170</f>
        <v>Raw Material</v>
      </c>
      <c r="G170" s="1">
        <f>'Bills Import 2024'!BI170</f>
        <v>1</v>
      </c>
      <c r="H170" s="46">
        <f>'Bills Import 2024'!BO170</f>
        <v>584010</v>
      </c>
      <c r="I170" s="1" t="str">
        <f>'Bills Import 2024'!W170</f>
        <v>{"1021": 100.0}</v>
      </c>
      <c r="J170" s="1" t="str">
        <f>'Bills Import 2024'!AW170</f>
        <v>15% PUR</v>
      </c>
    </row>
    <row r="171" spans="1:10" ht="15" x14ac:dyDescent="0.25">
      <c r="A171" s="1" t="str">
        <f>'Bills Import 2024'!E171</f>
        <v/>
      </c>
      <c r="B171" s="48" t="str">
        <f>'Bills Import 2024'!Q171</f>
        <v/>
      </c>
      <c r="C171" s="48" t="str">
        <f>'Bills Import 2024'!R171</f>
        <v/>
      </c>
      <c r="D171" s="48" t="str">
        <f>'Bills Import 2024'!AE171</f>
        <v/>
      </c>
      <c r="E171" s="1" t="str">
        <f>'Bills Import 2024'!X171</f>
        <v>101011701</v>
      </c>
      <c r="F171" s="1" t="str">
        <f>'Bills Import 2024'!BC171</f>
        <v>Deduction of Advance Payment to Suppliers</v>
      </c>
      <c r="G171" s="1">
        <f>'Bills Import 2024'!BI171</f>
        <v>-1</v>
      </c>
      <c r="H171" s="46">
        <f>'Bills Import 2024'!BO171</f>
        <v>87602</v>
      </c>
      <c r="I171" s="1" t="str">
        <f>'Bills Import 2024'!W171</f>
        <v>{"1021": 100.0}</v>
      </c>
      <c r="J171" s="1" t="str">
        <f>'Bills Import 2024'!AW171</f>
        <v>15% PUR</v>
      </c>
    </row>
    <row r="172" spans="1:10" ht="15" x14ac:dyDescent="0.25">
      <c r="A172" s="1" t="str">
        <f>'Bills Import 2024'!E172</f>
        <v>Raw Material Supplier</v>
      </c>
      <c r="B172" s="48">
        <f>'Bills Import 2024'!Q172</f>
        <v>45382</v>
      </c>
      <c r="C172" s="48">
        <f>'Bills Import 2024'!R172</f>
        <v>45382</v>
      </c>
      <c r="D172" s="48">
        <f>'Bills Import 2024'!AE172</f>
        <v>45417</v>
      </c>
      <c r="E172" s="1" t="str">
        <f>'Bills Import 2024'!X172</f>
        <v>3010092</v>
      </c>
      <c r="F172" s="1" t="str">
        <f>'Bills Import 2024'!BC172</f>
        <v>Raw Material</v>
      </c>
      <c r="G172" s="1">
        <f>'Bills Import 2024'!BI172</f>
        <v>1</v>
      </c>
      <c r="H172" s="46">
        <f>'Bills Import 2024'!BO172</f>
        <v>695250</v>
      </c>
      <c r="I172" s="1" t="str">
        <f>'Bills Import 2024'!W172</f>
        <v>{"911": 100.0}</v>
      </c>
      <c r="J172" s="1" t="str">
        <f>'Bills Import 2024'!AW172</f>
        <v>15% PUR</v>
      </c>
    </row>
    <row r="173" spans="1:10" ht="15" x14ac:dyDescent="0.25">
      <c r="A173" s="1" t="str">
        <f>'Bills Import 2024'!E173</f>
        <v/>
      </c>
      <c r="B173" s="48" t="str">
        <f>'Bills Import 2024'!Q173</f>
        <v/>
      </c>
      <c r="C173" s="48" t="str">
        <f>'Bills Import 2024'!R173</f>
        <v/>
      </c>
      <c r="D173" s="48" t="str">
        <f>'Bills Import 2024'!AE173</f>
        <v/>
      </c>
      <c r="E173" s="1" t="str">
        <f>'Bills Import 2024'!X173</f>
        <v>101011701</v>
      </c>
      <c r="F173" s="1" t="str">
        <f>'Bills Import 2024'!BC173</f>
        <v>Deduction of Advance Payment to Suppliers</v>
      </c>
      <c r="G173" s="1">
        <f>'Bills Import 2024'!BI173</f>
        <v>-1</v>
      </c>
      <c r="H173" s="46">
        <f>'Bills Import 2024'!BO173</f>
        <v>40881</v>
      </c>
      <c r="I173" s="1" t="str">
        <f>'Bills Import 2024'!W173</f>
        <v>{"911": 100.0}</v>
      </c>
      <c r="J173" s="1" t="str">
        <f>'Bills Import 2024'!AW173</f>
        <v>15% PUR</v>
      </c>
    </row>
    <row r="174" spans="1:10" ht="15" x14ac:dyDescent="0.25">
      <c r="A174" s="1" t="str">
        <f>'Bills Import 2024'!E174</f>
        <v>Raw Material Supplier</v>
      </c>
      <c r="B174" s="48">
        <f>'Bills Import 2024'!Q174</f>
        <v>45382</v>
      </c>
      <c r="C174" s="48">
        <f>'Bills Import 2024'!R174</f>
        <v>45382</v>
      </c>
      <c r="D174" s="48">
        <f>'Bills Import 2024'!AE174</f>
        <v>45417</v>
      </c>
      <c r="E174" s="1" t="str">
        <f>'Bills Import 2024'!X174</f>
        <v>3010092</v>
      </c>
      <c r="F174" s="1" t="str">
        <f>'Bills Import 2024'!BC174</f>
        <v>Raw Material</v>
      </c>
      <c r="G174" s="1">
        <f>'Bills Import 2024'!BI174</f>
        <v>1</v>
      </c>
      <c r="H174" s="46">
        <f>'Bills Import 2024'!BO174</f>
        <v>162040</v>
      </c>
      <c r="I174" s="1" t="str">
        <f>'Bills Import 2024'!W174</f>
        <v>{"1002": 100.0}</v>
      </c>
      <c r="J174" s="1" t="str">
        <f>'Bills Import 2024'!AW174</f>
        <v>15% PUR</v>
      </c>
    </row>
    <row r="175" spans="1:10" ht="15" x14ac:dyDescent="0.25">
      <c r="A175" s="1" t="str">
        <f>'Bills Import 2024'!E175</f>
        <v/>
      </c>
      <c r="B175" s="48" t="str">
        <f>'Bills Import 2024'!Q175</f>
        <v/>
      </c>
      <c r="C175" s="48" t="str">
        <f>'Bills Import 2024'!R175</f>
        <v/>
      </c>
      <c r="D175" s="48" t="str">
        <f>'Bills Import 2024'!AE175</f>
        <v/>
      </c>
      <c r="E175" s="1" t="str">
        <f>'Bills Import 2024'!X175</f>
        <v>101011701</v>
      </c>
      <c r="F175" s="1" t="str">
        <f>'Bills Import 2024'!BC175</f>
        <v>Deduction of Advance Payment to Suppliers</v>
      </c>
      <c r="G175" s="1">
        <f>'Bills Import 2024'!BI175</f>
        <v>-1</v>
      </c>
      <c r="H175" s="46">
        <f>'Bills Import 2024'!BO175</f>
        <v>0</v>
      </c>
      <c r="I175" s="1" t="str">
        <f>'Bills Import 2024'!W175</f>
        <v>{"1002": 100.0}</v>
      </c>
      <c r="J175" s="1" t="str">
        <f>'Bills Import 2024'!AW175</f>
        <v>15% PUR</v>
      </c>
    </row>
    <row r="176" spans="1:10" ht="15" x14ac:dyDescent="0.25">
      <c r="A176" s="1" t="str">
        <f>'Bills Import 2024'!E176</f>
        <v>Raw Material Supplier</v>
      </c>
      <c r="B176" s="48">
        <f>'Bills Import 2024'!Q176</f>
        <v>45382</v>
      </c>
      <c r="C176" s="48">
        <f>'Bills Import 2024'!R176</f>
        <v>45382</v>
      </c>
      <c r="D176" s="48">
        <f>'Bills Import 2024'!AE176</f>
        <v>45417</v>
      </c>
      <c r="E176" s="1" t="str">
        <f>'Bills Import 2024'!X176</f>
        <v>3010092</v>
      </c>
      <c r="F176" s="1" t="str">
        <f>'Bills Import 2024'!BC176</f>
        <v>Raw Material</v>
      </c>
      <c r="G176" s="1">
        <f>'Bills Import 2024'!BI176</f>
        <v>1</v>
      </c>
      <c r="H176" s="46">
        <f>'Bills Import 2024'!BO176</f>
        <v>152552</v>
      </c>
      <c r="I176" s="1" t="str">
        <f>'Bills Import 2024'!W176</f>
        <v>{"955": 100.0}</v>
      </c>
      <c r="J176" s="1" t="str">
        <f>'Bills Import 2024'!AW176</f>
        <v>15% PUR</v>
      </c>
    </row>
    <row r="177" spans="1:10" ht="15" x14ac:dyDescent="0.25">
      <c r="A177" s="1" t="str">
        <f>'Bills Import 2024'!E177</f>
        <v/>
      </c>
      <c r="B177" s="48" t="str">
        <f>'Bills Import 2024'!Q177</f>
        <v/>
      </c>
      <c r="C177" s="48" t="str">
        <f>'Bills Import 2024'!R177</f>
        <v/>
      </c>
      <c r="D177" s="48" t="str">
        <f>'Bills Import 2024'!AE177</f>
        <v/>
      </c>
      <c r="E177" s="1" t="str">
        <f>'Bills Import 2024'!X177</f>
        <v>101011701</v>
      </c>
      <c r="F177" s="1" t="str">
        <f>'Bills Import 2024'!BC177</f>
        <v>Deduction of Advance Payment to Suppliers</v>
      </c>
      <c r="G177" s="1">
        <f>'Bills Import 2024'!BI177</f>
        <v>-1</v>
      </c>
      <c r="H177" s="46">
        <f>'Bills Import 2024'!BO177</f>
        <v>46315</v>
      </c>
      <c r="I177" s="1" t="str">
        <f>'Bills Import 2024'!W177</f>
        <v>{"955": 100.0}</v>
      </c>
      <c r="J177" s="1" t="str">
        <f>'Bills Import 2024'!AW177</f>
        <v>15% PUR</v>
      </c>
    </row>
    <row r="178" spans="1:10" ht="15" x14ac:dyDescent="0.25">
      <c r="A178" s="1" t="str">
        <f>'Bills Import 2024'!E178</f>
        <v>Raw Material Supplier</v>
      </c>
      <c r="B178" s="48">
        <f>'Bills Import 2024'!Q178</f>
        <v>45382</v>
      </c>
      <c r="C178" s="48">
        <f>'Bills Import 2024'!R178</f>
        <v>45382</v>
      </c>
      <c r="D178" s="48">
        <f>'Bills Import 2024'!AE178</f>
        <v>45417</v>
      </c>
      <c r="E178" s="1" t="str">
        <f>'Bills Import 2024'!X178</f>
        <v>3010092</v>
      </c>
      <c r="F178" s="1" t="str">
        <f>'Bills Import 2024'!BC178</f>
        <v>Raw Material</v>
      </c>
      <c r="G178" s="1">
        <f>'Bills Import 2024'!BI178</f>
        <v>1</v>
      </c>
      <c r="H178" s="46">
        <f>'Bills Import 2024'!BO178</f>
        <v>47258</v>
      </c>
      <c r="I178" s="1" t="str">
        <f>'Bills Import 2024'!W178</f>
        <v>{"940": 100.0}</v>
      </c>
      <c r="J178" s="1" t="str">
        <f>'Bills Import 2024'!AW178</f>
        <v>15% PUR</v>
      </c>
    </row>
    <row r="179" spans="1:10" ht="15" x14ac:dyDescent="0.25">
      <c r="A179" s="1" t="str">
        <f>'Bills Import 2024'!E179</f>
        <v/>
      </c>
      <c r="B179" s="48" t="str">
        <f>'Bills Import 2024'!Q179</f>
        <v/>
      </c>
      <c r="C179" s="48" t="str">
        <f>'Bills Import 2024'!R179</f>
        <v/>
      </c>
      <c r="D179" s="48" t="str">
        <f>'Bills Import 2024'!AE179</f>
        <v/>
      </c>
      <c r="E179" s="1" t="str">
        <f>'Bills Import 2024'!X179</f>
        <v>101011701</v>
      </c>
      <c r="F179" s="1" t="str">
        <f>'Bills Import 2024'!BC179</f>
        <v>Deduction of Advance Payment to Suppliers</v>
      </c>
      <c r="G179" s="1">
        <f>'Bills Import 2024'!BI179</f>
        <v>-1</v>
      </c>
      <c r="H179" s="46">
        <f>'Bills Import 2024'!BO179</f>
        <v>9452</v>
      </c>
      <c r="I179" s="1" t="str">
        <f>'Bills Import 2024'!W179</f>
        <v>{"940": 100.0}</v>
      </c>
      <c r="J179" s="1" t="str">
        <f>'Bills Import 2024'!AW179</f>
        <v>15% PUR</v>
      </c>
    </row>
    <row r="180" spans="1:10" ht="15" x14ac:dyDescent="0.25">
      <c r="A180" s="1" t="str">
        <f>'Bills Import 2024'!E180</f>
        <v>Raw Material Supplier</v>
      </c>
      <c r="B180" s="48">
        <f>'Bills Import 2024'!Q180</f>
        <v>45413</v>
      </c>
      <c r="C180" s="48">
        <f>'Bills Import 2024'!R180</f>
        <v>45413</v>
      </c>
      <c r="D180" s="48">
        <f>'Bills Import 2024'!AE180</f>
        <v>45448</v>
      </c>
      <c r="E180" s="1" t="str">
        <f>'Bills Import 2024'!X180</f>
        <v>3010092</v>
      </c>
      <c r="F180" s="1" t="str">
        <f>'Bills Import 2024'!BC180</f>
        <v>Raw Material</v>
      </c>
      <c r="G180" s="1">
        <f>'Bills Import 2024'!BI180</f>
        <v>1</v>
      </c>
      <c r="H180" s="46">
        <f>'Bills Import 2024'!BO180</f>
        <v>71330</v>
      </c>
      <c r="I180" s="1" t="str">
        <f>'Bills Import 2024'!W180</f>
        <v>{"851": 100.0}</v>
      </c>
      <c r="J180" s="1" t="str">
        <f>'Bills Import 2024'!AW180</f>
        <v>15% PUR</v>
      </c>
    </row>
    <row r="181" spans="1:10" ht="15" x14ac:dyDescent="0.25">
      <c r="A181" s="1" t="str">
        <f>'Bills Import 2024'!E181</f>
        <v/>
      </c>
      <c r="B181" s="48" t="str">
        <f>'Bills Import 2024'!Q181</f>
        <v/>
      </c>
      <c r="C181" s="48" t="str">
        <f>'Bills Import 2024'!R181</f>
        <v/>
      </c>
      <c r="D181" s="48" t="str">
        <f>'Bills Import 2024'!AE181</f>
        <v/>
      </c>
      <c r="E181" s="1" t="str">
        <f>'Bills Import 2024'!X181</f>
        <v>101011701</v>
      </c>
      <c r="F181" s="1" t="str">
        <f>'Bills Import 2024'!BC181</f>
        <v>Deduction of Advance Payment to Suppliers</v>
      </c>
      <c r="G181" s="1">
        <f>'Bills Import 2024'!BI181</f>
        <v>-1</v>
      </c>
      <c r="H181" s="46">
        <f>'Bills Import 2024'!BO181</f>
        <v>14266</v>
      </c>
      <c r="I181" s="1" t="str">
        <f>'Bills Import 2024'!W181</f>
        <v>{"851": 100.0}</v>
      </c>
      <c r="J181" s="1" t="str">
        <f>'Bills Import 2024'!AW181</f>
        <v>15% PUR</v>
      </c>
    </row>
    <row r="182" spans="1:10" ht="15" x14ac:dyDescent="0.25">
      <c r="A182" s="1" t="str">
        <f>'Bills Import 2024'!E182</f>
        <v>Raw Material Supplier</v>
      </c>
      <c r="B182" s="48">
        <f>'Bills Import 2024'!Q182</f>
        <v>45413</v>
      </c>
      <c r="C182" s="48">
        <f>'Bills Import 2024'!R182</f>
        <v>45413</v>
      </c>
      <c r="D182" s="48">
        <f>'Bills Import 2024'!AE182</f>
        <v>45448</v>
      </c>
      <c r="E182" s="1" t="str">
        <f>'Bills Import 2024'!X182</f>
        <v>3010092</v>
      </c>
      <c r="F182" s="1" t="str">
        <f>'Bills Import 2024'!BC182</f>
        <v>Raw Material</v>
      </c>
      <c r="G182" s="1">
        <f>'Bills Import 2024'!BI182</f>
        <v>1</v>
      </c>
      <c r="H182" s="46">
        <f>'Bills Import 2024'!BO182</f>
        <v>236181</v>
      </c>
      <c r="I182" s="1" t="str">
        <f>'Bills Import 2024'!W182</f>
        <v>{"1017": 100.0}</v>
      </c>
      <c r="J182" s="1" t="str">
        <f>'Bills Import 2024'!AW182</f>
        <v>15% PUR</v>
      </c>
    </row>
    <row r="183" spans="1:10" ht="15" x14ac:dyDescent="0.25">
      <c r="A183" s="1" t="str">
        <f>'Bills Import 2024'!E183</f>
        <v/>
      </c>
      <c r="B183" s="48" t="str">
        <f>'Bills Import 2024'!Q183</f>
        <v/>
      </c>
      <c r="C183" s="48" t="str">
        <f>'Bills Import 2024'!R183</f>
        <v/>
      </c>
      <c r="D183" s="48" t="str">
        <f>'Bills Import 2024'!AE183</f>
        <v/>
      </c>
      <c r="E183" s="1" t="str">
        <f>'Bills Import 2024'!X183</f>
        <v>101011701</v>
      </c>
      <c r="F183" s="1" t="str">
        <f>'Bills Import 2024'!BC183</f>
        <v>Deduction of Advance Payment to Suppliers</v>
      </c>
      <c r="G183" s="1">
        <f>'Bills Import 2024'!BI183</f>
        <v>-1</v>
      </c>
      <c r="H183" s="46">
        <f>'Bills Import 2024'!BO183</f>
        <v>70854</v>
      </c>
      <c r="I183" s="1" t="str">
        <f>'Bills Import 2024'!W183</f>
        <v>{"1017": 100.0}</v>
      </c>
      <c r="J183" s="1" t="str">
        <f>'Bills Import 2024'!AW183</f>
        <v>15% PUR</v>
      </c>
    </row>
    <row r="184" spans="1:10" ht="15" x14ac:dyDescent="0.25">
      <c r="A184" s="1" t="str">
        <f>'Bills Import 2024'!E184</f>
        <v>Raw Material Supplier</v>
      </c>
      <c r="B184" s="48">
        <f>'Bills Import 2024'!Q184</f>
        <v>45413</v>
      </c>
      <c r="C184" s="48">
        <f>'Bills Import 2024'!R184</f>
        <v>45413</v>
      </c>
      <c r="D184" s="48">
        <f>'Bills Import 2024'!AE184</f>
        <v>45448</v>
      </c>
      <c r="E184" s="1" t="str">
        <f>'Bills Import 2024'!X184</f>
        <v>3010092</v>
      </c>
      <c r="F184" s="1" t="str">
        <f>'Bills Import 2024'!BC184</f>
        <v>Raw Material</v>
      </c>
      <c r="G184" s="1">
        <f>'Bills Import 2024'!BI184</f>
        <v>1</v>
      </c>
      <c r="H184" s="46">
        <f>'Bills Import 2024'!BO184</f>
        <v>158874</v>
      </c>
      <c r="I184" s="1" t="str">
        <f>'Bills Import 2024'!W184</f>
        <v>{"1023": 100.0}</v>
      </c>
      <c r="J184" s="1" t="str">
        <f>'Bills Import 2024'!AW184</f>
        <v>15% PUR</v>
      </c>
    </row>
    <row r="185" spans="1:10" ht="15" x14ac:dyDescent="0.25">
      <c r="A185" s="1" t="str">
        <f>'Bills Import 2024'!E185</f>
        <v/>
      </c>
      <c r="B185" s="48" t="str">
        <f>'Bills Import 2024'!Q185</f>
        <v/>
      </c>
      <c r="C185" s="48" t="str">
        <f>'Bills Import 2024'!R185</f>
        <v/>
      </c>
      <c r="D185" s="48" t="str">
        <f>'Bills Import 2024'!AE185</f>
        <v/>
      </c>
      <c r="E185" s="1" t="str">
        <f>'Bills Import 2024'!X185</f>
        <v>101011701</v>
      </c>
      <c r="F185" s="1" t="str">
        <f>'Bills Import 2024'!BC185</f>
        <v>Deduction of Advance Payment to Suppliers</v>
      </c>
      <c r="G185" s="1">
        <f>'Bills Import 2024'!BI185</f>
        <v>-1</v>
      </c>
      <c r="H185" s="46">
        <f>'Bills Import 2024'!BO185</f>
        <v>6260</v>
      </c>
      <c r="I185" s="1" t="str">
        <f>'Bills Import 2024'!W185</f>
        <v>{"1023": 100.0}</v>
      </c>
      <c r="J185" s="1" t="str">
        <f>'Bills Import 2024'!AW185</f>
        <v>15% PUR</v>
      </c>
    </row>
    <row r="186" spans="1:10" ht="15" x14ac:dyDescent="0.25">
      <c r="A186" s="1" t="str">
        <f>'Bills Import 2024'!E186</f>
        <v>Raw Material Supplier</v>
      </c>
      <c r="B186" s="48">
        <f>'Bills Import 2024'!Q186</f>
        <v>45413</v>
      </c>
      <c r="C186" s="48">
        <f>'Bills Import 2024'!R186</f>
        <v>45413</v>
      </c>
      <c r="D186" s="48">
        <f>'Bills Import 2024'!AE186</f>
        <v>45448</v>
      </c>
      <c r="E186" s="1" t="str">
        <f>'Bills Import 2024'!X186</f>
        <v>3010092</v>
      </c>
      <c r="F186" s="1" t="str">
        <f>'Bills Import 2024'!BC186</f>
        <v>Raw Material</v>
      </c>
      <c r="G186" s="1">
        <f>'Bills Import 2024'!BI186</f>
        <v>1</v>
      </c>
      <c r="H186" s="46">
        <f>'Bills Import 2024'!BO186</f>
        <v>1033389</v>
      </c>
      <c r="I186" s="1" t="str">
        <f>'Bills Import 2024'!W186</f>
        <v>{"1012": 100.0}</v>
      </c>
      <c r="J186" s="1" t="str">
        <f>'Bills Import 2024'!AW186</f>
        <v>15% PUR</v>
      </c>
    </row>
    <row r="187" spans="1:10" ht="15" x14ac:dyDescent="0.25">
      <c r="A187" s="1" t="str">
        <f>'Bills Import 2024'!E187</f>
        <v/>
      </c>
      <c r="B187" s="48" t="str">
        <f>'Bills Import 2024'!Q187</f>
        <v/>
      </c>
      <c r="C187" s="48" t="str">
        <f>'Bills Import 2024'!R187</f>
        <v/>
      </c>
      <c r="D187" s="48" t="str">
        <f>'Bills Import 2024'!AE187</f>
        <v/>
      </c>
      <c r="E187" s="1" t="str">
        <f>'Bills Import 2024'!X187</f>
        <v>101011701</v>
      </c>
      <c r="F187" s="1" t="str">
        <f>'Bills Import 2024'!BC187</f>
        <v>Deduction of Advance Payment to Suppliers</v>
      </c>
      <c r="G187" s="1">
        <f>'Bills Import 2024'!BI187</f>
        <v>-1</v>
      </c>
      <c r="H187" s="46">
        <f>'Bills Import 2024'!BO187</f>
        <v>310017</v>
      </c>
      <c r="I187" s="1" t="str">
        <f>'Bills Import 2024'!W187</f>
        <v>{"1012": 100.0}</v>
      </c>
      <c r="J187" s="1" t="str">
        <f>'Bills Import 2024'!AW187</f>
        <v>15% PUR</v>
      </c>
    </row>
    <row r="188" spans="1:10" ht="15" x14ac:dyDescent="0.25">
      <c r="A188" s="1" t="str">
        <f>'Bills Import 2024'!E188</f>
        <v>Raw Material Supplier</v>
      </c>
      <c r="B188" s="48">
        <f>'Bills Import 2024'!Q188</f>
        <v>45413</v>
      </c>
      <c r="C188" s="48">
        <f>'Bills Import 2024'!R188</f>
        <v>45413</v>
      </c>
      <c r="D188" s="48">
        <f>'Bills Import 2024'!AE188</f>
        <v>45448</v>
      </c>
      <c r="E188" s="1" t="str">
        <f>'Bills Import 2024'!X188</f>
        <v>3010092</v>
      </c>
      <c r="F188" s="1" t="str">
        <f>'Bills Import 2024'!BC188</f>
        <v>Raw Material</v>
      </c>
      <c r="G188" s="1">
        <f>'Bills Import 2024'!BI188</f>
        <v>1</v>
      </c>
      <c r="H188" s="46">
        <f>'Bills Import 2024'!BO188</f>
        <v>3943983</v>
      </c>
      <c r="I188" s="1" t="str">
        <f>'Bills Import 2024'!W188</f>
        <v>{"1028": 100.0}</v>
      </c>
      <c r="J188" s="1" t="str">
        <f>'Bills Import 2024'!AW188</f>
        <v>15% PUR</v>
      </c>
    </row>
    <row r="189" spans="1:10" ht="15" x14ac:dyDescent="0.25">
      <c r="A189" s="1" t="str">
        <f>'Bills Import 2024'!E189</f>
        <v/>
      </c>
      <c r="B189" s="48" t="str">
        <f>'Bills Import 2024'!Q189</f>
        <v/>
      </c>
      <c r="C189" s="48" t="str">
        <f>'Bills Import 2024'!R189</f>
        <v/>
      </c>
      <c r="D189" s="48" t="str">
        <f>'Bills Import 2024'!AE189</f>
        <v/>
      </c>
      <c r="E189" s="1" t="str">
        <f>'Bills Import 2024'!X189</f>
        <v>101011701</v>
      </c>
      <c r="F189" s="1" t="str">
        <f>'Bills Import 2024'!BC189</f>
        <v>Deduction of Advance Payment to Suppliers</v>
      </c>
      <c r="G189" s="1">
        <f>'Bills Import 2024'!BI189</f>
        <v>-1</v>
      </c>
      <c r="H189" s="46">
        <f>'Bills Import 2024'!BO189</f>
        <v>788797</v>
      </c>
      <c r="I189" s="1" t="str">
        <f>'Bills Import 2024'!W189</f>
        <v>{"1028": 100.0}</v>
      </c>
      <c r="J189" s="1" t="str">
        <f>'Bills Import 2024'!AW189</f>
        <v>15% PUR</v>
      </c>
    </row>
    <row r="190" spans="1:10" ht="15" x14ac:dyDescent="0.25">
      <c r="A190" s="1" t="str">
        <f>'Bills Import 2024'!E190</f>
        <v>Raw Material Supplier</v>
      </c>
      <c r="B190" s="48">
        <f>'Bills Import 2024'!Q190</f>
        <v>45413</v>
      </c>
      <c r="C190" s="48">
        <f>'Bills Import 2024'!R190</f>
        <v>45413</v>
      </c>
      <c r="D190" s="48">
        <f>'Bills Import 2024'!AE190</f>
        <v>45448</v>
      </c>
      <c r="E190" s="1" t="str">
        <f>'Bills Import 2024'!X190</f>
        <v>3010092</v>
      </c>
      <c r="F190" s="1" t="str">
        <f>'Bills Import 2024'!BC190</f>
        <v>Raw Material</v>
      </c>
      <c r="G190" s="1">
        <f>'Bills Import 2024'!BI190</f>
        <v>1</v>
      </c>
      <c r="H190" s="46">
        <f>'Bills Import 2024'!BO190</f>
        <v>278100</v>
      </c>
      <c r="I190" s="1" t="str">
        <f>'Bills Import 2024'!W190</f>
        <v>{"854": 100.0}</v>
      </c>
      <c r="J190" s="1" t="str">
        <f>'Bills Import 2024'!AW190</f>
        <v>15% PUR</v>
      </c>
    </row>
    <row r="191" spans="1:10" ht="15" x14ac:dyDescent="0.25">
      <c r="A191" s="1" t="str">
        <f>'Bills Import 2024'!E191</f>
        <v/>
      </c>
      <c r="B191" s="48" t="str">
        <f>'Bills Import 2024'!Q191</f>
        <v/>
      </c>
      <c r="C191" s="48" t="str">
        <f>'Bills Import 2024'!R191</f>
        <v/>
      </c>
      <c r="D191" s="48" t="str">
        <f>'Bills Import 2024'!AE191</f>
        <v/>
      </c>
      <c r="E191" s="1" t="str">
        <f>'Bills Import 2024'!X191</f>
        <v>101011701</v>
      </c>
      <c r="F191" s="1" t="str">
        <f>'Bills Import 2024'!BC191</f>
        <v>Deduction of Advance Payment to Suppliers</v>
      </c>
      <c r="G191" s="1">
        <f>'Bills Import 2024'!BI191</f>
        <v>-1</v>
      </c>
      <c r="H191" s="46">
        <f>'Bills Import 2024'!BO191</f>
        <v>111240</v>
      </c>
      <c r="I191" s="1" t="str">
        <f>'Bills Import 2024'!W191</f>
        <v>{"854": 100.0}</v>
      </c>
      <c r="J191" s="1" t="str">
        <f>'Bills Import 2024'!AW191</f>
        <v>15% PUR</v>
      </c>
    </row>
    <row r="192" spans="1:10" ht="15" x14ac:dyDescent="0.25">
      <c r="A192" s="1" t="str">
        <f>'Bills Import 2024'!E192</f>
        <v>Raw Material Supplier</v>
      </c>
      <c r="B192" s="48">
        <f>'Bills Import 2024'!Q192</f>
        <v>45413</v>
      </c>
      <c r="C192" s="48">
        <f>'Bills Import 2024'!R192</f>
        <v>45413</v>
      </c>
      <c r="D192" s="48">
        <f>'Bills Import 2024'!AE192</f>
        <v>45448</v>
      </c>
      <c r="E192" s="1" t="str">
        <f>'Bills Import 2024'!X192</f>
        <v>3010092</v>
      </c>
      <c r="F192" s="1" t="str">
        <f>'Bills Import 2024'!BC192</f>
        <v>Raw Material</v>
      </c>
      <c r="G192" s="1">
        <f>'Bills Import 2024'!BI192</f>
        <v>1</v>
      </c>
      <c r="H192" s="46">
        <f>'Bills Import 2024'!BO192</f>
        <v>770721</v>
      </c>
      <c r="I192" s="1" t="str">
        <f>'Bills Import 2024'!W192</f>
        <v>{"991": 100.0}</v>
      </c>
      <c r="J192" s="1" t="str">
        <f>'Bills Import 2024'!AW192</f>
        <v>15% PUR</v>
      </c>
    </row>
    <row r="193" spans="1:10" ht="15" x14ac:dyDescent="0.25">
      <c r="A193" s="1" t="str">
        <f>'Bills Import 2024'!E193</f>
        <v/>
      </c>
      <c r="B193" s="48" t="str">
        <f>'Bills Import 2024'!Q193</f>
        <v/>
      </c>
      <c r="C193" s="48" t="str">
        <f>'Bills Import 2024'!R193</f>
        <v/>
      </c>
      <c r="D193" s="48" t="str">
        <f>'Bills Import 2024'!AE193</f>
        <v/>
      </c>
      <c r="E193" s="1" t="str">
        <f>'Bills Import 2024'!X193</f>
        <v>101011701</v>
      </c>
      <c r="F193" s="1" t="str">
        <f>'Bills Import 2024'!BC193</f>
        <v>Deduction of Advance Payment to Suppliers</v>
      </c>
      <c r="G193" s="1">
        <f>'Bills Import 2024'!BI193</f>
        <v>-1</v>
      </c>
      <c r="H193" s="46">
        <f>'Bills Import 2024'!BO193</f>
        <v>192680</v>
      </c>
      <c r="I193" s="1" t="str">
        <f>'Bills Import 2024'!W193</f>
        <v>{"991": 100.0}</v>
      </c>
      <c r="J193" s="1" t="str">
        <f>'Bills Import 2024'!AW193</f>
        <v>15% PUR</v>
      </c>
    </row>
    <row r="194" spans="1:10" ht="15" x14ac:dyDescent="0.25">
      <c r="A194" s="1" t="str">
        <f>'Bills Import 2024'!E194</f>
        <v>Raw Material Supplier</v>
      </c>
      <c r="B194" s="48">
        <f>'Bills Import 2024'!Q194</f>
        <v>45413</v>
      </c>
      <c r="C194" s="48">
        <f>'Bills Import 2024'!R194</f>
        <v>45413</v>
      </c>
      <c r="D194" s="48">
        <f>'Bills Import 2024'!AE194</f>
        <v>45448</v>
      </c>
      <c r="E194" s="1" t="str">
        <f>'Bills Import 2024'!X194</f>
        <v>3010092</v>
      </c>
      <c r="F194" s="1" t="str">
        <f>'Bills Import 2024'!BC194</f>
        <v>Raw Material</v>
      </c>
      <c r="G194" s="1">
        <f>'Bills Import 2024'!BI194</f>
        <v>1</v>
      </c>
      <c r="H194" s="46">
        <f>'Bills Import 2024'!BO194</f>
        <v>1156214</v>
      </c>
      <c r="I194" s="1" t="str">
        <f>'Bills Import 2024'!W194</f>
        <v>{"1025": 100.0}</v>
      </c>
      <c r="J194" s="1" t="str">
        <f>'Bills Import 2024'!AW194</f>
        <v>15% PUR</v>
      </c>
    </row>
    <row r="195" spans="1:10" ht="15" x14ac:dyDescent="0.25">
      <c r="A195" s="1" t="str">
        <f>'Bills Import 2024'!E195</f>
        <v/>
      </c>
      <c r="B195" s="48" t="str">
        <f>'Bills Import 2024'!Q195</f>
        <v/>
      </c>
      <c r="C195" s="48" t="str">
        <f>'Bills Import 2024'!R195</f>
        <v/>
      </c>
      <c r="D195" s="48" t="str">
        <f>'Bills Import 2024'!AE195</f>
        <v/>
      </c>
      <c r="E195" s="1" t="str">
        <f>'Bills Import 2024'!X195</f>
        <v>101011701</v>
      </c>
      <c r="F195" s="1" t="str">
        <f>'Bills Import 2024'!BC195</f>
        <v>Deduction of Advance Payment to Suppliers</v>
      </c>
      <c r="G195" s="1">
        <f>'Bills Import 2024'!BI195</f>
        <v>-1</v>
      </c>
      <c r="H195" s="46">
        <f>'Bills Import 2024'!BO195</f>
        <v>462486</v>
      </c>
      <c r="I195" s="1" t="str">
        <f>'Bills Import 2024'!W195</f>
        <v>{"1025": 100.0}</v>
      </c>
      <c r="J195" s="1" t="str">
        <f>'Bills Import 2024'!AW195</f>
        <v>15% PUR</v>
      </c>
    </row>
    <row r="196" spans="1:10" ht="15" x14ac:dyDescent="0.25">
      <c r="A196" s="1" t="str">
        <f>'Bills Import 2024'!E196</f>
        <v>Raw Material Supplier</v>
      </c>
      <c r="B196" s="48">
        <f>'Bills Import 2024'!Q196</f>
        <v>45413</v>
      </c>
      <c r="C196" s="48">
        <f>'Bills Import 2024'!R196</f>
        <v>45413</v>
      </c>
      <c r="D196" s="48">
        <f>'Bills Import 2024'!AE196</f>
        <v>45448</v>
      </c>
      <c r="E196" s="1" t="str">
        <f>'Bills Import 2024'!X196</f>
        <v>3010092</v>
      </c>
      <c r="F196" s="1" t="str">
        <f>'Bills Import 2024'!BC196</f>
        <v>Raw Material</v>
      </c>
      <c r="G196" s="1">
        <f>'Bills Import 2024'!BI196</f>
        <v>1</v>
      </c>
      <c r="H196" s="46">
        <f>'Bills Import 2024'!BO196</f>
        <v>1529677</v>
      </c>
      <c r="I196" s="1" t="str">
        <f>'Bills Import 2024'!W196</f>
        <v>{"1006": 100.0}</v>
      </c>
      <c r="J196" s="1" t="str">
        <f>'Bills Import 2024'!AW196</f>
        <v>15% PUR</v>
      </c>
    </row>
    <row r="197" spans="1:10" ht="15" x14ac:dyDescent="0.25">
      <c r="A197" s="1" t="str">
        <f>'Bills Import 2024'!E197</f>
        <v/>
      </c>
      <c r="B197" s="48" t="str">
        <f>'Bills Import 2024'!Q197</f>
        <v/>
      </c>
      <c r="C197" s="48" t="str">
        <f>'Bills Import 2024'!R197</f>
        <v/>
      </c>
      <c r="D197" s="48" t="str">
        <f>'Bills Import 2024'!AE197</f>
        <v/>
      </c>
      <c r="E197" s="1" t="str">
        <f>'Bills Import 2024'!X197</f>
        <v>101011701</v>
      </c>
      <c r="F197" s="1" t="str">
        <f>'Bills Import 2024'!BC197</f>
        <v>Deduction of Advance Payment to Suppliers</v>
      </c>
      <c r="G197" s="1">
        <f>'Bills Import 2024'!BI197</f>
        <v>-1</v>
      </c>
      <c r="H197" s="46">
        <f>'Bills Import 2024'!BO197</f>
        <v>382419</v>
      </c>
      <c r="I197" s="1" t="str">
        <f>'Bills Import 2024'!W197</f>
        <v>{"1006": 100.0}</v>
      </c>
      <c r="J197" s="1" t="str">
        <f>'Bills Import 2024'!AW197</f>
        <v>15% PUR</v>
      </c>
    </row>
    <row r="198" spans="1:10" ht="15" x14ac:dyDescent="0.25">
      <c r="A198" s="1" t="str">
        <f>'Bills Import 2024'!E198</f>
        <v>Raw Material Supplier</v>
      </c>
      <c r="B198" s="48">
        <f>'Bills Import 2024'!Q198</f>
        <v>45413</v>
      </c>
      <c r="C198" s="48">
        <f>'Bills Import 2024'!R198</f>
        <v>45413</v>
      </c>
      <c r="D198" s="48">
        <f>'Bills Import 2024'!AE198</f>
        <v>45448</v>
      </c>
      <c r="E198" s="1" t="str">
        <f>'Bills Import 2024'!X198</f>
        <v>3010092</v>
      </c>
      <c r="F198" s="1" t="str">
        <f>'Bills Import 2024'!BC198</f>
        <v>Raw Material</v>
      </c>
      <c r="G198" s="1">
        <f>'Bills Import 2024'!BI198</f>
        <v>1</v>
      </c>
      <c r="H198" s="46">
        <f>'Bills Import 2024'!BO198</f>
        <v>1373992</v>
      </c>
      <c r="I198" s="1" t="str">
        <f>'Bills Import 2024'!W198</f>
        <v>{"1031": 100.0}</v>
      </c>
      <c r="J198" s="1" t="str">
        <f>'Bills Import 2024'!AW198</f>
        <v>15% PUR</v>
      </c>
    </row>
    <row r="199" spans="1:10" ht="15" x14ac:dyDescent="0.25">
      <c r="A199" s="1" t="str">
        <f>'Bills Import 2024'!E199</f>
        <v/>
      </c>
      <c r="B199" s="48" t="str">
        <f>'Bills Import 2024'!Q199</f>
        <v/>
      </c>
      <c r="C199" s="48" t="str">
        <f>'Bills Import 2024'!R199</f>
        <v/>
      </c>
      <c r="D199" s="48" t="str">
        <f>'Bills Import 2024'!AE199</f>
        <v/>
      </c>
      <c r="E199" s="1" t="str">
        <f>'Bills Import 2024'!X199</f>
        <v>101011701</v>
      </c>
      <c r="F199" s="1" t="str">
        <f>'Bills Import 2024'!BC199</f>
        <v>Deduction of Advance Payment to Suppliers</v>
      </c>
      <c r="G199" s="1">
        <f>'Bills Import 2024'!BI199</f>
        <v>-1</v>
      </c>
      <c r="H199" s="46">
        <f>'Bills Import 2024'!BO199</f>
        <v>137399</v>
      </c>
      <c r="I199" s="1" t="str">
        <f>'Bills Import 2024'!W199</f>
        <v>{"1031": 100.0}</v>
      </c>
      <c r="J199" s="1" t="str">
        <f>'Bills Import 2024'!AW199</f>
        <v>15% PUR</v>
      </c>
    </row>
    <row r="200" spans="1:10" ht="15" x14ac:dyDescent="0.25">
      <c r="A200" s="1" t="str">
        <f>'Bills Import 2024'!E200</f>
        <v>Raw Material Supplier</v>
      </c>
      <c r="B200" s="48">
        <f>'Bills Import 2024'!Q200</f>
        <v>45413</v>
      </c>
      <c r="C200" s="48">
        <f>'Bills Import 2024'!R200</f>
        <v>45413</v>
      </c>
      <c r="D200" s="48">
        <f>'Bills Import 2024'!AE200</f>
        <v>45448</v>
      </c>
      <c r="E200" s="1" t="str">
        <f>'Bills Import 2024'!X200</f>
        <v>3010092</v>
      </c>
      <c r="F200" s="1" t="str">
        <f>'Bills Import 2024'!BC200</f>
        <v>Raw Material</v>
      </c>
      <c r="G200" s="1">
        <f>'Bills Import 2024'!BI200</f>
        <v>1</v>
      </c>
      <c r="H200" s="46">
        <f>'Bills Import 2024'!BO200</f>
        <v>1390500</v>
      </c>
      <c r="I200" s="1" t="str">
        <f>'Bills Import 2024'!W200</f>
        <v>{"1035": 100.0}</v>
      </c>
      <c r="J200" s="1" t="str">
        <f>'Bills Import 2024'!AW200</f>
        <v>15% PUR</v>
      </c>
    </row>
    <row r="201" spans="1:10" ht="15" x14ac:dyDescent="0.25">
      <c r="A201" s="1" t="str">
        <f>'Bills Import 2024'!E201</f>
        <v/>
      </c>
      <c r="B201" s="48" t="str">
        <f>'Bills Import 2024'!Q201</f>
        <v/>
      </c>
      <c r="C201" s="48" t="str">
        <f>'Bills Import 2024'!R201</f>
        <v/>
      </c>
      <c r="D201" s="48" t="str">
        <f>'Bills Import 2024'!AE201</f>
        <v/>
      </c>
      <c r="E201" s="1" t="str">
        <f>'Bills Import 2024'!X201</f>
        <v>101011701</v>
      </c>
      <c r="F201" s="1" t="str">
        <f>'Bills Import 2024'!BC201</f>
        <v>Deduction of Advance Payment to Suppliers</v>
      </c>
      <c r="G201" s="1">
        <f>'Bills Import 2024'!BI201</f>
        <v>-1</v>
      </c>
      <c r="H201" s="46">
        <f>'Bills Import 2024'!BO201</f>
        <v>695250</v>
      </c>
      <c r="I201" s="1" t="str">
        <f>'Bills Import 2024'!W201</f>
        <v>{"1035": 100.0}</v>
      </c>
      <c r="J201" s="1" t="str">
        <f>'Bills Import 2024'!AW201</f>
        <v>15% PUR</v>
      </c>
    </row>
    <row r="202" spans="1:10" ht="15" x14ac:dyDescent="0.25">
      <c r="A202" s="1" t="str">
        <f>'Bills Import 2024'!E202</f>
        <v>Raw Material Supplier</v>
      </c>
      <c r="B202" s="48">
        <f>'Bills Import 2024'!Q202</f>
        <v>45413</v>
      </c>
      <c r="C202" s="48">
        <f>'Bills Import 2024'!R202</f>
        <v>45413</v>
      </c>
      <c r="D202" s="48">
        <f>'Bills Import 2024'!AE202</f>
        <v>45448</v>
      </c>
      <c r="E202" s="1" t="str">
        <f>'Bills Import 2024'!X202</f>
        <v>3010092</v>
      </c>
      <c r="F202" s="1" t="str">
        <f>'Bills Import 2024'!BC202</f>
        <v>Raw Material</v>
      </c>
      <c r="G202" s="1">
        <f>'Bills Import 2024'!BI202</f>
        <v>1</v>
      </c>
      <c r="H202" s="46">
        <f>'Bills Import 2024'!BO202</f>
        <v>590036</v>
      </c>
      <c r="I202" s="1" t="str">
        <f>'Bills Import 2024'!W202</f>
        <v>{"1034": 100.0}</v>
      </c>
      <c r="J202" s="1" t="str">
        <f>'Bills Import 2024'!AW202</f>
        <v>15% PUR</v>
      </c>
    </row>
    <row r="203" spans="1:10" ht="15" x14ac:dyDescent="0.25">
      <c r="A203" s="1" t="str">
        <f>'Bills Import 2024'!E203</f>
        <v/>
      </c>
      <c r="B203" s="48" t="str">
        <f>'Bills Import 2024'!Q203</f>
        <v/>
      </c>
      <c r="C203" s="48" t="str">
        <f>'Bills Import 2024'!R203</f>
        <v/>
      </c>
      <c r="D203" s="48" t="str">
        <f>'Bills Import 2024'!AE203</f>
        <v/>
      </c>
      <c r="E203" s="1" t="str">
        <f>'Bills Import 2024'!X203</f>
        <v>101011701</v>
      </c>
      <c r="F203" s="1" t="str">
        <f>'Bills Import 2024'!BC203</f>
        <v>Deduction of Advance Payment to Suppliers</v>
      </c>
      <c r="G203" s="1">
        <f>'Bills Import 2024'!BI203</f>
        <v>-1</v>
      </c>
      <c r="H203" s="46">
        <f>'Bills Import 2024'!BO203</f>
        <v>118007</v>
      </c>
      <c r="I203" s="1" t="str">
        <f>'Bills Import 2024'!W203</f>
        <v>{"1034": 100.0}</v>
      </c>
      <c r="J203" s="1" t="str">
        <f>'Bills Import 2024'!AW203</f>
        <v>15% PUR</v>
      </c>
    </row>
    <row r="204" spans="1:10" ht="15" x14ac:dyDescent="0.25">
      <c r="A204" s="1" t="str">
        <f>'Bills Import 2024'!E204</f>
        <v>Raw Material Supplier</v>
      </c>
      <c r="B204" s="48">
        <f>'Bills Import 2024'!Q204</f>
        <v>45413</v>
      </c>
      <c r="C204" s="48">
        <f>'Bills Import 2024'!R204</f>
        <v>45413</v>
      </c>
      <c r="D204" s="48">
        <f>'Bills Import 2024'!AE204</f>
        <v>45448</v>
      </c>
      <c r="E204" s="1" t="str">
        <f>'Bills Import 2024'!X204</f>
        <v>3010092</v>
      </c>
      <c r="F204" s="1" t="str">
        <f>'Bills Import 2024'!BC204</f>
        <v>Raw Material</v>
      </c>
      <c r="G204" s="1">
        <f>'Bills Import 2024'!BI204</f>
        <v>1</v>
      </c>
      <c r="H204" s="46">
        <f>'Bills Import 2024'!BO204</f>
        <v>629548</v>
      </c>
      <c r="I204" s="1" t="str">
        <f>'Bills Import 2024'!W204</f>
        <v>{"1011": 100.0}</v>
      </c>
      <c r="J204" s="1" t="str">
        <f>'Bills Import 2024'!AW204</f>
        <v>15% PUR</v>
      </c>
    </row>
    <row r="205" spans="1:10" ht="15" x14ac:dyDescent="0.25">
      <c r="A205" s="1" t="str">
        <f>'Bills Import 2024'!E205</f>
        <v/>
      </c>
      <c r="B205" s="48" t="str">
        <f>'Bills Import 2024'!Q205</f>
        <v/>
      </c>
      <c r="C205" s="48" t="str">
        <f>'Bills Import 2024'!R205</f>
        <v/>
      </c>
      <c r="D205" s="48" t="str">
        <f>'Bills Import 2024'!AE205</f>
        <v/>
      </c>
      <c r="E205" s="1" t="str">
        <f>'Bills Import 2024'!X205</f>
        <v>101011701</v>
      </c>
      <c r="F205" s="1" t="str">
        <f>'Bills Import 2024'!BC205</f>
        <v>Deduction of Advance Payment to Suppliers</v>
      </c>
      <c r="G205" s="1">
        <f>'Bills Import 2024'!BI205</f>
        <v>-1</v>
      </c>
      <c r="H205" s="46">
        <f>'Bills Import 2024'!BO205</f>
        <v>157387</v>
      </c>
      <c r="I205" s="1" t="str">
        <f>'Bills Import 2024'!W205</f>
        <v>{"1011": 100.0}</v>
      </c>
      <c r="J205" s="1" t="str">
        <f>'Bills Import 2024'!AW205</f>
        <v>15% PUR</v>
      </c>
    </row>
    <row r="206" spans="1:10" ht="15" x14ac:dyDescent="0.25">
      <c r="A206" s="1" t="str">
        <f>'Bills Import 2024'!E206</f>
        <v>Raw Material Supplier</v>
      </c>
      <c r="B206" s="48">
        <f>'Bills Import 2024'!Q206</f>
        <v>45413</v>
      </c>
      <c r="C206" s="48">
        <f>'Bills Import 2024'!R206</f>
        <v>45413</v>
      </c>
      <c r="D206" s="48">
        <f>'Bills Import 2024'!AE206</f>
        <v>45448</v>
      </c>
      <c r="E206" s="1" t="str">
        <f>'Bills Import 2024'!X206</f>
        <v>3010092</v>
      </c>
      <c r="F206" s="1" t="str">
        <f>'Bills Import 2024'!BC206</f>
        <v>Raw Material</v>
      </c>
      <c r="G206" s="1">
        <f>'Bills Import 2024'!BI206</f>
        <v>1</v>
      </c>
      <c r="H206" s="46">
        <f>'Bills Import 2024'!BO206</f>
        <v>198605</v>
      </c>
      <c r="I206" s="1" t="str">
        <f>'Bills Import 2024'!W206</f>
        <v>{"1008": 100.0}</v>
      </c>
      <c r="J206" s="1" t="str">
        <f>'Bills Import 2024'!AW206</f>
        <v>15% PUR</v>
      </c>
    </row>
    <row r="207" spans="1:10" ht="15" x14ac:dyDescent="0.25">
      <c r="A207" s="1" t="str">
        <f>'Bills Import 2024'!E207</f>
        <v/>
      </c>
      <c r="B207" s="48" t="str">
        <f>'Bills Import 2024'!Q207</f>
        <v/>
      </c>
      <c r="C207" s="48" t="str">
        <f>'Bills Import 2024'!R207</f>
        <v/>
      </c>
      <c r="D207" s="48" t="str">
        <f>'Bills Import 2024'!AE207</f>
        <v/>
      </c>
      <c r="E207" s="1" t="str">
        <f>'Bills Import 2024'!X207</f>
        <v>101011701</v>
      </c>
      <c r="F207" s="1" t="str">
        <f>'Bills Import 2024'!BC207</f>
        <v>Deduction of Advance Payment to Suppliers</v>
      </c>
      <c r="G207" s="1">
        <f>'Bills Import 2024'!BI207</f>
        <v>-1</v>
      </c>
      <c r="H207" s="46">
        <f>'Bills Import 2024'!BO207</f>
        <v>49651</v>
      </c>
      <c r="I207" s="1" t="str">
        <f>'Bills Import 2024'!W207</f>
        <v>{"1008": 100.0}</v>
      </c>
      <c r="J207" s="1" t="str">
        <f>'Bills Import 2024'!AW207</f>
        <v>15% PUR</v>
      </c>
    </row>
    <row r="208" spans="1:10" ht="15" x14ac:dyDescent="0.25">
      <c r="A208" s="1" t="str">
        <f>'Bills Import 2024'!E208</f>
        <v>Raw Material Supplier</v>
      </c>
      <c r="B208" s="48">
        <f>'Bills Import 2024'!Q208</f>
        <v>45413</v>
      </c>
      <c r="C208" s="48">
        <f>'Bills Import 2024'!R208</f>
        <v>45413</v>
      </c>
      <c r="D208" s="48">
        <f>'Bills Import 2024'!AE208</f>
        <v>45448</v>
      </c>
      <c r="E208" s="1" t="str">
        <f>'Bills Import 2024'!X208</f>
        <v>3010092</v>
      </c>
      <c r="F208" s="1" t="str">
        <f>'Bills Import 2024'!BC208</f>
        <v>Raw Material</v>
      </c>
      <c r="G208" s="1">
        <f>'Bills Import 2024'!BI208</f>
        <v>1</v>
      </c>
      <c r="H208" s="46">
        <f>'Bills Import 2024'!BO208</f>
        <v>1485932</v>
      </c>
      <c r="I208" s="1" t="str">
        <f>'Bills Import 2024'!W208</f>
        <v>{"1019": 100.0}</v>
      </c>
      <c r="J208" s="1" t="str">
        <f>'Bills Import 2024'!AW208</f>
        <v>15% PUR</v>
      </c>
    </row>
    <row r="209" spans="1:10" ht="15" x14ac:dyDescent="0.25">
      <c r="A209" s="1" t="str">
        <f>'Bills Import 2024'!E209</f>
        <v/>
      </c>
      <c r="B209" s="48" t="str">
        <f>'Bills Import 2024'!Q209</f>
        <v/>
      </c>
      <c r="C209" s="48" t="str">
        <f>'Bills Import 2024'!R209</f>
        <v/>
      </c>
      <c r="D209" s="48" t="str">
        <f>'Bills Import 2024'!AE209</f>
        <v/>
      </c>
      <c r="E209" s="1" t="str">
        <f>'Bills Import 2024'!X209</f>
        <v>101011701</v>
      </c>
      <c r="F209" s="1" t="str">
        <f>'Bills Import 2024'!BC209</f>
        <v>Deduction of Advance Payment to Suppliers</v>
      </c>
      <c r="G209" s="1">
        <f>'Bills Import 2024'!BI209</f>
        <v>-1</v>
      </c>
      <c r="H209" s="46">
        <f>'Bills Import 2024'!BO209</f>
        <v>297186</v>
      </c>
      <c r="I209" s="1" t="str">
        <f>'Bills Import 2024'!W209</f>
        <v>{"1019": 100.0}</v>
      </c>
      <c r="J209" s="1" t="str">
        <f>'Bills Import 2024'!AW209</f>
        <v>15% PUR</v>
      </c>
    </row>
    <row r="210" spans="1:10" ht="15" x14ac:dyDescent="0.25">
      <c r="A210" s="1" t="str">
        <f>'Bills Import 2024'!E210</f>
        <v>Raw Material Supplier</v>
      </c>
      <c r="B210" s="48">
        <f>'Bills Import 2024'!Q210</f>
        <v>45413</v>
      </c>
      <c r="C210" s="48">
        <f>'Bills Import 2024'!R210</f>
        <v>45413</v>
      </c>
      <c r="D210" s="48">
        <f>'Bills Import 2024'!AE210</f>
        <v>45448</v>
      </c>
      <c r="E210" s="1" t="str">
        <f>'Bills Import 2024'!X210</f>
        <v>3010092</v>
      </c>
      <c r="F210" s="1" t="str">
        <f>'Bills Import 2024'!BC210</f>
        <v>Raw Material</v>
      </c>
      <c r="G210" s="1">
        <f>'Bills Import 2024'!BI210</f>
        <v>1</v>
      </c>
      <c r="H210" s="46">
        <f>'Bills Import 2024'!BO210</f>
        <v>111240</v>
      </c>
      <c r="I210" s="1" t="str">
        <f>'Bills Import 2024'!W210</f>
        <v>{"1033": 100.0}</v>
      </c>
      <c r="J210" s="1" t="str">
        <f>'Bills Import 2024'!AW210</f>
        <v>15% PUR</v>
      </c>
    </row>
    <row r="211" spans="1:10" ht="15" x14ac:dyDescent="0.25">
      <c r="A211" s="1" t="str">
        <f>'Bills Import 2024'!E211</f>
        <v/>
      </c>
      <c r="B211" s="48" t="str">
        <f>'Bills Import 2024'!Q211</f>
        <v/>
      </c>
      <c r="C211" s="48" t="str">
        <f>'Bills Import 2024'!R211</f>
        <v/>
      </c>
      <c r="D211" s="48" t="str">
        <f>'Bills Import 2024'!AE211</f>
        <v/>
      </c>
      <c r="E211" s="1" t="str">
        <f>'Bills Import 2024'!X211</f>
        <v>101011701</v>
      </c>
      <c r="F211" s="1" t="str">
        <f>'Bills Import 2024'!BC211</f>
        <v>Deduction of Advance Payment to Suppliers</v>
      </c>
      <c r="G211" s="1">
        <f>'Bills Import 2024'!BI211</f>
        <v>-1</v>
      </c>
      <c r="H211" s="46">
        <f>'Bills Import 2024'!BO211</f>
        <v>33372</v>
      </c>
      <c r="I211" s="1" t="str">
        <f>'Bills Import 2024'!W211</f>
        <v>{"1033": 100.0}</v>
      </c>
      <c r="J211" s="1" t="str">
        <f>'Bills Import 2024'!AW211</f>
        <v>15% PUR</v>
      </c>
    </row>
    <row r="212" spans="1:10" ht="15" x14ac:dyDescent="0.25">
      <c r="A212" s="1" t="str">
        <f>'Bills Import 2024'!E212</f>
        <v>Raw Material Supplier</v>
      </c>
      <c r="B212" s="48">
        <f>'Bills Import 2024'!Q212</f>
        <v>45413</v>
      </c>
      <c r="C212" s="48">
        <f>'Bills Import 2024'!R212</f>
        <v>45413</v>
      </c>
      <c r="D212" s="48">
        <f>'Bills Import 2024'!AE212</f>
        <v>45448</v>
      </c>
      <c r="E212" s="1" t="str">
        <f>'Bills Import 2024'!X212</f>
        <v>3010092</v>
      </c>
      <c r="F212" s="1" t="str">
        <f>'Bills Import 2024'!BC212</f>
        <v>Raw Material</v>
      </c>
      <c r="G212" s="1">
        <f>'Bills Import 2024'!BI212</f>
        <v>1</v>
      </c>
      <c r="H212" s="46">
        <f>'Bills Import 2024'!BO212</f>
        <v>407880</v>
      </c>
      <c r="I212" s="1" t="str">
        <f>'Bills Import 2024'!W212</f>
        <v>{"1022": 100.0}</v>
      </c>
      <c r="J212" s="1" t="str">
        <f>'Bills Import 2024'!AW212</f>
        <v>15% PUR</v>
      </c>
    </row>
    <row r="213" spans="1:10" ht="15" x14ac:dyDescent="0.25">
      <c r="A213" s="1" t="str">
        <f>'Bills Import 2024'!E213</f>
        <v/>
      </c>
      <c r="B213" s="48" t="str">
        <f>'Bills Import 2024'!Q213</f>
        <v/>
      </c>
      <c r="C213" s="48" t="str">
        <f>'Bills Import 2024'!R213</f>
        <v/>
      </c>
      <c r="D213" s="48" t="str">
        <f>'Bills Import 2024'!AE213</f>
        <v/>
      </c>
      <c r="E213" s="1" t="str">
        <f>'Bills Import 2024'!X213</f>
        <v>101011701</v>
      </c>
      <c r="F213" s="1" t="str">
        <f>'Bills Import 2024'!BC213</f>
        <v>Deduction of Advance Payment to Suppliers</v>
      </c>
      <c r="G213" s="1">
        <f>'Bills Import 2024'!BI213</f>
        <v>-1</v>
      </c>
      <c r="H213" s="46">
        <f>'Bills Import 2024'!BO213</f>
        <v>81576</v>
      </c>
      <c r="I213" s="1" t="str">
        <f>'Bills Import 2024'!W213</f>
        <v>{"1022": 100.0}</v>
      </c>
      <c r="J213" s="1" t="str">
        <f>'Bills Import 2024'!AW213</f>
        <v>15% PUR</v>
      </c>
    </row>
    <row r="214" spans="1:10" ht="15" x14ac:dyDescent="0.25">
      <c r="A214" s="1" t="str">
        <f>'Bills Import 2024'!E214</f>
        <v>Raw Material Supplier</v>
      </c>
      <c r="B214" s="48">
        <f>'Bills Import 2024'!Q214</f>
        <v>45413</v>
      </c>
      <c r="C214" s="48">
        <f>'Bills Import 2024'!R214</f>
        <v>45413</v>
      </c>
      <c r="D214" s="48">
        <f>'Bills Import 2024'!AE214</f>
        <v>45448</v>
      </c>
      <c r="E214" s="1" t="str">
        <f>'Bills Import 2024'!X214</f>
        <v>3010092</v>
      </c>
      <c r="F214" s="1" t="str">
        <f>'Bills Import 2024'!BC214</f>
        <v>Raw Material</v>
      </c>
      <c r="G214" s="1">
        <f>'Bills Import 2024'!BI214</f>
        <v>1</v>
      </c>
      <c r="H214" s="46">
        <f>'Bills Import 2024'!BO214</f>
        <v>602550</v>
      </c>
      <c r="I214" s="1" t="str">
        <f>'Bills Import 2024'!W214</f>
        <v>{"1021": 100.0}</v>
      </c>
      <c r="J214" s="1" t="str">
        <f>'Bills Import 2024'!AW214</f>
        <v>15% PUR</v>
      </c>
    </row>
    <row r="215" spans="1:10" ht="15" x14ac:dyDescent="0.25">
      <c r="A215" s="1" t="str">
        <f>'Bills Import 2024'!E215</f>
        <v/>
      </c>
      <c r="B215" s="48" t="str">
        <f>'Bills Import 2024'!Q215</f>
        <v/>
      </c>
      <c r="C215" s="48" t="str">
        <f>'Bills Import 2024'!R215</f>
        <v/>
      </c>
      <c r="D215" s="48" t="str">
        <f>'Bills Import 2024'!AE215</f>
        <v/>
      </c>
      <c r="E215" s="1" t="str">
        <f>'Bills Import 2024'!X215</f>
        <v>101011701</v>
      </c>
      <c r="F215" s="1" t="str">
        <f>'Bills Import 2024'!BC215</f>
        <v>Deduction of Advance Payment to Suppliers</v>
      </c>
      <c r="G215" s="1">
        <f>'Bills Import 2024'!BI215</f>
        <v>-1</v>
      </c>
      <c r="H215" s="46">
        <f>'Bills Import 2024'!BO215</f>
        <v>90383</v>
      </c>
      <c r="I215" s="1" t="str">
        <f>'Bills Import 2024'!W215</f>
        <v>{"1021": 100.0}</v>
      </c>
      <c r="J215" s="1" t="str">
        <f>'Bills Import 2024'!AW215</f>
        <v>15% PUR</v>
      </c>
    </row>
    <row r="216" spans="1:10" ht="15" x14ac:dyDescent="0.25">
      <c r="A216" s="1" t="str">
        <f>'Bills Import 2024'!E216</f>
        <v>Raw Material Supplier</v>
      </c>
      <c r="B216" s="48">
        <f>'Bills Import 2024'!Q216</f>
        <v>45413</v>
      </c>
      <c r="C216" s="48">
        <f>'Bills Import 2024'!R216</f>
        <v>45413</v>
      </c>
      <c r="D216" s="48">
        <f>'Bills Import 2024'!AE216</f>
        <v>45448</v>
      </c>
      <c r="E216" s="1" t="str">
        <f>'Bills Import 2024'!X216</f>
        <v>3010092</v>
      </c>
      <c r="F216" s="1" t="str">
        <f>'Bills Import 2024'!BC216</f>
        <v>Raw Material</v>
      </c>
      <c r="G216" s="1">
        <f>'Bills Import 2024'!BI216</f>
        <v>1</v>
      </c>
      <c r="H216" s="46">
        <f>'Bills Import 2024'!BO216</f>
        <v>741600</v>
      </c>
      <c r="I216" s="1" t="str">
        <f>'Bills Import 2024'!W216</f>
        <v>{"911": 100.0}</v>
      </c>
      <c r="J216" s="1" t="str">
        <f>'Bills Import 2024'!AW216</f>
        <v>15% PUR</v>
      </c>
    </row>
    <row r="217" spans="1:10" ht="15" x14ac:dyDescent="0.25">
      <c r="A217" s="1" t="str">
        <f>'Bills Import 2024'!E217</f>
        <v/>
      </c>
      <c r="B217" s="48" t="str">
        <f>'Bills Import 2024'!Q217</f>
        <v/>
      </c>
      <c r="C217" s="48" t="str">
        <f>'Bills Import 2024'!R217</f>
        <v/>
      </c>
      <c r="D217" s="48" t="str">
        <f>'Bills Import 2024'!AE217</f>
        <v/>
      </c>
      <c r="E217" s="1" t="str">
        <f>'Bills Import 2024'!X217</f>
        <v>101011701</v>
      </c>
      <c r="F217" s="1" t="str">
        <f>'Bills Import 2024'!BC217</f>
        <v>Deduction of Advance Payment to Suppliers</v>
      </c>
      <c r="G217" s="1">
        <f>'Bills Import 2024'!BI217</f>
        <v>-1</v>
      </c>
      <c r="H217" s="46">
        <f>'Bills Import 2024'!BO217</f>
        <v>43606</v>
      </c>
      <c r="I217" s="1" t="str">
        <f>'Bills Import 2024'!W217</f>
        <v>{"911": 100.0}</v>
      </c>
      <c r="J217" s="1" t="str">
        <f>'Bills Import 2024'!AW217</f>
        <v>15% PUR</v>
      </c>
    </row>
    <row r="218" spans="1:10" ht="15" x14ac:dyDescent="0.25">
      <c r="A218" s="1" t="str">
        <f>'Bills Import 2024'!E218</f>
        <v>Raw Material Supplier</v>
      </c>
      <c r="B218" s="48">
        <f>'Bills Import 2024'!Q218</f>
        <v>45413</v>
      </c>
      <c r="C218" s="48">
        <f>'Bills Import 2024'!R218</f>
        <v>45413</v>
      </c>
      <c r="D218" s="48">
        <f>'Bills Import 2024'!AE218</f>
        <v>45448</v>
      </c>
      <c r="E218" s="1" t="str">
        <f>'Bills Import 2024'!X218</f>
        <v>3010092</v>
      </c>
      <c r="F218" s="1" t="str">
        <f>'Bills Import 2024'!BC218</f>
        <v>Raw Material</v>
      </c>
      <c r="G218" s="1">
        <f>'Bills Import 2024'!BI218</f>
        <v>1</v>
      </c>
      <c r="H218" s="46">
        <f>'Bills Import 2024'!BO218</f>
        <v>92700</v>
      </c>
      <c r="I218" s="1" t="str">
        <f>'Bills Import 2024'!W218</f>
        <v>{"962": 100.0}</v>
      </c>
      <c r="J218" s="1" t="str">
        <f>'Bills Import 2024'!AW218</f>
        <v>15% PUR</v>
      </c>
    </row>
    <row r="219" spans="1:10" ht="15" x14ac:dyDescent="0.25">
      <c r="A219" s="1" t="str">
        <f>'Bills Import 2024'!E219</f>
        <v/>
      </c>
      <c r="B219" s="48" t="str">
        <f>'Bills Import 2024'!Q219</f>
        <v/>
      </c>
      <c r="C219" s="48" t="str">
        <f>'Bills Import 2024'!R219</f>
        <v/>
      </c>
      <c r="D219" s="48" t="str">
        <f>'Bills Import 2024'!AE219</f>
        <v/>
      </c>
      <c r="E219" s="1" t="str">
        <f>'Bills Import 2024'!X219</f>
        <v>101011701</v>
      </c>
      <c r="F219" s="1" t="str">
        <f>'Bills Import 2024'!BC219</f>
        <v>Deduction of Advance Payment to Suppliers</v>
      </c>
      <c r="G219" s="1">
        <f>'Bills Import 2024'!BI219</f>
        <v>-1</v>
      </c>
      <c r="H219" s="46">
        <f>'Bills Import 2024'!BO219</f>
        <v>9270</v>
      </c>
      <c r="I219" s="1" t="str">
        <f>'Bills Import 2024'!W219</f>
        <v>{"962": 100.0}</v>
      </c>
      <c r="J219" s="1" t="str">
        <f>'Bills Import 2024'!AW219</f>
        <v>15% PUR</v>
      </c>
    </row>
    <row r="220" spans="1:10" ht="15" x14ac:dyDescent="0.25">
      <c r="A220" s="1" t="str">
        <f>'Bills Import 2024'!E220</f>
        <v>Raw Material Supplier</v>
      </c>
      <c r="B220" s="48">
        <f>'Bills Import 2024'!Q220</f>
        <v>45413</v>
      </c>
      <c r="C220" s="48">
        <f>'Bills Import 2024'!R220</f>
        <v>45413</v>
      </c>
      <c r="D220" s="48">
        <f>'Bills Import 2024'!AE220</f>
        <v>45448</v>
      </c>
      <c r="E220" s="1" t="str">
        <f>'Bills Import 2024'!X220</f>
        <v>3010092</v>
      </c>
      <c r="F220" s="1" t="str">
        <f>'Bills Import 2024'!BC220</f>
        <v>Raw Material</v>
      </c>
      <c r="G220" s="1">
        <f>'Bills Import 2024'!BI220</f>
        <v>1</v>
      </c>
      <c r="H220" s="46">
        <f>'Bills Import 2024'!BO220</f>
        <v>174529</v>
      </c>
      <c r="I220" s="1" t="str">
        <f>'Bills Import 2024'!W220</f>
        <v>{"1002": 100.0}</v>
      </c>
      <c r="J220" s="1" t="str">
        <f>'Bills Import 2024'!AW220</f>
        <v>15% PUR</v>
      </c>
    </row>
    <row r="221" spans="1:10" ht="15" x14ac:dyDescent="0.25">
      <c r="A221" s="1" t="str">
        <f>'Bills Import 2024'!E221</f>
        <v/>
      </c>
      <c r="B221" s="48" t="str">
        <f>'Bills Import 2024'!Q221</f>
        <v/>
      </c>
      <c r="C221" s="48" t="str">
        <f>'Bills Import 2024'!R221</f>
        <v/>
      </c>
      <c r="D221" s="48" t="str">
        <f>'Bills Import 2024'!AE221</f>
        <v/>
      </c>
      <c r="E221" s="1" t="str">
        <f>'Bills Import 2024'!X221</f>
        <v>101011701</v>
      </c>
      <c r="F221" s="1" t="str">
        <f>'Bills Import 2024'!BC221</f>
        <v>Deduction of Advance Payment to Suppliers</v>
      </c>
      <c r="G221" s="1">
        <f>'Bills Import 2024'!BI221</f>
        <v>-1</v>
      </c>
      <c r="H221" s="46">
        <f>'Bills Import 2024'!BO221</f>
        <v>0</v>
      </c>
      <c r="I221" s="1" t="str">
        <f>'Bills Import 2024'!W221</f>
        <v>{"1002": 100.0}</v>
      </c>
      <c r="J221" s="1" t="str">
        <f>'Bills Import 2024'!AW221</f>
        <v>15% PUR</v>
      </c>
    </row>
    <row r="222" spans="1:10" ht="15" x14ac:dyDescent="0.25">
      <c r="A222" s="1" t="str">
        <f>'Bills Import 2024'!E222</f>
        <v>Raw Material Supplier</v>
      </c>
      <c r="B222" s="48">
        <f>'Bills Import 2024'!Q222</f>
        <v>45413</v>
      </c>
      <c r="C222" s="48">
        <f>'Bills Import 2024'!R222</f>
        <v>45413</v>
      </c>
      <c r="D222" s="48">
        <f>'Bills Import 2024'!AE222</f>
        <v>45448</v>
      </c>
      <c r="E222" s="1" t="str">
        <f>'Bills Import 2024'!X222</f>
        <v>3010092</v>
      </c>
      <c r="F222" s="1" t="str">
        <f>'Bills Import 2024'!BC222</f>
        <v>Raw Material</v>
      </c>
      <c r="G222" s="1">
        <f>'Bills Import 2024'!BI222</f>
        <v>1</v>
      </c>
      <c r="H222" s="46">
        <f>'Bills Import 2024'!BO222</f>
        <v>232039</v>
      </c>
      <c r="I222" s="1" t="str">
        <f>'Bills Import 2024'!W222</f>
        <v>{"955": 100.0}</v>
      </c>
      <c r="J222" s="1" t="str">
        <f>'Bills Import 2024'!AW222</f>
        <v>15% PUR</v>
      </c>
    </row>
    <row r="223" spans="1:10" ht="15" x14ac:dyDescent="0.25">
      <c r="A223" s="1" t="str">
        <f>'Bills Import 2024'!E223</f>
        <v/>
      </c>
      <c r="B223" s="48" t="str">
        <f>'Bills Import 2024'!Q223</f>
        <v/>
      </c>
      <c r="C223" s="48" t="str">
        <f>'Bills Import 2024'!R223</f>
        <v/>
      </c>
      <c r="D223" s="48" t="str">
        <f>'Bills Import 2024'!AE223</f>
        <v/>
      </c>
      <c r="E223" s="1" t="str">
        <f>'Bills Import 2024'!X223</f>
        <v>101011701</v>
      </c>
      <c r="F223" s="1" t="str">
        <f>'Bills Import 2024'!BC223</f>
        <v>Deduction of Advance Payment to Suppliers</v>
      </c>
      <c r="G223" s="1">
        <f>'Bills Import 2024'!BI223</f>
        <v>-1</v>
      </c>
      <c r="H223" s="46">
        <f>'Bills Import 2024'!BO223</f>
        <v>70447</v>
      </c>
      <c r="I223" s="1" t="str">
        <f>'Bills Import 2024'!W223</f>
        <v>{"955": 100.0}</v>
      </c>
      <c r="J223" s="1" t="str">
        <f>'Bills Import 2024'!AW223</f>
        <v>15% PUR</v>
      </c>
    </row>
    <row r="224" spans="1:10" ht="15" x14ac:dyDescent="0.25">
      <c r="A224" s="1" t="str">
        <f>'Bills Import 2024'!E224</f>
        <v>Raw Material Supplier</v>
      </c>
      <c r="B224" s="48">
        <f>'Bills Import 2024'!Q224</f>
        <v>45413</v>
      </c>
      <c r="C224" s="48">
        <f>'Bills Import 2024'!R224</f>
        <v>45413</v>
      </c>
      <c r="D224" s="48">
        <f>'Bills Import 2024'!AE224</f>
        <v>45448</v>
      </c>
      <c r="E224" s="1" t="str">
        <f>'Bills Import 2024'!X224</f>
        <v>3010092</v>
      </c>
      <c r="F224" s="1" t="str">
        <f>'Bills Import 2024'!BC224</f>
        <v>Raw Material</v>
      </c>
      <c r="G224" s="1">
        <f>'Bills Import 2024'!BI224</f>
        <v>1</v>
      </c>
      <c r="H224" s="46">
        <f>'Bills Import 2024'!BO224</f>
        <v>46350</v>
      </c>
      <c r="I224" s="1" t="str">
        <f>'Bills Import 2024'!W224</f>
        <v>{"940": 100.0}</v>
      </c>
      <c r="J224" s="1" t="str">
        <f>'Bills Import 2024'!AW224</f>
        <v>15% PUR</v>
      </c>
    </row>
    <row r="225" spans="1:10" ht="15" x14ac:dyDescent="0.25">
      <c r="A225" s="1" t="str">
        <f>'Bills Import 2024'!E225</f>
        <v/>
      </c>
      <c r="B225" s="48" t="str">
        <f>'Bills Import 2024'!Q225</f>
        <v/>
      </c>
      <c r="C225" s="48" t="str">
        <f>'Bills Import 2024'!R225</f>
        <v/>
      </c>
      <c r="D225" s="48" t="str">
        <f>'Bills Import 2024'!AE225</f>
        <v/>
      </c>
      <c r="E225" s="1" t="str">
        <f>'Bills Import 2024'!X225</f>
        <v>101011701</v>
      </c>
      <c r="F225" s="1" t="str">
        <f>'Bills Import 2024'!BC225</f>
        <v>Deduction of Advance Payment to Suppliers</v>
      </c>
      <c r="G225" s="1">
        <f>'Bills Import 2024'!BI225</f>
        <v>-1</v>
      </c>
      <c r="H225" s="46">
        <f>'Bills Import 2024'!BO225</f>
        <v>9270</v>
      </c>
      <c r="I225" s="1" t="str">
        <f>'Bills Import 2024'!W225</f>
        <v>{"940": 100.0}</v>
      </c>
      <c r="J225" s="1" t="str">
        <f>'Bills Import 2024'!AW225</f>
        <v>15% PUR</v>
      </c>
    </row>
    <row r="226" spans="1:10" ht="15" x14ac:dyDescent="0.25">
      <c r="A226" s="1" t="str">
        <f>'Bills Import 2024'!E226</f>
        <v>Raw Material Supplier</v>
      </c>
      <c r="B226" s="48">
        <f>'Bills Import 2024'!Q226</f>
        <v>45443</v>
      </c>
      <c r="C226" s="48">
        <f>'Bills Import 2024'!R226</f>
        <v>45443</v>
      </c>
      <c r="D226" s="48">
        <f>'Bills Import 2024'!AE226</f>
        <v>45478</v>
      </c>
      <c r="E226" s="1" t="str">
        <f>'Bills Import 2024'!X226</f>
        <v>3010092</v>
      </c>
      <c r="F226" s="1" t="str">
        <f>'Bills Import 2024'!BC226</f>
        <v>Raw Material</v>
      </c>
      <c r="G226" s="1">
        <f>'Bills Import 2024'!BI226</f>
        <v>1</v>
      </c>
      <c r="H226" s="46">
        <f>'Bills Import 2024'!BO226</f>
        <v>88297</v>
      </c>
      <c r="I226" s="1" t="str">
        <f>'Bills Import 2024'!W226</f>
        <v>{"851": 100.0}</v>
      </c>
      <c r="J226" s="1" t="str">
        <f>'Bills Import 2024'!AW226</f>
        <v>15% PUR</v>
      </c>
    </row>
    <row r="227" spans="1:10" ht="15" x14ac:dyDescent="0.25">
      <c r="A227" s="1" t="str">
        <f>'Bills Import 2024'!E227</f>
        <v/>
      </c>
      <c r="B227" s="48" t="str">
        <f>'Bills Import 2024'!Q227</f>
        <v/>
      </c>
      <c r="C227" s="48" t="str">
        <f>'Bills Import 2024'!R227</f>
        <v/>
      </c>
      <c r="D227" s="48" t="str">
        <f>'Bills Import 2024'!AE227</f>
        <v/>
      </c>
      <c r="E227" s="1" t="str">
        <f>'Bills Import 2024'!X227</f>
        <v>101011701</v>
      </c>
      <c r="F227" s="1" t="str">
        <f>'Bills Import 2024'!BC227</f>
        <v>Deduction of Advance Payment to Suppliers</v>
      </c>
      <c r="G227" s="1">
        <f>'Bills Import 2024'!BI227</f>
        <v>-1</v>
      </c>
      <c r="H227" s="46">
        <f>'Bills Import 2024'!BO227</f>
        <v>17659</v>
      </c>
      <c r="I227" s="1" t="str">
        <f>'Bills Import 2024'!W227</f>
        <v>{"851": 100.0}</v>
      </c>
      <c r="J227" s="1" t="str">
        <f>'Bills Import 2024'!AW227</f>
        <v>15% PUR</v>
      </c>
    </row>
    <row r="228" spans="1:10" ht="15" x14ac:dyDescent="0.25">
      <c r="A228" s="1" t="str">
        <f>'Bills Import 2024'!E228</f>
        <v>Raw Material Supplier</v>
      </c>
      <c r="B228" s="48">
        <f>'Bills Import 2024'!Q228</f>
        <v>45443</v>
      </c>
      <c r="C228" s="48">
        <f>'Bills Import 2024'!R228</f>
        <v>45443</v>
      </c>
      <c r="D228" s="48">
        <f>'Bills Import 2024'!AE228</f>
        <v>45478</v>
      </c>
      <c r="E228" s="1" t="str">
        <f>'Bills Import 2024'!X228</f>
        <v>3010092</v>
      </c>
      <c r="F228" s="1" t="str">
        <f>'Bills Import 2024'!BC228</f>
        <v>Raw Material</v>
      </c>
      <c r="G228" s="1">
        <f>'Bills Import 2024'!BI228</f>
        <v>1</v>
      </c>
      <c r="H228" s="46">
        <f>'Bills Import 2024'!BO228</f>
        <v>95324</v>
      </c>
      <c r="I228" s="1" t="str">
        <f>'Bills Import 2024'!W228</f>
        <v>{"1023": 100.0}</v>
      </c>
      <c r="J228" s="1" t="str">
        <f>'Bills Import 2024'!AW228</f>
        <v>15% PUR</v>
      </c>
    </row>
    <row r="229" spans="1:10" ht="15" x14ac:dyDescent="0.25">
      <c r="A229" s="1" t="str">
        <f>'Bills Import 2024'!E229</f>
        <v/>
      </c>
      <c r="B229" s="48" t="str">
        <f>'Bills Import 2024'!Q229</f>
        <v/>
      </c>
      <c r="C229" s="48" t="str">
        <f>'Bills Import 2024'!R229</f>
        <v/>
      </c>
      <c r="D229" s="48" t="str">
        <f>'Bills Import 2024'!AE229</f>
        <v/>
      </c>
      <c r="E229" s="1" t="str">
        <f>'Bills Import 2024'!X229</f>
        <v>101011701</v>
      </c>
      <c r="F229" s="1" t="str">
        <f>'Bills Import 2024'!BC229</f>
        <v>Deduction of Advance Payment to Suppliers</v>
      </c>
      <c r="G229" s="1">
        <f>'Bills Import 2024'!BI229</f>
        <v>-1</v>
      </c>
      <c r="H229" s="46">
        <f>'Bills Import 2024'!BO229</f>
        <v>3756</v>
      </c>
      <c r="I229" s="1" t="str">
        <f>'Bills Import 2024'!W229</f>
        <v>{"1023": 100.0}</v>
      </c>
      <c r="J229" s="1" t="str">
        <f>'Bills Import 2024'!AW229</f>
        <v>15% PUR</v>
      </c>
    </row>
    <row r="230" spans="1:10" ht="15" x14ac:dyDescent="0.25">
      <c r="A230" s="1" t="str">
        <f>'Bills Import 2024'!E230</f>
        <v>Raw Material Supplier</v>
      </c>
      <c r="B230" s="48">
        <f>'Bills Import 2024'!Q230</f>
        <v>45443</v>
      </c>
      <c r="C230" s="48">
        <f>'Bills Import 2024'!R230</f>
        <v>45443</v>
      </c>
      <c r="D230" s="48">
        <f>'Bills Import 2024'!AE230</f>
        <v>45478</v>
      </c>
      <c r="E230" s="1" t="str">
        <f>'Bills Import 2024'!X230</f>
        <v>3010092</v>
      </c>
      <c r="F230" s="1" t="str">
        <f>'Bills Import 2024'!BC230</f>
        <v>Raw Material</v>
      </c>
      <c r="G230" s="1">
        <f>'Bills Import 2024'!BI230</f>
        <v>1</v>
      </c>
      <c r="H230" s="46">
        <f>'Bills Import 2024'!BO230</f>
        <v>945338</v>
      </c>
      <c r="I230" s="1" t="str">
        <f>'Bills Import 2024'!W230</f>
        <v>{"1012": 100.0}</v>
      </c>
      <c r="J230" s="1" t="str">
        <f>'Bills Import 2024'!AW230</f>
        <v>15% PUR</v>
      </c>
    </row>
    <row r="231" spans="1:10" ht="15" x14ac:dyDescent="0.25">
      <c r="A231" s="1" t="str">
        <f>'Bills Import 2024'!E231</f>
        <v/>
      </c>
      <c r="B231" s="48" t="str">
        <f>'Bills Import 2024'!Q231</f>
        <v/>
      </c>
      <c r="C231" s="48" t="str">
        <f>'Bills Import 2024'!R231</f>
        <v/>
      </c>
      <c r="D231" s="48" t="str">
        <f>'Bills Import 2024'!AE231</f>
        <v/>
      </c>
      <c r="E231" s="1" t="str">
        <f>'Bills Import 2024'!X231</f>
        <v>101011701</v>
      </c>
      <c r="F231" s="1" t="str">
        <f>'Bills Import 2024'!BC231</f>
        <v>Deduction of Advance Payment to Suppliers</v>
      </c>
      <c r="G231" s="1">
        <f>'Bills Import 2024'!BI231</f>
        <v>-1</v>
      </c>
      <c r="H231" s="46">
        <f>'Bills Import 2024'!BO231</f>
        <v>283602</v>
      </c>
      <c r="I231" s="1" t="str">
        <f>'Bills Import 2024'!W231</f>
        <v>{"1012": 100.0}</v>
      </c>
      <c r="J231" s="1" t="str">
        <f>'Bills Import 2024'!AW231</f>
        <v>15% PUR</v>
      </c>
    </row>
    <row r="232" spans="1:10" ht="15" x14ac:dyDescent="0.25">
      <c r="A232" s="1" t="str">
        <f>'Bills Import 2024'!E232</f>
        <v>Raw Material Supplier</v>
      </c>
      <c r="B232" s="48">
        <f>'Bills Import 2024'!Q232</f>
        <v>45443</v>
      </c>
      <c r="C232" s="48">
        <f>'Bills Import 2024'!R232</f>
        <v>45443</v>
      </c>
      <c r="D232" s="48">
        <f>'Bills Import 2024'!AE232</f>
        <v>45478</v>
      </c>
      <c r="E232" s="1" t="str">
        <f>'Bills Import 2024'!X232</f>
        <v>3010092</v>
      </c>
      <c r="F232" s="1" t="str">
        <f>'Bills Import 2024'!BC232</f>
        <v>Raw Material</v>
      </c>
      <c r="G232" s="1">
        <f>'Bills Import 2024'!BI232</f>
        <v>1</v>
      </c>
      <c r="H232" s="46">
        <f>'Bills Import 2024'!BO232</f>
        <v>144149</v>
      </c>
      <c r="I232" s="1" t="str">
        <f>'Bills Import 2024'!W232</f>
        <v>{"800": 100.0}</v>
      </c>
      <c r="J232" s="1" t="str">
        <f>'Bills Import 2024'!AW232</f>
        <v>15% PUR</v>
      </c>
    </row>
    <row r="233" spans="1:10" ht="15" x14ac:dyDescent="0.25">
      <c r="A233" s="1" t="str">
        <f>'Bills Import 2024'!E233</f>
        <v/>
      </c>
      <c r="B233" s="48" t="str">
        <f>'Bills Import 2024'!Q233</f>
        <v/>
      </c>
      <c r="C233" s="48" t="str">
        <f>'Bills Import 2024'!R233</f>
        <v/>
      </c>
      <c r="D233" s="48" t="str">
        <f>'Bills Import 2024'!AE233</f>
        <v/>
      </c>
      <c r="E233" s="1" t="str">
        <f>'Bills Import 2024'!X233</f>
        <v>101011701</v>
      </c>
      <c r="F233" s="1" t="str">
        <f>'Bills Import 2024'!BC233</f>
        <v>Deduction of Advance Payment to Suppliers</v>
      </c>
      <c r="G233" s="1">
        <f>'Bills Import 2024'!BI233</f>
        <v>-1</v>
      </c>
      <c r="H233" s="46">
        <f>'Bills Import 2024'!BO233</f>
        <v>0</v>
      </c>
      <c r="I233" s="1" t="str">
        <f>'Bills Import 2024'!W233</f>
        <v>{"800": 100.0}</v>
      </c>
      <c r="J233" s="1" t="str">
        <f>'Bills Import 2024'!AW233</f>
        <v>15% PUR</v>
      </c>
    </row>
    <row r="234" spans="1:10" ht="15" x14ac:dyDescent="0.25">
      <c r="A234" s="1" t="str">
        <f>'Bills Import 2024'!E234</f>
        <v>Raw Material Supplier</v>
      </c>
      <c r="B234" s="48">
        <f>'Bills Import 2024'!Q234</f>
        <v>45443</v>
      </c>
      <c r="C234" s="48">
        <f>'Bills Import 2024'!R234</f>
        <v>45443</v>
      </c>
      <c r="D234" s="48">
        <f>'Bills Import 2024'!AE234</f>
        <v>45478</v>
      </c>
      <c r="E234" s="1" t="str">
        <f>'Bills Import 2024'!X234</f>
        <v>3010092</v>
      </c>
      <c r="F234" s="1" t="str">
        <f>'Bills Import 2024'!BC234</f>
        <v>Raw Material</v>
      </c>
      <c r="G234" s="1">
        <f>'Bills Import 2024'!BI234</f>
        <v>1</v>
      </c>
      <c r="H234" s="46">
        <f>'Bills Import 2024'!BO234</f>
        <v>213596</v>
      </c>
      <c r="I234" s="1" t="str">
        <f>'Bills Import 2024'!W234</f>
        <v>{"910": 100.0}</v>
      </c>
      <c r="J234" s="1" t="str">
        <f>'Bills Import 2024'!AW234</f>
        <v>15% PUR</v>
      </c>
    </row>
    <row r="235" spans="1:10" ht="15" x14ac:dyDescent="0.25">
      <c r="A235" s="1" t="str">
        <f>'Bills Import 2024'!E235</f>
        <v/>
      </c>
      <c r="B235" s="48" t="str">
        <f>'Bills Import 2024'!Q235</f>
        <v/>
      </c>
      <c r="C235" s="48" t="str">
        <f>'Bills Import 2024'!R235</f>
        <v/>
      </c>
      <c r="D235" s="48" t="str">
        <f>'Bills Import 2024'!AE235</f>
        <v/>
      </c>
      <c r="E235" s="1" t="str">
        <f>'Bills Import 2024'!X235</f>
        <v>101011701</v>
      </c>
      <c r="F235" s="1" t="str">
        <f>'Bills Import 2024'!BC235</f>
        <v>Deduction of Advance Payment to Suppliers</v>
      </c>
      <c r="G235" s="1">
        <f>'Bills Import 2024'!BI235</f>
        <v>-1</v>
      </c>
      <c r="H235" s="46">
        <f>'Bills Import 2024'!BO235</f>
        <v>42719</v>
      </c>
      <c r="I235" s="1" t="str">
        <f>'Bills Import 2024'!W235</f>
        <v>{"910": 100.0}</v>
      </c>
      <c r="J235" s="1" t="str">
        <f>'Bills Import 2024'!AW235</f>
        <v>15% PUR</v>
      </c>
    </row>
    <row r="236" spans="1:10" ht="15" x14ac:dyDescent="0.25">
      <c r="A236" s="1" t="str">
        <f>'Bills Import 2024'!E236</f>
        <v>Raw Material Supplier</v>
      </c>
      <c r="B236" s="48">
        <f>'Bills Import 2024'!Q236</f>
        <v>45443</v>
      </c>
      <c r="C236" s="48">
        <f>'Bills Import 2024'!R236</f>
        <v>45443</v>
      </c>
      <c r="D236" s="48">
        <f>'Bills Import 2024'!AE236</f>
        <v>45478</v>
      </c>
      <c r="E236" s="1" t="str">
        <f>'Bills Import 2024'!X236</f>
        <v>3010092</v>
      </c>
      <c r="F236" s="1" t="str">
        <f>'Bills Import 2024'!BC236</f>
        <v>Raw Material</v>
      </c>
      <c r="G236" s="1">
        <f>'Bills Import 2024'!BI236</f>
        <v>1</v>
      </c>
      <c r="H236" s="46">
        <f>'Bills Import 2024'!BO236</f>
        <v>4027807</v>
      </c>
      <c r="I236" s="1" t="str">
        <f>'Bills Import 2024'!W236</f>
        <v>{"1028": 100.0}</v>
      </c>
      <c r="J236" s="1" t="str">
        <f>'Bills Import 2024'!AW236</f>
        <v>15% PUR</v>
      </c>
    </row>
    <row r="237" spans="1:10" ht="15" x14ac:dyDescent="0.25">
      <c r="A237" s="1" t="str">
        <f>'Bills Import 2024'!E237</f>
        <v/>
      </c>
      <c r="B237" s="48" t="str">
        <f>'Bills Import 2024'!Q237</f>
        <v/>
      </c>
      <c r="C237" s="48" t="str">
        <f>'Bills Import 2024'!R237</f>
        <v/>
      </c>
      <c r="D237" s="48" t="str">
        <f>'Bills Import 2024'!AE237</f>
        <v/>
      </c>
      <c r="E237" s="1" t="str">
        <f>'Bills Import 2024'!X237</f>
        <v>101011701</v>
      </c>
      <c r="F237" s="1" t="str">
        <f>'Bills Import 2024'!BC237</f>
        <v>Deduction of Advance Payment to Suppliers</v>
      </c>
      <c r="G237" s="1">
        <f>'Bills Import 2024'!BI237</f>
        <v>-1</v>
      </c>
      <c r="H237" s="46">
        <f>'Bills Import 2024'!BO237</f>
        <v>805562</v>
      </c>
      <c r="I237" s="1" t="str">
        <f>'Bills Import 2024'!W237</f>
        <v>{"1028": 100.0}</v>
      </c>
      <c r="J237" s="1" t="str">
        <f>'Bills Import 2024'!AW237</f>
        <v>15% PUR</v>
      </c>
    </row>
    <row r="238" spans="1:10" ht="15" x14ac:dyDescent="0.25">
      <c r="A238" s="1" t="str">
        <f>'Bills Import 2024'!E238</f>
        <v>Raw Material Supplier</v>
      </c>
      <c r="B238" s="48">
        <f>'Bills Import 2024'!Q238</f>
        <v>45443</v>
      </c>
      <c r="C238" s="48">
        <f>'Bills Import 2024'!R238</f>
        <v>45443</v>
      </c>
      <c r="D238" s="48">
        <f>'Bills Import 2024'!AE238</f>
        <v>45478</v>
      </c>
      <c r="E238" s="1" t="str">
        <f>'Bills Import 2024'!X238</f>
        <v>3010092</v>
      </c>
      <c r="F238" s="1" t="str">
        <f>'Bills Import 2024'!BC238</f>
        <v>Raw Material</v>
      </c>
      <c r="G238" s="1">
        <f>'Bills Import 2024'!BI238</f>
        <v>1</v>
      </c>
      <c r="H238" s="46">
        <f>'Bills Import 2024'!BO238</f>
        <v>278100</v>
      </c>
      <c r="I238" s="1" t="str">
        <f>'Bills Import 2024'!W238</f>
        <v>{"854": 100.0}</v>
      </c>
      <c r="J238" s="1" t="str">
        <f>'Bills Import 2024'!AW238</f>
        <v>15% PUR</v>
      </c>
    </row>
    <row r="239" spans="1:10" ht="15" x14ac:dyDescent="0.25">
      <c r="A239" s="1" t="str">
        <f>'Bills Import 2024'!E239</f>
        <v/>
      </c>
      <c r="B239" s="48" t="str">
        <f>'Bills Import 2024'!Q239</f>
        <v/>
      </c>
      <c r="C239" s="48" t="str">
        <f>'Bills Import 2024'!R239</f>
        <v/>
      </c>
      <c r="D239" s="48" t="str">
        <f>'Bills Import 2024'!AE239</f>
        <v/>
      </c>
      <c r="E239" s="1" t="str">
        <f>'Bills Import 2024'!X239</f>
        <v>101011701</v>
      </c>
      <c r="F239" s="1" t="str">
        <f>'Bills Import 2024'!BC239</f>
        <v>Deduction of Advance Payment to Suppliers</v>
      </c>
      <c r="G239" s="1">
        <f>'Bills Import 2024'!BI239</f>
        <v>-1</v>
      </c>
      <c r="H239" s="46">
        <f>'Bills Import 2024'!BO239</f>
        <v>111240</v>
      </c>
      <c r="I239" s="1" t="str">
        <f>'Bills Import 2024'!W239</f>
        <v>{"854": 100.0}</v>
      </c>
      <c r="J239" s="1" t="str">
        <f>'Bills Import 2024'!AW239</f>
        <v>15% PUR</v>
      </c>
    </row>
    <row r="240" spans="1:10" ht="15" x14ac:dyDescent="0.25">
      <c r="A240" s="1" t="str">
        <f>'Bills Import 2024'!E240</f>
        <v>Raw Material Supplier</v>
      </c>
      <c r="B240" s="48">
        <f>'Bills Import 2024'!Q240</f>
        <v>45443</v>
      </c>
      <c r="C240" s="48">
        <f>'Bills Import 2024'!R240</f>
        <v>45443</v>
      </c>
      <c r="D240" s="48">
        <f>'Bills Import 2024'!AE240</f>
        <v>45478</v>
      </c>
      <c r="E240" s="1" t="str">
        <f>'Bills Import 2024'!X240</f>
        <v>3010092</v>
      </c>
      <c r="F240" s="1" t="str">
        <f>'Bills Import 2024'!BC240</f>
        <v>Raw Material</v>
      </c>
      <c r="G240" s="1">
        <f>'Bills Import 2024'!BI240</f>
        <v>1</v>
      </c>
      <c r="H240" s="46">
        <f>'Bills Import 2024'!BO240</f>
        <v>385360</v>
      </c>
      <c r="I240" s="1" t="str">
        <f>'Bills Import 2024'!W240</f>
        <v>{"991": 100.0}</v>
      </c>
      <c r="J240" s="1" t="str">
        <f>'Bills Import 2024'!AW240</f>
        <v>15% PUR</v>
      </c>
    </row>
    <row r="241" spans="1:10" ht="15" x14ac:dyDescent="0.25">
      <c r="A241" s="1" t="str">
        <f>'Bills Import 2024'!E241</f>
        <v/>
      </c>
      <c r="B241" s="48" t="str">
        <f>'Bills Import 2024'!Q241</f>
        <v/>
      </c>
      <c r="C241" s="48" t="str">
        <f>'Bills Import 2024'!R241</f>
        <v/>
      </c>
      <c r="D241" s="48" t="str">
        <f>'Bills Import 2024'!AE241</f>
        <v/>
      </c>
      <c r="E241" s="1" t="str">
        <f>'Bills Import 2024'!X241</f>
        <v>101011701</v>
      </c>
      <c r="F241" s="1" t="str">
        <f>'Bills Import 2024'!BC241</f>
        <v>Deduction of Advance Payment to Suppliers</v>
      </c>
      <c r="G241" s="1">
        <f>'Bills Import 2024'!BI241</f>
        <v>-1</v>
      </c>
      <c r="H241" s="46">
        <f>'Bills Import 2024'!BO241</f>
        <v>96340</v>
      </c>
      <c r="I241" s="1" t="str">
        <f>'Bills Import 2024'!W241</f>
        <v>{"991": 100.0}</v>
      </c>
      <c r="J241" s="1" t="str">
        <f>'Bills Import 2024'!AW241</f>
        <v>15% PUR</v>
      </c>
    </row>
    <row r="242" spans="1:10" ht="15" x14ac:dyDescent="0.25">
      <c r="A242" s="1" t="str">
        <f>'Bills Import 2024'!E242</f>
        <v>Raw Material Supplier</v>
      </c>
      <c r="B242" s="48">
        <f>'Bills Import 2024'!Q242</f>
        <v>45443</v>
      </c>
      <c r="C242" s="48">
        <f>'Bills Import 2024'!R242</f>
        <v>45443</v>
      </c>
      <c r="D242" s="48">
        <f>'Bills Import 2024'!AE242</f>
        <v>45478</v>
      </c>
      <c r="E242" s="1" t="str">
        <f>'Bills Import 2024'!X242</f>
        <v>3010092</v>
      </c>
      <c r="F242" s="1" t="str">
        <f>'Bills Import 2024'!BC242</f>
        <v>Raw Material</v>
      </c>
      <c r="G242" s="1">
        <f>'Bills Import 2024'!BI242</f>
        <v>1</v>
      </c>
      <c r="H242" s="46">
        <f>'Bills Import 2024'!BO242</f>
        <v>598879</v>
      </c>
      <c r="I242" s="1" t="str">
        <f>'Bills Import 2024'!W242</f>
        <v>{"1026": 100.0}</v>
      </c>
      <c r="J242" s="1" t="str">
        <f>'Bills Import 2024'!AW242</f>
        <v>15% PUR</v>
      </c>
    </row>
    <row r="243" spans="1:10" ht="15" x14ac:dyDescent="0.25">
      <c r="A243" s="1" t="str">
        <f>'Bills Import 2024'!E243</f>
        <v/>
      </c>
      <c r="B243" s="48" t="str">
        <f>'Bills Import 2024'!Q243</f>
        <v/>
      </c>
      <c r="C243" s="48" t="str">
        <f>'Bills Import 2024'!R243</f>
        <v/>
      </c>
      <c r="D243" s="48" t="str">
        <f>'Bills Import 2024'!AE243</f>
        <v/>
      </c>
      <c r="E243" s="1" t="str">
        <f>'Bills Import 2024'!X243</f>
        <v>101011701</v>
      </c>
      <c r="F243" s="1" t="str">
        <f>'Bills Import 2024'!BC243</f>
        <v>Deduction of Advance Payment to Suppliers</v>
      </c>
      <c r="G243" s="1">
        <f>'Bills Import 2024'!BI243</f>
        <v>-1</v>
      </c>
      <c r="H243" s="46">
        <f>'Bills Import 2024'!BO243</f>
        <v>119776</v>
      </c>
      <c r="I243" s="1" t="str">
        <f>'Bills Import 2024'!W243</f>
        <v>{"1026": 100.0}</v>
      </c>
      <c r="J243" s="1" t="str">
        <f>'Bills Import 2024'!AW243</f>
        <v>15% PUR</v>
      </c>
    </row>
    <row r="244" spans="1:10" ht="15" x14ac:dyDescent="0.25">
      <c r="A244" s="1" t="str">
        <f>'Bills Import 2024'!E244</f>
        <v>Raw Material Supplier</v>
      </c>
      <c r="B244" s="48">
        <f>'Bills Import 2024'!Q244</f>
        <v>45443</v>
      </c>
      <c r="C244" s="48">
        <f>'Bills Import 2024'!R244</f>
        <v>45443</v>
      </c>
      <c r="D244" s="48">
        <f>'Bills Import 2024'!AE244</f>
        <v>45478</v>
      </c>
      <c r="E244" s="1" t="str">
        <f>'Bills Import 2024'!X244</f>
        <v>3010092</v>
      </c>
      <c r="F244" s="1" t="str">
        <f>'Bills Import 2024'!BC244</f>
        <v>Raw Material</v>
      </c>
      <c r="G244" s="1">
        <f>'Bills Import 2024'!BI244</f>
        <v>1</v>
      </c>
      <c r="H244" s="46">
        <f>'Bills Import 2024'!BO244</f>
        <v>578107</v>
      </c>
      <c r="I244" s="1" t="str">
        <f>'Bills Import 2024'!W244</f>
        <v>{"1025": 100.0}</v>
      </c>
      <c r="J244" s="1" t="str">
        <f>'Bills Import 2024'!AW244</f>
        <v>15% PUR</v>
      </c>
    </row>
    <row r="245" spans="1:10" ht="15" x14ac:dyDescent="0.25">
      <c r="A245" s="1" t="str">
        <f>'Bills Import 2024'!E245</f>
        <v/>
      </c>
      <c r="B245" s="48" t="str">
        <f>'Bills Import 2024'!Q245</f>
        <v/>
      </c>
      <c r="C245" s="48" t="str">
        <f>'Bills Import 2024'!R245</f>
        <v/>
      </c>
      <c r="D245" s="48" t="str">
        <f>'Bills Import 2024'!AE245</f>
        <v/>
      </c>
      <c r="E245" s="1" t="str">
        <f>'Bills Import 2024'!X245</f>
        <v>101011701</v>
      </c>
      <c r="F245" s="1" t="str">
        <f>'Bills Import 2024'!BC245</f>
        <v>Deduction of Advance Payment to Suppliers</v>
      </c>
      <c r="G245" s="1">
        <f>'Bills Import 2024'!BI245</f>
        <v>-1</v>
      </c>
      <c r="H245" s="46">
        <f>'Bills Import 2024'!BO245</f>
        <v>231243</v>
      </c>
      <c r="I245" s="1" t="str">
        <f>'Bills Import 2024'!W245</f>
        <v>{"1025": 100.0}</v>
      </c>
      <c r="J245" s="1" t="str">
        <f>'Bills Import 2024'!AW245</f>
        <v>15% PUR</v>
      </c>
    </row>
    <row r="246" spans="1:10" ht="15" x14ac:dyDescent="0.25">
      <c r="A246" s="1" t="str">
        <f>'Bills Import 2024'!E246</f>
        <v>Raw Material Supplier</v>
      </c>
      <c r="B246" s="48">
        <f>'Bills Import 2024'!Q246</f>
        <v>45443</v>
      </c>
      <c r="C246" s="48">
        <f>'Bills Import 2024'!R246</f>
        <v>45443</v>
      </c>
      <c r="D246" s="48">
        <f>'Bills Import 2024'!AE246</f>
        <v>45478</v>
      </c>
      <c r="E246" s="1" t="str">
        <f>'Bills Import 2024'!X246</f>
        <v>3010092</v>
      </c>
      <c r="F246" s="1" t="str">
        <f>'Bills Import 2024'!BC246</f>
        <v>Raw Material</v>
      </c>
      <c r="G246" s="1">
        <f>'Bills Import 2024'!BI246</f>
        <v>1</v>
      </c>
      <c r="H246" s="46">
        <f>'Bills Import 2024'!BO246</f>
        <v>625725</v>
      </c>
      <c r="I246" s="1" t="str">
        <f>'Bills Import 2024'!W246</f>
        <v>{"1108": 100.0}</v>
      </c>
      <c r="J246" s="1" t="str">
        <f>'Bills Import 2024'!AW246</f>
        <v>15% PUR</v>
      </c>
    </row>
    <row r="247" spans="1:10" ht="15" x14ac:dyDescent="0.25">
      <c r="A247" s="1" t="str">
        <f>'Bills Import 2024'!E247</f>
        <v>Raw Material Supplier</v>
      </c>
      <c r="B247" s="48">
        <f>'Bills Import 2024'!Q247</f>
        <v>45443</v>
      </c>
      <c r="C247" s="48">
        <f>'Bills Import 2024'!R247</f>
        <v>45443</v>
      </c>
      <c r="D247" s="48">
        <f>'Bills Import 2024'!AE247</f>
        <v>45478</v>
      </c>
      <c r="E247" s="1" t="str">
        <f>'Bills Import 2024'!X247</f>
        <v>3010092</v>
      </c>
      <c r="F247" s="1" t="str">
        <f>'Bills Import 2024'!BC247</f>
        <v>Raw Material</v>
      </c>
      <c r="G247" s="1">
        <f>'Bills Import 2024'!BI247</f>
        <v>1</v>
      </c>
      <c r="H247" s="46">
        <f>'Bills Import 2024'!BO247</f>
        <v>1701245</v>
      </c>
      <c r="I247" s="1" t="str">
        <f>'Bills Import 2024'!W247</f>
        <v>{"1031": 100.0}</v>
      </c>
      <c r="J247" s="1" t="str">
        <f>'Bills Import 2024'!AW247</f>
        <v>15% PUR</v>
      </c>
    </row>
    <row r="248" spans="1:10" ht="15" x14ac:dyDescent="0.25">
      <c r="A248" s="1" t="str">
        <f>'Bills Import 2024'!E248</f>
        <v/>
      </c>
      <c r="B248" s="48" t="str">
        <f>'Bills Import 2024'!Q248</f>
        <v/>
      </c>
      <c r="C248" s="48" t="str">
        <f>'Bills Import 2024'!R248</f>
        <v/>
      </c>
      <c r="D248" s="48" t="str">
        <f>'Bills Import 2024'!AE248</f>
        <v/>
      </c>
      <c r="E248" s="1" t="str">
        <f>'Bills Import 2024'!X248</f>
        <v>101011701</v>
      </c>
      <c r="F248" s="1" t="str">
        <f>'Bills Import 2024'!BC248</f>
        <v>Deduction of Advance Payment to Suppliers</v>
      </c>
      <c r="G248" s="1">
        <f>'Bills Import 2024'!BI248</f>
        <v>-1</v>
      </c>
      <c r="H248" s="46">
        <f>'Bills Import 2024'!BO248</f>
        <v>170124</v>
      </c>
      <c r="I248" s="1" t="str">
        <f>'Bills Import 2024'!W248</f>
        <v>{"1031": 100.0}</v>
      </c>
      <c r="J248" s="1" t="str">
        <f>'Bills Import 2024'!AW248</f>
        <v>15% PUR</v>
      </c>
    </row>
    <row r="249" spans="1:10" ht="15" x14ac:dyDescent="0.25">
      <c r="A249" s="1" t="str">
        <f>'Bills Import 2024'!E249</f>
        <v>Raw Material Supplier</v>
      </c>
      <c r="B249" s="48">
        <f>'Bills Import 2024'!Q249</f>
        <v>45443</v>
      </c>
      <c r="C249" s="48">
        <f>'Bills Import 2024'!R249</f>
        <v>45443</v>
      </c>
      <c r="D249" s="48">
        <f>'Bills Import 2024'!AE249</f>
        <v>45478</v>
      </c>
      <c r="E249" s="1" t="str">
        <f>'Bills Import 2024'!X249</f>
        <v>3010092</v>
      </c>
      <c r="F249" s="1" t="str">
        <f>'Bills Import 2024'!BC249</f>
        <v>Raw Material</v>
      </c>
      <c r="G249" s="1">
        <f>'Bills Import 2024'!BI249</f>
        <v>1</v>
      </c>
      <c r="H249" s="46">
        <f>'Bills Import 2024'!BO249</f>
        <v>927000</v>
      </c>
      <c r="I249" s="1" t="str">
        <f>'Bills Import 2024'!W249</f>
        <v>{"1034": 100.0}</v>
      </c>
      <c r="J249" s="1" t="str">
        <f>'Bills Import 2024'!AW249</f>
        <v>15% PUR</v>
      </c>
    </row>
    <row r="250" spans="1:10" ht="15" x14ac:dyDescent="0.25">
      <c r="A250" s="1" t="str">
        <f>'Bills Import 2024'!E250</f>
        <v/>
      </c>
      <c r="B250" s="48" t="str">
        <f>'Bills Import 2024'!Q250</f>
        <v/>
      </c>
      <c r="C250" s="48" t="str">
        <f>'Bills Import 2024'!R250</f>
        <v/>
      </c>
      <c r="D250" s="48" t="str">
        <f>'Bills Import 2024'!AE250</f>
        <v/>
      </c>
      <c r="E250" s="1" t="str">
        <f>'Bills Import 2024'!X250</f>
        <v>101011701</v>
      </c>
      <c r="F250" s="1" t="str">
        <f>'Bills Import 2024'!BC250</f>
        <v>Deduction of Advance Payment to Suppliers</v>
      </c>
      <c r="G250" s="1">
        <f>'Bills Import 2024'!BI250</f>
        <v>-1</v>
      </c>
      <c r="H250" s="46">
        <f>'Bills Import 2024'!BO250</f>
        <v>185400</v>
      </c>
      <c r="I250" s="1" t="str">
        <f>'Bills Import 2024'!W250</f>
        <v>{"1034": 100.0}</v>
      </c>
      <c r="J250" s="1" t="str">
        <f>'Bills Import 2024'!AW250</f>
        <v>15% PUR</v>
      </c>
    </row>
    <row r="251" spans="1:10" ht="15" x14ac:dyDescent="0.25">
      <c r="A251" s="1" t="str">
        <f>'Bills Import 2024'!E251</f>
        <v>Raw Material Supplier</v>
      </c>
      <c r="B251" s="48">
        <f>'Bills Import 2024'!Q251</f>
        <v>45443</v>
      </c>
      <c r="C251" s="48">
        <f>'Bills Import 2024'!R251</f>
        <v>45443</v>
      </c>
      <c r="D251" s="48">
        <f>'Bills Import 2024'!AE251</f>
        <v>45478</v>
      </c>
      <c r="E251" s="1" t="str">
        <f>'Bills Import 2024'!X251</f>
        <v>3010092</v>
      </c>
      <c r="F251" s="1" t="str">
        <f>'Bills Import 2024'!BC251</f>
        <v>Raw Material</v>
      </c>
      <c r="G251" s="1">
        <f>'Bills Import 2024'!BI251</f>
        <v>1</v>
      </c>
      <c r="H251" s="46">
        <f>'Bills Import 2024'!BO251</f>
        <v>744691</v>
      </c>
      <c r="I251" s="1" t="str">
        <f>'Bills Import 2024'!W251</f>
        <v>{"1011": 100.0}</v>
      </c>
      <c r="J251" s="1" t="str">
        <f>'Bills Import 2024'!AW251</f>
        <v>15% PUR</v>
      </c>
    </row>
    <row r="252" spans="1:10" ht="15" x14ac:dyDescent="0.25">
      <c r="A252" s="1" t="str">
        <f>'Bills Import 2024'!E252</f>
        <v/>
      </c>
      <c r="B252" s="48" t="str">
        <f>'Bills Import 2024'!Q252</f>
        <v/>
      </c>
      <c r="C252" s="48" t="str">
        <f>'Bills Import 2024'!R252</f>
        <v/>
      </c>
      <c r="D252" s="48" t="str">
        <f>'Bills Import 2024'!AE252</f>
        <v/>
      </c>
      <c r="E252" s="1" t="str">
        <f>'Bills Import 2024'!X252</f>
        <v>101011701</v>
      </c>
      <c r="F252" s="1" t="str">
        <f>'Bills Import 2024'!BC252</f>
        <v>Deduction of Advance Payment to Suppliers</v>
      </c>
      <c r="G252" s="1">
        <f>'Bills Import 2024'!BI252</f>
        <v>-1</v>
      </c>
      <c r="H252" s="46">
        <f>'Bills Import 2024'!BO252</f>
        <v>186173</v>
      </c>
      <c r="I252" s="1" t="str">
        <f>'Bills Import 2024'!W252</f>
        <v>{"1011": 100.0}</v>
      </c>
      <c r="J252" s="1" t="str">
        <f>'Bills Import 2024'!AW252</f>
        <v>15% PUR</v>
      </c>
    </row>
    <row r="253" spans="1:10" ht="15" x14ac:dyDescent="0.25">
      <c r="A253" s="1" t="str">
        <f>'Bills Import 2024'!E253</f>
        <v>Raw Material Supplier</v>
      </c>
      <c r="B253" s="48">
        <f>'Bills Import 2024'!Q253</f>
        <v>45443</v>
      </c>
      <c r="C253" s="48">
        <f>'Bills Import 2024'!R253</f>
        <v>45443</v>
      </c>
      <c r="D253" s="48">
        <f>'Bills Import 2024'!AE253</f>
        <v>45478</v>
      </c>
      <c r="E253" s="1" t="str">
        <f>'Bills Import 2024'!X253</f>
        <v>3010092</v>
      </c>
      <c r="F253" s="1" t="str">
        <f>'Bills Import 2024'!BC253</f>
        <v>Raw Material</v>
      </c>
      <c r="G253" s="1">
        <f>'Bills Import 2024'!BI253</f>
        <v>1</v>
      </c>
      <c r="H253" s="46">
        <f>'Bills Import 2024'!BO253</f>
        <v>1648677</v>
      </c>
      <c r="I253" s="1" t="str">
        <f>'Bills Import 2024'!W253</f>
        <v>{"1019": 100.0}</v>
      </c>
      <c r="J253" s="1" t="str">
        <f>'Bills Import 2024'!AW253</f>
        <v>15% PUR</v>
      </c>
    </row>
    <row r="254" spans="1:10" ht="15" x14ac:dyDescent="0.25">
      <c r="A254" s="1" t="str">
        <f>'Bills Import 2024'!E254</f>
        <v/>
      </c>
      <c r="B254" s="48" t="str">
        <f>'Bills Import 2024'!Q254</f>
        <v/>
      </c>
      <c r="C254" s="48" t="str">
        <f>'Bills Import 2024'!R254</f>
        <v/>
      </c>
      <c r="D254" s="48" t="str">
        <f>'Bills Import 2024'!AE254</f>
        <v/>
      </c>
      <c r="E254" s="1" t="str">
        <f>'Bills Import 2024'!X254</f>
        <v>101011701</v>
      </c>
      <c r="F254" s="1" t="str">
        <f>'Bills Import 2024'!BC254</f>
        <v>Deduction of Advance Payment to Suppliers</v>
      </c>
      <c r="G254" s="1">
        <f>'Bills Import 2024'!BI254</f>
        <v>-1</v>
      </c>
      <c r="H254" s="46">
        <f>'Bills Import 2024'!BO254</f>
        <v>329735</v>
      </c>
      <c r="I254" s="1" t="str">
        <f>'Bills Import 2024'!W254</f>
        <v>{"1019": 100.0}</v>
      </c>
      <c r="J254" s="1" t="str">
        <f>'Bills Import 2024'!AW254</f>
        <v>15% PUR</v>
      </c>
    </row>
    <row r="255" spans="1:10" ht="15" x14ac:dyDescent="0.25">
      <c r="A255" s="1" t="str">
        <f>'Bills Import 2024'!E255</f>
        <v>Raw Material Supplier</v>
      </c>
      <c r="B255" s="48">
        <f>'Bills Import 2024'!Q255</f>
        <v>45443</v>
      </c>
      <c r="C255" s="48">
        <f>'Bills Import 2024'!R255</f>
        <v>45443</v>
      </c>
      <c r="D255" s="48">
        <f>'Bills Import 2024'!AE255</f>
        <v>45478</v>
      </c>
      <c r="E255" s="1" t="str">
        <f>'Bills Import 2024'!X255</f>
        <v>3010092</v>
      </c>
      <c r="F255" s="1" t="str">
        <f>'Bills Import 2024'!BC255</f>
        <v>Raw Material</v>
      </c>
      <c r="G255" s="1">
        <f>'Bills Import 2024'!BI255</f>
        <v>1</v>
      </c>
      <c r="H255" s="46">
        <f>'Bills Import 2024'!BO255</f>
        <v>278100</v>
      </c>
      <c r="I255" s="1" t="str">
        <f>'Bills Import 2024'!W255</f>
        <v>{"1022": 100.0}</v>
      </c>
      <c r="J255" s="1" t="str">
        <f>'Bills Import 2024'!AW255</f>
        <v>15% PUR</v>
      </c>
    </row>
    <row r="256" spans="1:10" ht="15" x14ac:dyDescent="0.25">
      <c r="A256" s="1" t="str">
        <f>'Bills Import 2024'!E256</f>
        <v/>
      </c>
      <c r="B256" s="48" t="str">
        <f>'Bills Import 2024'!Q256</f>
        <v/>
      </c>
      <c r="C256" s="48" t="str">
        <f>'Bills Import 2024'!R256</f>
        <v/>
      </c>
      <c r="D256" s="48" t="str">
        <f>'Bills Import 2024'!AE256</f>
        <v/>
      </c>
      <c r="E256" s="1" t="str">
        <f>'Bills Import 2024'!X256</f>
        <v>101011701</v>
      </c>
      <c r="F256" s="1" t="str">
        <f>'Bills Import 2024'!BC256</f>
        <v>Deduction of Advance Payment to Suppliers</v>
      </c>
      <c r="G256" s="1">
        <f>'Bills Import 2024'!BI256</f>
        <v>-1</v>
      </c>
      <c r="H256" s="46">
        <f>'Bills Import 2024'!BO256</f>
        <v>55620</v>
      </c>
      <c r="I256" s="1" t="str">
        <f>'Bills Import 2024'!W256</f>
        <v>{"1022": 100.0}</v>
      </c>
      <c r="J256" s="1" t="str">
        <f>'Bills Import 2024'!AW256</f>
        <v>15% PUR</v>
      </c>
    </row>
    <row r="257" spans="1:10" ht="15" x14ac:dyDescent="0.25">
      <c r="A257" s="1" t="str">
        <f>'Bills Import 2024'!E257</f>
        <v>Raw Material Supplier</v>
      </c>
      <c r="B257" s="48">
        <f>'Bills Import 2024'!Q257</f>
        <v>45443</v>
      </c>
      <c r="C257" s="48">
        <f>'Bills Import 2024'!R257</f>
        <v>45443</v>
      </c>
      <c r="D257" s="48">
        <f>'Bills Import 2024'!AE257</f>
        <v>45478</v>
      </c>
      <c r="E257" s="1" t="str">
        <f>'Bills Import 2024'!X257</f>
        <v>3010092</v>
      </c>
      <c r="F257" s="1" t="str">
        <f>'Bills Import 2024'!BC257</f>
        <v>Raw Material</v>
      </c>
      <c r="G257" s="1">
        <f>'Bills Import 2024'!BI257</f>
        <v>1</v>
      </c>
      <c r="H257" s="46">
        <f>'Bills Import 2024'!BO257</f>
        <v>741600</v>
      </c>
      <c r="I257" s="1" t="str">
        <f>'Bills Import 2024'!W257</f>
        <v>{"1021": 100.0}</v>
      </c>
      <c r="J257" s="1" t="str">
        <f>'Bills Import 2024'!AW257</f>
        <v>15% PUR</v>
      </c>
    </row>
    <row r="258" spans="1:10" ht="15" x14ac:dyDescent="0.25">
      <c r="A258" s="1" t="str">
        <f>'Bills Import 2024'!E258</f>
        <v/>
      </c>
      <c r="B258" s="48" t="str">
        <f>'Bills Import 2024'!Q258</f>
        <v/>
      </c>
      <c r="C258" s="48" t="str">
        <f>'Bills Import 2024'!R258</f>
        <v/>
      </c>
      <c r="D258" s="48" t="str">
        <f>'Bills Import 2024'!AE258</f>
        <v/>
      </c>
      <c r="E258" s="1" t="str">
        <f>'Bills Import 2024'!X258</f>
        <v>101011701</v>
      </c>
      <c r="F258" s="1" t="str">
        <f>'Bills Import 2024'!BC258</f>
        <v>Deduction of Advance Payment to Suppliers</v>
      </c>
      <c r="G258" s="1">
        <f>'Bills Import 2024'!BI258</f>
        <v>-1</v>
      </c>
      <c r="H258" s="46">
        <f>'Bills Import 2024'!BO258</f>
        <v>111240</v>
      </c>
      <c r="I258" s="1" t="str">
        <f>'Bills Import 2024'!W258</f>
        <v>{"1021": 100.0}</v>
      </c>
      <c r="J258" s="1" t="str">
        <f>'Bills Import 2024'!AW258</f>
        <v>15% PUR</v>
      </c>
    </row>
    <row r="259" spans="1:10" ht="15" x14ac:dyDescent="0.25">
      <c r="A259" s="1" t="str">
        <f>'Bills Import 2024'!E259</f>
        <v>Raw Material Supplier</v>
      </c>
      <c r="B259" s="48">
        <f>'Bills Import 2024'!Q259</f>
        <v>45443</v>
      </c>
      <c r="C259" s="48">
        <f>'Bills Import 2024'!R259</f>
        <v>45443</v>
      </c>
      <c r="D259" s="48">
        <f>'Bills Import 2024'!AE259</f>
        <v>45478</v>
      </c>
      <c r="E259" s="1" t="str">
        <f>'Bills Import 2024'!X259</f>
        <v>3010092</v>
      </c>
      <c r="F259" s="1" t="str">
        <f>'Bills Import 2024'!BC259</f>
        <v>Raw Material</v>
      </c>
      <c r="G259" s="1">
        <f>'Bills Import 2024'!BI259</f>
        <v>1</v>
      </c>
      <c r="H259" s="46">
        <f>'Bills Import 2024'!BO259</f>
        <v>741600</v>
      </c>
      <c r="I259" s="1" t="str">
        <f>'Bills Import 2024'!W259</f>
        <v>{"911": 100.0}</v>
      </c>
      <c r="J259" s="1" t="str">
        <f>'Bills Import 2024'!AW259</f>
        <v>15% PUR</v>
      </c>
    </row>
    <row r="260" spans="1:10" ht="15" x14ac:dyDescent="0.25">
      <c r="A260" s="1" t="str">
        <f>'Bills Import 2024'!E260</f>
        <v/>
      </c>
      <c r="B260" s="48" t="str">
        <f>'Bills Import 2024'!Q260</f>
        <v/>
      </c>
      <c r="C260" s="48" t="str">
        <f>'Bills Import 2024'!R260</f>
        <v/>
      </c>
      <c r="D260" s="48" t="str">
        <f>'Bills Import 2024'!AE260</f>
        <v/>
      </c>
      <c r="E260" s="1" t="str">
        <f>'Bills Import 2024'!X260</f>
        <v>101011701</v>
      </c>
      <c r="F260" s="1" t="str">
        <f>'Bills Import 2024'!BC260</f>
        <v>Deduction of Advance Payment to Suppliers</v>
      </c>
      <c r="G260" s="1">
        <f>'Bills Import 2024'!BI260</f>
        <v>-1</v>
      </c>
      <c r="H260" s="46">
        <f>'Bills Import 2024'!BO260</f>
        <v>43606</v>
      </c>
      <c r="I260" s="1" t="str">
        <f>'Bills Import 2024'!W260</f>
        <v>{"911": 100.0}</v>
      </c>
      <c r="J260" s="1" t="str">
        <f>'Bills Import 2024'!AW260</f>
        <v>15% PUR</v>
      </c>
    </row>
    <row r="261" spans="1:10" ht="15" x14ac:dyDescent="0.25">
      <c r="A261" s="1" t="str">
        <f>'Bills Import 2024'!E261</f>
        <v>Raw Material Supplier</v>
      </c>
      <c r="B261" s="48">
        <f>'Bills Import 2024'!Q261</f>
        <v>45443</v>
      </c>
      <c r="C261" s="48">
        <f>'Bills Import 2024'!R261</f>
        <v>45443</v>
      </c>
      <c r="D261" s="48">
        <f>'Bills Import 2024'!AE261</f>
        <v>45478</v>
      </c>
      <c r="E261" s="1" t="str">
        <f>'Bills Import 2024'!X261</f>
        <v>3010092</v>
      </c>
      <c r="F261" s="1" t="str">
        <f>'Bills Import 2024'!BC261</f>
        <v>Raw Material</v>
      </c>
      <c r="G261" s="1">
        <f>'Bills Import 2024'!BI261</f>
        <v>1</v>
      </c>
      <c r="H261" s="46">
        <f>'Bills Import 2024'!BO261</f>
        <v>92700</v>
      </c>
      <c r="I261" s="1" t="str">
        <f>'Bills Import 2024'!W261</f>
        <v>{"962": 100.0}</v>
      </c>
      <c r="J261" s="1" t="str">
        <f>'Bills Import 2024'!AW261</f>
        <v>15% PUR</v>
      </c>
    </row>
    <row r="262" spans="1:10" ht="15" x14ac:dyDescent="0.25">
      <c r="A262" s="1" t="str">
        <f>'Bills Import 2024'!E262</f>
        <v/>
      </c>
      <c r="B262" s="48" t="str">
        <f>'Bills Import 2024'!Q262</f>
        <v/>
      </c>
      <c r="C262" s="48" t="str">
        <f>'Bills Import 2024'!R262</f>
        <v/>
      </c>
      <c r="D262" s="48" t="str">
        <f>'Bills Import 2024'!AE262</f>
        <v/>
      </c>
      <c r="E262" s="1" t="str">
        <f>'Bills Import 2024'!X262</f>
        <v>101011701</v>
      </c>
      <c r="F262" s="1" t="str">
        <f>'Bills Import 2024'!BC262</f>
        <v>Deduction of Advance Payment to Suppliers</v>
      </c>
      <c r="G262" s="1">
        <f>'Bills Import 2024'!BI262</f>
        <v>-1</v>
      </c>
      <c r="H262" s="46">
        <f>'Bills Import 2024'!BO262</f>
        <v>9270</v>
      </c>
      <c r="I262" s="1" t="str">
        <f>'Bills Import 2024'!W262</f>
        <v>{"962": 100.0}</v>
      </c>
      <c r="J262" s="1" t="str">
        <f>'Bills Import 2024'!AW262</f>
        <v>15% PUR</v>
      </c>
    </row>
    <row r="263" spans="1:10" ht="15" x14ac:dyDescent="0.25">
      <c r="A263" s="1" t="str">
        <f>'Bills Import 2024'!E263</f>
        <v>Raw Material Supplier</v>
      </c>
      <c r="B263" s="48">
        <f>'Bills Import 2024'!Q263</f>
        <v>45474</v>
      </c>
      <c r="C263" s="48">
        <f>'Bills Import 2024'!R263</f>
        <v>45474</v>
      </c>
      <c r="D263" s="48">
        <f>'Bills Import 2024'!AE263</f>
        <v>45509</v>
      </c>
      <c r="E263" s="1" t="str">
        <f>'Bills Import 2024'!X263</f>
        <v>3010092</v>
      </c>
      <c r="F263" s="1" t="str">
        <f>'Bills Import 2024'!BC263</f>
        <v>Raw Material</v>
      </c>
      <c r="G263" s="1">
        <f>'Bills Import 2024'!BI263</f>
        <v>1</v>
      </c>
      <c r="H263" s="46">
        <f>'Bills Import 2024'!BO263</f>
        <v>812038</v>
      </c>
      <c r="I263" s="1" t="str">
        <f>'Bills Import 2024'!W263</f>
        <v>{"1012": 100.0}</v>
      </c>
      <c r="J263" s="1" t="str">
        <f>'Bills Import 2024'!AW263</f>
        <v>15% PUR</v>
      </c>
    </row>
    <row r="264" spans="1:10" ht="15" x14ac:dyDescent="0.25">
      <c r="A264" s="1" t="str">
        <f>'Bills Import 2024'!E264</f>
        <v/>
      </c>
      <c r="B264" s="48" t="str">
        <f>'Bills Import 2024'!Q264</f>
        <v/>
      </c>
      <c r="C264" s="48" t="str">
        <f>'Bills Import 2024'!R264</f>
        <v/>
      </c>
      <c r="D264" s="48" t="str">
        <f>'Bills Import 2024'!AE264</f>
        <v/>
      </c>
      <c r="E264" s="1" t="str">
        <f>'Bills Import 2024'!X264</f>
        <v>101011701</v>
      </c>
      <c r="F264" s="1" t="str">
        <f>'Bills Import 2024'!BC264</f>
        <v>Deduction of Advance Payment to Suppliers</v>
      </c>
      <c r="G264" s="1">
        <f>'Bills Import 2024'!BI264</f>
        <v>-1</v>
      </c>
      <c r="H264" s="46">
        <f>'Bills Import 2024'!BO264</f>
        <v>243611</v>
      </c>
      <c r="I264" s="1" t="str">
        <f>'Bills Import 2024'!W264</f>
        <v>{"1012": 100.0}</v>
      </c>
      <c r="J264" s="1" t="str">
        <f>'Bills Import 2024'!AW264</f>
        <v>15% PUR</v>
      </c>
    </row>
    <row r="265" spans="1:10" ht="15" x14ac:dyDescent="0.25">
      <c r="A265" s="1" t="str">
        <f>'Bills Import 2024'!E265</f>
        <v>Raw Material Supplier</v>
      </c>
      <c r="B265" s="48">
        <f>'Bills Import 2024'!Q265</f>
        <v>45474</v>
      </c>
      <c r="C265" s="48">
        <f>'Bills Import 2024'!R265</f>
        <v>45474</v>
      </c>
      <c r="D265" s="48">
        <f>'Bills Import 2024'!AE265</f>
        <v>45509</v>
      </c>
      <c r="E265" s="1" t="str">
        <f>'Bills Import 2024'!X265</f>
        <v>3010092</v>
      </c>
      <c r="F265" s="1" t="str">
        <f>'Bills Import 2024'!BC265</f>
        <v>Raw Material</v>
      </c>
      <c r="G265" s="1">
        <f>'Bills Import 2024'!BI265</f>
        <v>1</v>
      </c>
      <c r="H265" s="46">
        <f>'Bills Import 2024'!BO265</f>
        <v>3902501</v>
      </c>
      <c r="I265" s="1" t="str">
        <f>'Bills Import 2024'!W265</f>
        <v>{"1028": 100.0}</v>
      </c>
      <c r="J265" s="1" t="str">
        <f>'Bills Import 2024'!AW265</f>
        <v>15% PUR</v>
      </c>
    </row>
    <row r="266" spans="1:10" ht="15" x14ac:dyDescent="0.25">
      <c r="A266" s="1" t="str">
        <f>'Bills Import 2024'!E266</f>
        <v/>
      </c>
      <c r="B266" s="48" t="str">
        <f>'Bills Import 2024'!Q266</f>
        <v/>
      </c>
      <c r="C266" s="48" t="str">
        <f>'Bills Import 2024'!R266</f>
        <v/>
      </c>
      <c r="D266" s="48" t="str">
        <f>'Bills Import 2024'!AE266</f>
        <v/>
      </c>
      <c r="E266" s="1" t="str">
        <f>'Bills Import 2024'!X266</f>
        <v>101011701</v>
      </c>
      <c r="F266" s="1" t="str">
        <f>'Bills Import 2024'!BC266</f>
        <v>Deduction of Advance Payment to Suppliers</v>
      </c>
      <c r="G266" s="1">
        <f>'Bills Import 2024'!BI266</f>
        <v>-1</v>
      </c>
      <c r="H266" s="46">
        <f>'Bills Import 2024'!BO266</f>
        <v>780500</v>
      </c>
      <c r="I266" s="1" t="str">
        <f>'Bills Import 2024'!W266</f>
        <v>{"1028": 100.0}</v>
      </c>
      <c r="J266" s="1" t="str">
        <f>'Bills Import 2024'!AW266</f>
        <v>15% PUR</v>
      </c>
    </row>
    <row r="267" spans="1:10" ht="15" x14ac:dyDescent="0.25">
      <c r="A267" s="1" t="str">
        <f>'Bills Import 2024'!E267</f>
        <v>Raw Material Supplier</v>
      </c>
      <c r="B267" s="48">
        <f>'Bills Import 2024'!Q267</f>
        <v>45474</v>
      </c>
      <c r="C267" s="48">
        <f>'Bills Import 2024'!R267</f>
        <v>45474</v>
      </c>
      <c r="D267" s="48">
        <f>'Bills Import 2024'!AE267</f>
        <v>45509</v>
      </c>
      <c r="E267" s="1" t="str">
        <f>'Bills Import 2024'!X267</f>
        <v>3010092</v>
      </c>
      <c r="F267" s="1" t="str">
        <f>'Bills Import 2024'!BC267</f>
        <v>Raw Material</v>
      </c>
      <c r="G267" s="1">
        <f>'Bills Import 2024'!BI267</f>
        <v>1</v>
      </c>
      <c r="H267" s="46">
        <f>'Bills Import 2024'!BO267</f>
        <v>770721</v>
      </c>
      <c r="I267" s="1" t="str">
        <f>'Bills Import 2024'!W267</f>
        <v>{"991": 100.0}</v>
      </c>
      <c r="J267" s="1" t="str">
        <f>'Bills Import 2024'!AW267</f>
        <v>15% PUR</v>
      </c>
    </row>
    <row r="268" spans="1:10" ht="15" x14ac:dyDescent="0.25">
      <c r="A268" s="1" t="str">
        <f>'Bills Import 2024'!E268</f>
        <v/>
      </c>
      <c r="B268" s="48" t="str">
        <f>'Bills Import 2024'!Q268</f>
        <v/>
      </c>
      <c r="C268" s="48" t="str">
        <f>'Bills Import 2024'!R268</f>
        <v/>
      </c>
      <c r="D268" s="48" t="str">
        <f>'Bills Import 2024'!AE268</f>
        <v/>
      </c>
      <c r="E268" s="1" t="str">
        <f>'Bills Import 2024'!X268</f>
        <v>101011701</v>
      </c>
      <c r="F268" s="1" t="str">
        <f>'Bills Import 2024'!BC268</f>
        <v>Deduction of Advance Payment to Suppliers</v>
      </c>
      <c r="G268" s="1">
        <f>'Bills Import 2024'!BI268</f>
        <v>-1</v>
      </c>
      <c r="H268" s="46">
        <f>'Bills Import 2024'!BO268</f>
        <v>192680</v>
      </c>
      <c r="I268" s="1" t="str">
        <f>'Bills Import 2024'!W268</f>
        <v>{"991": 100.0}</v>
      </c>
      <c r="J268" s="1" t="str">
        <f>'Bills Import 2024'!AW268</f>
        <v>15% PUR</v>
      </c>
    </row>
    <row r="269" spans="1:10" ht="15" x14ac:dyDescent="0.25">
      <c r="A269" s="1" t="str">
        <f>'Bills Import 2024'!E269</f>
        <v>Raw Material Supplier</v>
      </c>
      <c r="B269" s="48">
        <f>'Bills Import 2024'!Q269</f>
        <v>45474</v>
      </c>
      <c r="C269" s="48">
        <f>'Bills Import 2024'!R269</f>
        <v>45474</v>
      </c>
      <c r="D269" s="48">
        <f>'Bills Import 2024'!AE269</f>
        <v>45509</v>
      </c>
      <c r="E269" s="1" t="str">
        <f>'Bills Import 2024'!X269</f>
        <v>3010092</v>
      </c>
      <c r="F269" s="1" t="str">
        <f>'Bills Import 2024'!BC269</f>
        <v>Raw Material</v>
      </c>
      <c r="G269" s="1">
        <f>'Bills Import 2024'!BI269</f>
        <v>1</v>
      </c>
      <c r="H269" s="46">
        <f>'Bills Import 2024'!BO269</f>
        <v>598879</v>
      </c>
      <c r="I269" s="1" t="str">
        <f>'Bills Import 2024'!W269</f>
        <v>{"1026": 100.0}</v>
      </c>
      <c r="J269" s="1" t="str">
        <f>'Bills Import 2024'!AW269</f>
        <v>15% PUR</v>
      </c>
    </row>
    <row r="270" spans="1:10" ht="15" x14ac:dyDescent="0.25">
      <c r="A270" s="1" t="str">
        <f>'Bills Import 2024'!E270</f>
        <v/>
      </c>
      <c r="B270" s="48" t="str">
        <f>'Bills Import 2024'!Q270</f>
        <v/>
      </c>
      <c r="C270" s="48" t="str">
        <f>'Bills Import 2024'!R270</f>
        <v/>
      </c>
      <c r="D270" s="48" t="str">
        <f>'Bills Import 2024'!AE270</f>
        <v/>
      </c>
      <c r="E270" s="1" t="str">
        <f>'Bills Import 2024'!X270</f>
        <v>101011701</v>
      </c>
      <c r="F270" s="1" t="str">
        <f>'Bills Import 2024'!BC270</f>
        <v>Deduction of Advance Payment to Suppliers</v>
      </c>
      <c r="G270" s="1">
        <f>'Bills Import 2024'!BI270</f>
        <v>-1</v>
      </c>
      <c r="H270" s="46">
        <f>'Bills Import 2024'!BO270</f>
        <v>119776</v>
      </c>
      <c r="I270" s="1" t="str">
        <f>'Bills Import 2024'!W270</f>
        <v>{"1026": 100.0}</v>
      </c>
      <c r="J270" s="1" t="str">
        <f>'Bills Import 2024'!AW270</f>
        <v>15% PUR</v>
      </c>
    </row>
    <row r="271" spans="1:10" ht="15" x14ac:dyDescent="0.25">
      <c r="A271" s="1" t="str">
        <f>'Bills Import 2024'!E271</f>
        <v>Raw Material Supplier</v>
      </c>
      <c r="B271" s="48">
        <f>'Bills Import 2024'!Q271</f>
        <v>45474</v>
      </c>
      <c r="C271" s="48">
        <f>'Bills Import 2024'!R271</f>
        <v>45474</v>
      </c>
      <c r="D271" s="48">
        <f>'Bills Import 2024'!AE271</f>
        <v>45509</v>
      </c>
      <c r="E271" s="1" t="str">
        <f>'Bills Import 2024'!X271</f>
        <v>3010092</v>
      </c>
      <c r="F271" s="1" t="str">
        <f>'Bills Import 2024'!BC271</f>
        <v>Raw Material</v>
      </c>
      <c r="G271" s="1">
        <f>'Bills Import 2024'!BI271</f>
        <v>1</v>
      </c>
      <c r="H271" s="46">
        <f>'Bills Import 2024'!BO271</f>
        <v>578107</v>
      </c>
      <c r="I271" s="1" t="str">
        <f>'Bills Import 2024'!W271</f>
        <v>{"1025": 100.0}</v>
      </c>
      <c r="J271" s="1" t="str">
        <f>'Bills Import 2024'!AW271</f>
        <v>15% PUR</v>
      </c>
    </row>
    <row r="272" spans="1:10" ht="15" x14ac:dyDescent="0.25">
      <c r="A272" s="1" t="str">
        <f>'Bills Import 2024'!E272</f>
        <v/>
      </c>
      <c r="B272" s="48" t="str">
        <f>'Bills Import 2024'!Q272</f>
        <v/>
      </c>
      <c r="C272" s="48" t="str">
        <f>'Bills Import 2024'!R272</f>
        <v/>
      </c>
      <c r="D272" s="48" t="str">
        <f>'Bills Import 2024'!AE272</f>
        <v/>
      </c>
      <c r="E272" s="1" t="str">
        <f>'Bills Import 2024'!X272</f>
        <v>101011701</v>
      </c>
      <c r="F272" s="1" t="str">
        <f>'Bills Import 2024'!BC272</f>
        <v>Deduction of Advance Payment to Suppliers</v>
      </c>
      <c r="G272" s="1">
        <f>'Bills Import 2024'!BI272</f>
        <v>-1</v>
      </c>
      <c r="H272" s="46">
        <f>'Bills Import 2024'!BO272</f>
        <v>231243</v>
      </c>
      <c r="I272" s="1" t="str">
        <f>'Bills Import 2024'!W272</f>
        <v>{"1025": 100.0}</v>
      </c>
      <c r="J272" s="1" t="str">
        <f>'Bills Import 2024'!AW272</f>
        <v>15% PUR</v>
      </c>
    </row>
    <row r="273" spans="1:10" ht="15" x14ac:dyDescent="0.25">
      <c r="A273" s="1" t="str">
        <f>'Bills Import 2024'!E273</f>
        <v>Raw Material Supplier</v>
      </c>
      <c r="B273" s="48">
        <f>'Bills Import 2024'!Q273</f>
        <v>45474</v>
      </c>
      <c r="C273" s="48">
        <f>'Bills Import 2024'!R273</f>
        <v>45474</v>
      </c>
      <c r="D273" s="48">
        <f>'Bills Import 2024'!AE273</f>
        <v>45509</v>
      </c>
      <c r="E273" s="1" t="str">
        <f>'Bills Import 2024'!X273</f>
        <v>3010092</v>
      </c>
      <c r="F273" s="1" t="str">
        <f>'Bills Import 2024'!BC273</f>
        <v>Raw Material</v>
      </c>
      <c r="G273" s="1">
        <f>'Bills Import 2024'!BI273</f>
        <v>1</v>
      </c>
      <c r="H273" s="46">
        <f>'Bills Import 2024'!BO273</f>
        <v>625725</v>
      </c>
      <c r="I273" s="1" t="str">
        <f>'Bills Import 2024'!W273</f>
        <v>{"1108": 100.0}</v>
      </c>
      <c r="J273" s="1" t="str">
        <f>'Bills Import 2024'!AW273</f>
        <v>15% PUR</v>
      </c>
    </row>
    <row r="274" spans="1:10" ht="15" x14ac:dyDescent="0.25">
      <c r="A274" s="1" t="str">
        <f>'Bills Import 2024'!E274</f>
        <v>Raw Material Supplier</v>
      </c>
      <c r="B274" s="48">
        <f>'Bills Import 2024'!Q274</f>
        <v>45474</v>
      </c>
      <c r="C274" s="48">
        <f>'Bills Import 2024'!R274</f>
        <v>45474</v>
      </c>
      <c r="D274" s="48">
        <f>'Bills Import 2024'!AE274</f>
        <v>45509</v>
      </c>
      <c r="E274" s="1" t="str">
        <f>'Bills Import 2024'!X274</f>
        <v>3010092</v>
      </c>
      <c r="F274" s="1" t="str">
        <f>'Bills Import 2024'!BC274</f>
        <v>Raw Material</v>
      </c>
      <c r="G274" s="1">
        <f>'Bills Import 2024'!BI274</f>
        <v>1</v>
      </c>
      <c r="H274" s="46">
        <f>'Bills Import 2024'!BO274</f>
        <v>1365209</v>
      </c>
      <c r="I274" s="1" t="str">
        <f>'Bills Import 2024'!W274</f>
        <v>{"1031": 100.0}</v>
      </c>
      <c r="J274" s="1" t="str">
        <f>'Bills Import 2024'!AW274</f>
        <v>15% PUR</v>
      </c>
    </row>
    <row r="275" spans="1:10" ht="15" x14ac:dyDescent="0.25">
      <c r="A275" s="1" t="str">
        <f>'Bills Import 2024'!E275</f>
        <v/>
      </c>
      <c r="B275" s="48" t="str">
        <f>'Bills Import 2024'!Q275</f>
        <v/>
      </c>
      <c r="C275" s="48" t="str">
        <f>'Bills Import 2024'!R275</f>
        <v/>
      </c>
      <c r="D275" s="48" t="str">
        <f>'Bills Import 2024'!AE275</f>
        <v/>
      </c>
      <c r="E275" s="1" t="str">
        <f>'Bills Import 2024'!X275</f>
        <v>101011701</v>
      </c>
      <c r="F275" s="1" t="str">
        <f>'Bills Import 2024'!BC275</f>
        <v>Deduction of Advance Payment to Suppliers</v>
      </c>
      <c r="G275" s="1">
        <f>'Bills Import 2024'!BI275</f>
        <v>-1</v>
      </c>
      <c r="H275" s="46">
        <f>'Bills Import 2024'!BO275</f>
        <v>136521</v>
      </c>
      <c r="I275" s="1" t="str">
        <f>'Bills Import 2024'!W275</f>
        <v>{"1031": 100.0}</v>
      </c>
      <c r="J275" s="1" t="str">
        <f>'Bills Import 2024'!AW275</f>
        <v>15% PUR</v>
      </c>
    </row>
    <row r="276" spans="1:10" ht="15" x14ac:dyDescent="0.25">
      <c r="A276" s="1" t="str">
        <f>'Bills Import 2024'!E276</f>
        <v>Raw Material Supplier</v>
      </c>
      <c r="B276" s="48">
        <f>'Bills Import 2024'!Q276</f>
        <v>45474</v>
      </c>
      <c r="C276" s="48">
        <f>'Bills Import 2024'!R276</f>
        <v>45474</v>
      </c>
      <c r="D276" s="48">
        <f>'Bills Import 2024'!AE276</f>
        <v>45509</v>
      </c>
      <c r="E276" s="1" t="str">
        <f>'Bills Import 2024'!X276</f>
        <v>3010092</v>
      </c>
      <c r="F276" s="1" t="str">
        <f>'Bills Import 2024'!BC276</f>
        <v>Raw Material</v>
      </c>
      <c r="G276" s="1">
        <f>'Bills Import 2024'!BI276</f>
        <v>1</v>
      </c>
      <c r="H276" s="46">
        <f>'Bills Import 2024'!BO276</f>
        <v>704009</v>
      </c>
      <c r="I276" s="1" t="str">
        <f>'Bills Import 2024'!W276</f>
        <v>{"1011": 100.0}</v>
      </c>
      <c r="J276" s="1" t="str">
        <f>'Bills Import 2024'!AW276</f>
        <v>15% PUR</v>
      </c>
    </row>
    <row r="277" spans="1:10" ht="15" x14ac:dyDescent="0.25">
      <c r="A277" s="1" t="str">
        <f>'Bills Import 2024'!E277</f>
        <v/>
      </c>
      <c r="B277" s="48" t="str">
        <f>'Bills Import 2024'!Q277</f>
        <v/>
      </c>
      <c r="C277" s="48" t="str">
        <f>'Bills Import 2024'!R277</f>
        <v/>
      </c>
      <c r="D277" s="48" t="str">
        <f>'Bills Import 2024'!AE277</f>
        <v/>
      </c>
      <c r="E277" s="1" t="str">
        <f>'Bills Import 2024'!X277</f>
        <v>101011701</v>
      </c>
      <c r="F277" s="1" t="str">
        <f>'Bills Import 2024'!BC277</f>
        <v>Deduction of Advance Payment to Suppliers</v>
      </c>
      <c r="G277" s="1">
        <f>'Bills Import 2024'!BI277</f>
        <v>-1</v>
      </c>
      <c r="H277" s="46">
        <f>'Bills Import 2024'!BO277</f>
        <v>176002</v>
      </c>
      <c r="I277" s="1" t="str">
        <f>'Bills Import 2024'!W277</f>
        <v>{"1011": 100.0}</v>
      </c>
      <c r="J277" s="1" t="str">
        <f>'Bills Import 2024'!AW277</f>
        <v>15% PUR</v>
      </c>
    </row>
    <row r="278" spans="1:10" ht="15" x14ac:dyDescent="0.25">
      <c r="A278" s="1" t="str">
        <f>'Bills Import 2024'!E278</f>
        <v>Raw Material Supplier</v>
      </c>
      <c r="B278" s="48">
        <f>'Bills Import 2024'!Q278</f>
        <v>45474</v>
      </c>
      <c r="C278" s="48">
        <f>'Bills Import 2024'!R278</f>
        <v>45474</v>
      </c>
      <c r="D278" s="48">
        <f>'Bills Import 2024'!AE278</f>
        <v>45509</v>
      </c>
      <c r="E278" s="1" t="str">
        <f>'Bills Import 2024'!X278</f>
        <v>3010092</v>
      </c>
      <c r="F278" s="1" t="str">
        <f>'Bills Import 2024'!BC278</f>
        <v>Raw Material</v>
      </c>
      <c r="G278" s="1">
        <f>'Bills Import 2024'!BI278</f>
        <v>1</v>
      </c>
      <c r="H278" s="46">
        <f>'Bills Import 2024'!BO278</f>
        <v>231750</v>
      </c>
      <c r="I278" s="1" t="str">
        <f>'Bills Import 2024'!W278</f>
        <v>{"1022": 100.0}</v>
      </c>
      <c r="J278" s="1" t="str">
        <f>'Bills Import 2024'!AW278</f>
        <v>15% PUR</v>
      </c>
    </row>
    <row r="279" spans="1:10" ht="15" x14ac:dyDescent="0.25">
      <c r="A279" s="1" t="str">
        <f>'Bills Import 2024'!E279</f>
        <v/>
      </c>
      <c r="B279" s="48" t="str">
        <f>'Bills Import 2024'!Q279</f>
        <v/>
      </c>
      <c r="C279" s="48" t="str">
        <f>'Bills Import 2024'!R279</f>
        <v/>
      </c>
      <c r="D279" s="48" t="str">
        <f>'Bills Import 2024'!AE279</f>
        <v/>
      </c>
      <c r="E279" s="1" t="str">
        <f>'Bills Import 2024'!X279</f>
        <v>101011701</v>
      </c>
      <c r="F279" s="1" t="str">
        <f>'Bills Import 2024'!BC279</f>
        <v>Deduction of Advance Payment to Suppliers</v>
      </c>
      <c r="G279" s="1">
        <f>'Bills Import 2024'!BI279</f>
        <v>-1</v>
      </c>
      <c r="H279" s="46">
        <f>'Bills Import 2024'!BO279</f>
        <v>46350</v>
      </c>
      <c r="I279" s="1" t="str">
        <f>'Bills Import 2024'!W279</f>
        <v>{"1022": 100.0}</v>
      </c>
      <c r="J279" s="1" t="str">
        <f>'Bills Import 2024'!AW279</f>
        <v>15% PUR</v>
      </c>
    </row>
    <row r="280" spans="1:10" ht="15" x14ac:dyDescent="0.25">
      <c r="A280" s="1" t="str">
        <f>'Bills Import 2024'!E280</f>
        <v>Raw Material Supplier</v>
      </c>
      <c r="B280" s="48">
        <f>'Bills Import 2024'!Q280</f>
        <v>45474</v>
      </c>
      <c r="C280" s="48">
        <f>'Bills Import 2024'!R280</f>
        <v>45474</v>
      </c>
      <c r="D280" s="48">
        <f>'Bills Import 2024'!AE280</f>
        <v>45509</v>
      </c>
      <c r="E280" s="1" t="str">
        <f>'Bills Import 2024'!X280</f>
        <v>3010092</v>
      </c>
      <c r="F280" s="1" t="str">
        <f>'Bills Import 2024'!BC280</f>
        <v>Raw Material</v>
      </c>
      <c r="G280" s="1">
        <f>'Bills Import 2024'!BI280</f>
        <v>1</v>
      </c>
      <c r="H280" s="46">
        <f>'Bills Import 2024'!BO280</f>
        <v>695250</v>
      </c>
      <c r="I280" s="1" t="str">
        <f>'Bills Import 2024'!W280</f>
        <v>{"1021": 100.0}</v>
      </c>
      <c r="J280" s="1" t="str">
        <f>'Bills Import 2024'!AW280</f>
        <v>15% PUR</v>
      </c>
    </row>
    <row r="281" spans="1:10" ht="15" x14ac:dyDescent="0.25">
      <c r="A281" s="1" t="str">
        <f>'Bills Import 2024'!E281</f>
        <v/>
      </c>
      <c r="B281" s="48" t="str">
        <f>'Bills Import 2024'!Q281</f>
        <v/>
      </c>
      <c r="C281" s="48" t="str">
        <f>'Bills Import 2024'!R281</f>
        <v/>
      </c>
      <c r="D281" s="48" t="str">
        <f>'Bills Import 2024'!AE281</f>
        <v/>
      </c>
      <c r="E281" s="1" t="str">
        <f>'Bills Import 2024'!X281</f>
        <v>101011701</v>
      </c>
      <c r="F281" s="1" t="str">
        <f>'Bills Import 2024'!BC281</f>
        <v>Deduction of Advance Payment to Suppliers</v>
      </c>
      <c r="G281" s="1">
        <f>'Bills Import 2024'!BI281</f>
        <v>-1</v>
      </c>
      <c r="H281" s="46">
        <f>'Bills Import 2024'!BO281</f>
        <v>104288</v>
      </c>
      <c r="I281" s="1" t="str">
        <f>'Bills Import 2024'!W281</f>
        <v>{"1021": 100.0}</v>
      </c>
      <c r="J281" s="1" t="str">
        <f>'Bills Import 2024'!AW281</f>
        <v>15% PUR</v>
      </c>
    </row>
    <row r="282" spans="1:10" ht="15" x14ac:dyDescent="0.25">
      <c r="A282" s="1" t="str">
        <f>'Bills Import 2024'!E282</f>
        <v>Raw Material Supplier</v>
      </c>
      <c r="B282" s="48">
        <f>'Bills Import 2024'!Q282</f>
        <v>45474</v>
      </c>
      <c r="C282" s="48">
        <f>'Bills Import 2024'!R282</f>
        <v>45474</v>
      </c>
      <c r="D282" s="48">
        <f>'Bills Import 2024'!AE282</f>
        <v>45509</v>
      </c>
      <c r="E282" s="1" t="str">
        <f>'Bills Import 2024'!X282</f>
        <v>3010092</v>
      </c>
      <c r="F282" s="1" t="str">
        <f>'Bills Import 2024'!BC282</f>
        <v>Raw Material</v>
      </c>
      <c r="G282" s="1">
        <f>'Bills Import 2024'!BI282</f>
        <v>1</v>
      </c>
      <c r="H282" s="46">
        <f>'Bills Import 2024'!BO282</f>
        <v>2088671</v>
      </c>
      <c r="I282" s="1" t="str">
        <f>'Bills Import 2024'!W282</f>
        <v>{"911": 100.0}</v>
      </c>
      <c r="J282" s="1" t="str">
        <f>'Bills Import 2024'!AW282</f>
        <v>15% PUR</v>
      </c>
    </row>
    <row r="283" spans="1:10" ht="15" x14ac:dyDescent="0.25">
      <c r="A283" s="1" t="str">
        <f>'Bills Import 2024'!E283</f>
        <v/>
      </c>
      <c r="B283" s="48" t="str">
        <f>'Bills Import 2024'!Q283</f>
        <v/>
      </c>
      <c r="C283" s="48" t="str">
        <f>'Bills Import 2024'!R283</f>
        <v/>
      </c>
      <c r="D283" s="48" t="str">
        <f>'Bills Import 2024'!AE283</f>
        <v/>
      </c>
      <c r="E283" s="1" t="str">
        <f>'Bills Import 2024'!X283</f>
        <v>101011701</v>
      </c>
      <c r="F283" s="1" t="str">
        <f>'Bills Import 2024'!BC283</f>
        <v>Deduction of Advance Payment to Suppliers</v>
      </c>
      <c r="G283" s="1">
        <f>'Bills Import 2024'!BI283</f>
        <v>-1</v>
      </c>
      <c r="H283" s="46">
        <f>'Bills Import 2024'!BO283</f>
        <v>122814</v>
      </c>
      <c r="I283" s="1" t="str">
        <f>'Bills Import 2024'!W283</f>
        <v>{"911": 100.0}</v>
      </c>
      <c r="J283" s="1" t="str">
        <f>'Bills Import 2024'!AW283</f>
        <v>15% PUR</v>
      </c>
    </row>
    <row r="284" spans="1:10" ht="15" x14ac:dyDescent="0.25">
      <c r="A284" s="1" t="str">
        <f>'Bills Import 2024'!E284</f>
        <v>Raw Material Supplier</v>
      </c>
      <c r="B284" s="48">
        <f>'Bills Import 2024'!Q284</f>
        <v>45474</v>
      </c>
      <c r="C284" s="48">
        <f>'Bills Import 2024'!R284</f>
        <v>45474</v>
      </c>
      <c r="D284" s="48">
        <f>'Bills Import 2024'!AE284</f>
        <v>45509</v>
      </c>
      <c r="E284" s="1" t="str">
        <f>'Bills Import 2024'!X284</f>
        <v>3010092</v>
      </c>
      <c r="F284" s="1" t="str">
        <f>'Bills Import 2024'!BC284</f>
        <v>Raw Material</v>
      </c>
      <c r="G284" s="1">
        <f>'Bills Import 2024'!BI284</f>
        <v>1</v>
      </c>
      <c r="H284" s="46">
        <f>'Bills Import 2024'!BO284</f>
        <v>105675</v>
      </c>
      <c r="I284" s="1" t="str">
        <f>'Bills Import 2024'!W284</f>
        <v>{"962": 100.0}</v>
      </c>
      <c r="J284" s="1" t="str">
        <f>'Bills Import 2024'!AW284</f>
        <v>15% PUR</v>
      </c>
    </row>
    <row r="285" spans="1:10" ht="15" x14ac:dyDescent="0.25">
      <c r="A285" s="1" t="str">
        <f>'Bills Import 2024'!E285</f>
        <v/>
      </c>
      <c r="B285" s="48" t="str">
        <f>'Bills Import 2024'!Q285</f>
        <v/>
      </c>
      <c r="C285" s="48" t="str">
        <f>'Bills Import 2024'!R285</f>
        <v/>
      </c>
      <c r="D285" s="48" t="str">
        <f>'Bills Import 2024'!AE285</f>
        <v/>
      </c>
      <c r="E285" s="1" t="str">
        <f>'Bills Import 2024'!X285</f>
        <v>101011701</v>
      </c>
      <c r="F285" s="1" t="str">
        <f>'Bills Import 2024'!BC285</f>
        <v>Deduction of Advance Payment to Suppliers</v>
      </c>
      <c r="G285" s="1">
        <f>'Bills Import 2024'!BI285</f>
        <v>-1</v>
      </c>
      <c r="H285" s="46">
        <f>'Bills Import 2024'!BO285</f>
        <v>10567</v>
      </c>
      <c r="I285" s="1" t="str">
        <f>'Bills Import 2024'!W285</f>
        <v>{"962": 100.0}</v>
      </c>
      <c r="J285" s="1" t="str">
        <f>'Bills Import 2024'!AW285</f>
        <v>15% PUR</v>
      </c>
    </row>
    <row r="286" spans="1:10" ht="15" x14ac:dyDescent="0.25">
      <c r="A286" s="1" t="str">
        <f>'Bills Import 2024'!E286</f>
        <v>Raw Material Supplier</v>
      </c>
      <c r="B286" s="48">
        <f>'Bills Import 2024'!Q286</f>
        <v>45474</v>
      </c>
      <c r="C286" s="48">
        <f>'Bills Import 2024'!R286</f>
        <v>45474</v>
      </c>
      <c r="D286" s="48">
        <f>'Bills Import 2024'!AE286</f>
        <v>45509</v>
      </c>
      <c r="E286" s="1" t="str">
        <f>'Bills Import 2024'!X286</f>
        <v>3010092</v>
      </c>
      <c r="F286" s="1" t="str">
        <f>'Bills Import 2024'!BC286</f>
        <v>Raw Material</v>
      </c>
      <c r="G286" s="1">
        <f>'Bills Import 2024'!BI286</f>
        <v>1</v>
      </c>
      <c r="H286" s="46">
        <f>'Bills Import 2024'!BO286</f>
        <v>1272474</v>
      </c>
      <c r="I286" s="1" t="str">
        <f>'Bills Import 2024'!W286</f>
        <v>{"1110": 100.0}</v>
      </c>
      <c r="J286" s="1" t="str">
        <f>'Bills Import 2024'!AW286</f>
        <v>15% PUR</v>
      </c>
    </row>
    <row r="287" spans="1:10" ht="15" x14ac:dyDescent="0.25">
      <c r="A287" s="1" t="str">
        <f>'Bills Import 2024'!E287</f>
        <v/>
      </c>
      <c r="B287" s="48" t="str">
        <f>'Bills Import 2024'!Q287</f>
        <v/>
      </c>
      <c r="C287" s="48" t="str">
        <f>'Bills Import 2024'!R287</f>
        <v/>
      </c>
      <c r="D287" s="48" t="str">
        <f>'Bills Import 2024'!AE287</f>
        <v/>
      </c>
      <c r="E287" s="1" t="str">
        <f>'Bills Import 2024'!X287</f>
        <v>101011701</v>
      </c>
      <c r="F287" s="1" t="str">
        <f>'Bills Import 2024'!BC287</f>
        <v>Deduction of Advance Payment to Suppliers</v>
      </c>
      <c r="G287" s="1">
        <f>'Bills Import 2024'!BI287</f>
        <v>-1</v>
      </c>
      <c r="H287" s="46">
        <f>'Bills Import 2024'!BO287</f>
        <v>381742</v>
      </c>
      <c r="I287" s="1" t="str">
        <f>'Bills Import 2024'!W287</f>
        <v>{"1110": 100.0}</v>
      </c>
      <c r="J287" s="1" t="str">
        <f>'Bills Import 2024'!AW287</f>
        <v>15% PUR</v>
      </c>
    </row>
    <row r="288" spans="1:10" ht="15" x14ac:dyDescent="0.25">
      <c r="A288" s="1" t="str">
        <f>'Bills Import 2024'!E288</f>
        <v>Raw Material Supplier</v>
      </c>
      <c r="B288" s="48">
        <f>'Bills Import 2024'!Q288</f>
        <v>45474</v>
      </c>
      <c r="C288" s="48">
        <f>'Bills Import 2024'!R288</f>
        <v>45474</v>
      </c>
      <c r="D288" s="48">
        <f>'Bills Import 2024'!AE288</f>
        <v>45509</v>
      </c>
      <c r="E288" s="1" t="str">
        <f>'Bills Import 2024'!X288</f>
        <v>3010092</v>
      </c>
      <c r="F288" s="1" t="str">
        <f>'Bills Import 2024'!BC288</f>
        <v>Raw Material</v>
      </c>
      <c r="G288" s="1">
        <f>'Bills Import 2024'!BI288</f>
        <v>1</v>
      </c>
      <c r="H288" s="46">
        <f>'Bills Import 2024'!BO288</f>
        <v>1042250</v>
      </c>
      <c r="I288" s="1" t="str">
        <f>'Bills Import 2024'!W288</f>
        <v>{"61": 100.0}</v>
      </c>
      <c r="J288" s="1" t="str">
        <f>'Bills Import 2024'!AW288</f>
        <v>15% PUR</v>
      </c>
    </row>
    <row r="289" spans="1:10" ht="15" x14ac:dyDescent="0.25">
      <c r="A289" s="1" t="str">
        <f>'Bills Import 2024'!E289</f>
        <v/>
      </c>
      <c r="B289" s="48" t="str">
        <f>'Bills Import 2024'!Q289</f>
        <v/>
      </c>
      <c r="C289" s="48" t="str">
        <f>'Bills Import 2024'!R289</f>
        <v/>
      </c>
      <c r="D289" s="48" t="str">
        <f>'Bills Import 2024'!AE289</f>
        <v/>
      </c>
      <c r="E289" s="1" t="str">
        <f>'Bills Import 2024'!X289</f>
        <v>101011701</v>
      </c>
      <c r="F289" s="1" t="str">
        <f>'Bills Import 2024'!BC289</f>
        <v>Deduction of Advance Payment to Suppliers</v>
      </c>
      <c r="G289" s="1">
        <f>'Bills Import 2024'!BI289</f>
        <v>-1</v>
      </c>
      <c r="H289" s="46">
        <f>'Bills Import 2024'!BO289</f>
        <v>312675</v>
      </c>
      <c r="I289" s="1" t="str">
        <f>'Bills Import 2024'!W289</f>
        <v>{"61": 100.0}</v>
      </c>
      <c r="J289" s="1" t="str">
        <f>'Bills Import 2024'!AW289</f>
        <v>15% PUR</v>
      </c>
    </row>
    <row r="290" spans="1:10" ht="15" x14ac:dyDescent="0.25">
      <c r="A290" s="1" t="str">
        <f>'Bills Import 2024'!E290</f>
        <v>Raw Material Supplier</v>
      </c>
      <c r="B290" s="48">
        <f>'Bills Import 2024'!Q290</f>
        <v>45505</v>
      </c>
      <c r="C290" s="48">
        <f>'Bills Import 2024'!R290</f>
        <v>45505</v>
      </c>
      <c r="D290" s="48">
        <f>'Bills Import 2024'!AE290</f>
        <v>45540</v>
      </c>
      <c r="E290" s="1" t="str">
        <f>'Bills Import 2024'!X290</f>
        <v>3010092</v>
      </c>
      <c r="F290" s="1" t="str">
        <f>'Bills Import 2024'!BC290</f>
        <v>Raw Material</v>
      </c>
      <c r="G290" s="1">
        <f>'Bills Import 2024'!BI290</f>
        <v>1</v>
      </c>
      <c r="H290" s="46">
        <f>'Bills Import 2024'!BO290</f>
        <v>361994</v>
      </c>
      <c r="I290" s="1" t="str">
        <f>'Bills Import 2024'!W290</f>
        <v>{"1012": 100.0}</v>
      </c>
      <c r="J290" s="1" t="str">
        <f>'Bills Import 2024'!AW290</f>
        <v>15% PUR</v>
      </c>
    </row>
    <row r="291" spans="1:10" ht="15" x14ac:dyDescent="0.25">
      <c r="A291" s="1" t="str">
        <f>'Bills Import 2024'!E291</f>
        <v/>
      </c>
      <c r="B291" s="48" t="str">
        <f>'Bills Import 2024'!Q291</f>
        <v/>
      </c>
      <c r="C291" s="48" t="str">
        <f>'Bills Import 2024'!R291</f>
        <v/>
      </c>
      <c r="D291" s="48" t="str">
        <f>'Bills Import 2024'!AE291</f>
        <v/>
      </c>
      <c r="E291" s="1" t="str">
        <f>'Bills Import 2024'!X291</f>
        <v>101011701</v>
      </c>
      <c r="F291" s="1" t="str">
        <f>'Bills Import 2024'!BC291</f>
        <v>Deduction of Advance Payment to Suppliers</v>
      </c>
      <c r="G291" s="1">
        <f>'Bills Import 2024'!BI291</f>
        <v>-1</v>
      </c>
      <c r="H291" s="46">
        <f>'Bills Import 2024'!BO291</f>
        <v>108598</v>
      </c>
      <c r="I291" s="1" t="str">
        <f>'Bills Import 2024'!W291</f>
        <v>{"1012": 100.0}</v>
      </c>
      <c r="J291" s="1" t="str">
        <f>'Bills Import 2024'!AW291</f>
        <v>15% PUR</v>
      </c>
    </row>
    <row r="292" spans="1:10" ht="15" x14ac:dyDescent="0.25">
      <c r="A292" s="1" t="str">
        <f>'Bills Import 2024'!E292</f>
        <v>Raw Material Supplier</v>
      </c>
      <c r="B292" s="48">
        <f>'Bills Import 2024'!Q292</f>
        <v>45505</v>
      </c>
      <c r="C292" s="48">
        <f>'Bills Import 2024'!R292</f>
        <v>45505</v>
      </c>
      <c r="D292" s="48">
        <f>'Bills Import 2024'!AE292</f>
        <v>45540</v>
      </c>
      <c r="E292" s="1" t="str">
        <f>'Bills Import 2024'!X292</f>
        <v>3010092</v>
      </c>
      <c r="F292" s="1" t="str">
        <f>'Bills Import 2024'!BC292</f>
        <v>Raw Material</v>
      </c>
      <c r="G292" s="1">
        <f>'Bills Import 2024'!BI292</f>
        <v>1</v>
      </c>
      <c r="H292" s="46">
        <f>'Bills Import 2024'!BO292</f>
        <v>3902501</v>
      </c>
      <c r="I292" s="1" t="str">
        <f>'Bills Import 2024'!W292</f>
        <v>{"1028": 100.0}</v>
      </c>
      <c r="J292" s="1" t="str">
        <f>'Bills Import 2024'!AW292</f>
        <v>15% PUR</v>
      </c>
    </row>
    <row r="293" spans="1:10" ht="15" x14ac:dyDescent="0.25">
      <c r="A293" s="1" t="str">
        <f>'Bills Import 2024'!E293</f>
        <v/>
      </c>
      <c r="B293" s="48" t="str">
        <f>'Bills Import 2024'!Q293</f>
        <v/>
      </c>
      <c r="C293" s="48" t="str">
        <f>'Bills Import 2024'!R293</f>
        <v/>
      </c>
      <c r="D293" s="48" t="str">
        <f>'Bills Import 2024'!AE293</f>
        <v/>
      </c>
      <c r="E293" s="1" t="str">
        <f>'Bills Import 2024'!X293</f>
        <v>101011701</v>
      </c>
      <c r="F293" s="1" t="str">
        <f>'Bills Import 2024'!BC293</f>
        <v>Deduction of Advance Payment to Suppliers</v>
      </c>
      <c r="G293" s="1">
        <f>'Bills Import 2024'!BI293</f>
        <v>-1</v>
      </c>
      <c r="H293" s="46">
        <f>'Bills Import 2024'!BO293</f>
        <v>780500</v>
      </c>
      <c r="I293" s="1" t="str">
        <f>'Bills Import 2024'!W293</f>
        <v>{"1028": 100.0}</v>
      </c>
      <c r="J293" s="1" t="str">
        <f>'Bills Import 2024'!AW293</f>
        <v>15% PUR</v>
      </c>
    </row>
    <row r="294" spans="1:10" ht="15" x14ac:dyDescent="0.25">
      <c r="A294" s="1" t="str">
        <f>'Bills Import 2024'!E294</f>
        <v>Raw Material Supplier</v>
      </c>
      <c r="B294" s="48">
        <f>'Bills Import 2024'!Q294</f>
        <v>45505</v>
      </c>
      <c r="C294" s="48">
        <f>'Bills Import 2024'!R294</f>
        <v>45505</v>
      </c>
      <c r="D294" s="48">
        <f>'Bills Import 2024'!AE294</f>
        <v>45540</v>
      </c>
      <c r="E294" s="1" t="str">
        <f>'Bills Import 2024'!X294</f>
        <v>3010092</v>
      </c>
      <c r="F294" s="1" t="str">
        <f>'Bills Import 2024'!BC294</f>
        <v>Raw Material</v>
      </c>
      <c r="G294" s="1">
        <f>'Bills Import 2024'!BI294</f>
        <v>1</v>
      </c>
      <c r="H294" s="46">
        <f>'Bills Import 2024'!BO294</f>
        <v>385360</v>
      </c>
      <c r="I294" s="1" t="str">
        <f>'Bills Import 2024'!W294</f>
        <v>{"991": 100.0}</v>
      </c>
      <c r="J294" s="1" t="str">
        <f>'Bills Import 2024'!AW294</f>
        <v>15% PUR</v>
      </c>
    </row>
    <row r="295" spans="1:10" ht="15" x14ac:dyDescent="0.25">
      <c r="A295" s="1" t="str">
        <f>'Bills Import 2024'!E295</f>
        <v/>
      </c>
      <c r="B295" s="48" t="str">
        <f>'Bills Import 2024'!Q295</f>
        <v/>
      </c>
      <c r="C295" s="48" t="str">
        <f>'Bills Import 2024'!R295</f>
        <v/>
      </c>
      <c r="D295" s="48" t="str">
        <f>'Bills Import 2024'!AE295</f>
        <v/>
      </c>
      <c r="E295" s="1" t="str">
        <f>'Bills Import 2024'!X295</f>
        <v>101011701</v>
      </c>
      <c r="F295" s="1" t="str">
        <f>'Bills Import 2024'!BC295</f>
        <v>Deduction of Advance Payment to Suppliers</v>
      </c>
      <c r="G295" s="1">
        <f>'Bills Import 2024'!BI295</f>
        <v>-1</v>
      </c>
      <c r="H295" s="46">
        <f>'Bills Import 2024'!BO295</f>
        <v>96340</v>
      </c>
      <c r="I295" s="1" t="str">
        <f>'Bills Import 2024'!W295</f>
        <v>{"991": 100.0}</v>
      </c>
      <c r="J295" s="1" t="str">
        <f>'Bills Import 2024'!AW295</f>
        <v>15% PUR</v>
      </c>
    </row>
    <row r="296" spans="1:10" ht="15" x14ac:dyDescent="0.25">
      <c r="A296" s="1" t="str">
        <f>'Bills Import 2024'!E296</f>
        <v>Raw Material Supplier</v>
      </c>
      <c r="B296" s="48">
        <f>'Bills Import 2024'!Q296</f>
        <v>45505</v>
      </c>
      <c r="C296" s="48">
        <f>'Bills Import 2024'!R296</f>
        <v>45505</v>
      </c>
      <c r="D296" s="48">
        <f>'Bills Import 2024'!AE296</f>
        <v>45540</v>
      </c>
      <c r="E296" s="1" t="str">
        <f>'Bills Import 2024'!X296</f>
        <v>3010092</v>
      </c>
      <c r="F296" s="1" t="str">
        <f>'Bills Import 2024'!BC296</f>
        <v>Raw Material</v>
      </c>
      <c r="G296" s="1">
        <f>'Bills Import 2024'!BI296</f>
        <v>1</v>
      </c>
      <c r="H296" s="46">
        <f>'Bills Import 2024'!BO296</f>
        <v>598879</v>
      </c>
      <c r="I296" s="1" t="str">
        <f>'Bills Import 2024'!W296</f>
        <v>{"1026": 100.0}</v>
      </c>
      <c r="J296" s="1" t="str">
        <f>'Bills Import 2024'!AW296</f>
        <v>15% PUR</v>
      </c>
    </row>
    <row r="297" spans="1:10" ht="15" x14ac:dyDescent="0.25">
      <c r="A297" s="1" t="str">
        <f>'Bills Import 2024'!E297</f>
        <v/>
      </c>
      <c r="B297" s="48" t="str">
        <f>'Bills Import 2024'!Q297</f>
        <v/>
      </c>
      <c r="C297" s="48" t="str">
        <f>'Bills Import 2024'!R297</f>
        <v/>
      </c>
      <c r="D297" s="48" t="str">
        <f>'Bills Import 2024'!AE297</f>
        <v/>
      </c>
      <c r="E297" s="1" t="str">
        <f>'Bills Import 2024'!X297</f>
        <v>101011701</v>
      </c>
      <c r="F297" s="1" t="str">
        <f>'Bills Import 2024'!BC297</f>
        <v>Deduction of Advance Payment to Suppliers</v>
      </c>
      <c r="G297" s="1">
        <f>'Bills Import 2024'!BI297</f>
        <v>-1</v>
      </c>
      <c r="H297" s="46">
        <f>'Bills Import 2024'!BO297</f>
        <v>119776</v>
      </c>
      <c r="I297" s="1" t="str">
        <f>'Bills Import 2024'!W297</f>
        <v>{"1026": 100.0}</v>
      </c>
      <c r="J297" s="1" t="str">
        <f>'Bills Import 2024'!AW297</f>
        <v>15% PUR</v>
      </c>
    </row>
    <row r="298" spans="1:10" ht="15" x14ac:dyDescent="0.25">
      <c r="A298" s="1" t="str">
        <f>'Bills Import 2024'!E298</f>
        <v>Raw Material Supplier</v>
      </c>
      <c r="B298" s="48">
        <f>'Bills Import 2024'!Q298</f>
        <v>45505</v>
      </c>
      <c r="C298" s="48">
        <f>'Bills Import 2024'!R298</f>
        <v>45505</v>
      </c>
      <c r="D298" s="48">
        <f>'Bills Import 2024'!AE298</f>
        <v>45540</v>
      </c>
      <c r="E298" s="1" t="str">
        <f>'Bills Import 2024'!X298</f>
        <v>3010092</v>
      </c>
      <c r="F298" s="1" t="str">
        <f>'Bills Import 2024'!BC298</f>
        <v>Raw Material</v>
      </c>
      <c r="G298" s="1">
        <f>'Bills Import 2024'!BI298</f>
        <v>1</v>
      </c>
      <c r="H298" s="46">
        <f>'Bills Import 2024'!BO298</f>
        <v>578107</v>
      </c>
      <c r="I298" s="1" t="str">
        <f>'Bills Import 2024'!W298</f>
        <v>{"1025": 100.0}</v>
      </c>
      <c r="J298" s="1" t="str">
        <f>'Bills Import 2024'!AW298</f>
        <v>15% PUR</v>
      </c>
    </row>
    <row r="299" spans="1:10" ht="15" x14ac:dyDescent="0.25">
      <c r="A299" s="1" t="str">
        <f>'Bills Import 2024'!E299</f>
        <v/>
      </c>
      <c r="B299" s="48" t="str">
        <f>'Bills Import 2024'!Q299</f>
        <v/>
      </c>
      <c r="C299" s="48" t="str">
        <f>'Bills Import 2024'!R299</f>
        <v/>
      </c>
      <c r="D299" s="48" t="str">
        <f>'Bills Import 2024'!AE299</f>
        <v/>
      </c>
      <c r="E299" s="1" t="str">
        <f>'Bills Import 2024'!X299</f>
        <v>101011701</v>
      </c>
      <c r="F299" s="1" t="str">
        <f>'Bills Import 2024'!BC299</f>
        <v>Deduction of Advance Payment to Suppliers</v>
      </c>
      <c r="G299" s="1">
        <f>'Bills Import 2024'!BI299</f>
        <v>-1</v>
      </c>
      <c r="H299" s="46">
        <f>'Bills Import 2024'!BO299</f>
        <v>231243</v>
      </c>
      <c r="I299" s="1" t="str">
        <f>'Bills Import 2024'!W299</f>
        <v>{"1025": 100.0}</v>
      </c>
      <c r="J299" s="1" t="str">
        <f>'Bills Import 2024'!AW299</f>
        <v>15% PUR</v>
      </c>
    </row>
    <row r="300" spans="1:10" ht="15" x14ac:dyDescent="0.25">
      <c r="A300" s="1" t="str">
        <f>'Bills Import 2024'!E300</f>
        <v>Raw Material Supplier</v>
      </c>
      <c r="B300" s="48">
        <f>'Bills Import 2024'!Q300</f>
        <v>45505</v>
      </c>
      <c r="C300" s="48">
        <f>'Bills Import 2024'!R300</f>
        <v>45505</v>
      </c>
      <c r="D300" s="48">
        <f>'Bills Import 2024'!AE300</f>
        <v>45540</v>
      </c>
      <c r="E300" s="1" t="str">
        <f>'Bills Import 2024'!X300</f>
        <v>3010092</v>
      </c>
      <c r="F300" s="1" t="str">
        <f>'Bills Import 2024'!BC300</f>
        <v>Raw Material</v>
      </c>
      <c r="G300" s="1">
        <f>'Bills Import 2024'!BI300</f>
        <v>1</v>
      </c>
      <c r="H300" s="46">
        <f>'Bills Import 2024'!BO300</f>
        <v>741600</v>
      </c>
      <c r="I300" s="1" t="str">
        <f>'Bills Import 2024'!W300</f>
        <v>{"1108": 100.0}</v>
      </c>
      <c r="J300" s="1" t="str">
        <f>'Bills Import 2024'!AW300</f>
        <v>15% PUR</v>
      </c>
    </row>
    <row r="301" spans="1:10" ht="15" x14ac:dyDescent="0.25">
      <c r="A301" s="1" t="str">
        <f>'Bills Import 2024'!E301</f>
        <v>Raw Material Supplier</v>
      </c>
      <c r="B301" s="48">
        <f>'Bills Import 2024'!Q301</f>
        <v>45505</v>
      </c>
      <c r="C301" s="48">
        <f>'Bills Import 2024'!R301</f>
        <v>45505</v>
      </c>
      <c r="D301" s="48">
        <f>'Bills Import 2024'!AE301</f>
        <v>45540</v>
      </c>
      <c r="E301" s="1" t="str">
        <f>'Bills Import 2024'!X301</f>
        <v>3010092</v>
      </c>
      <c r="F301" s="1" t="str">
        <f>'Bills Import 2024'!BC301</f>
        <v>Raw Material</v>
      </c>
      <c r="G301" s="1">
        <f>'Bills Import 2024'!BI301</f>
        <v>1</v>
      </c>
      <c r="H301" s="46">
        <f>'Bills Import 2024'!BO301</f>
        <v>1298630</v>
      </c>
      <c r="I301" s="1" t="str">
        <f>'Bills Import 2024'!W301</f>
        <v>{"1031": 100.0}</v>
      </c>
      <c r="J301" s="1" t="str">
        <f>'Bills Import 2024'!AW301</f>
        <v>15% PUR</v>
      </c>
    </row>
    <row r="302" spans="1:10" ht="15" x14ac:dyDescent="0.25">
      <c r="A302" s="1" t="str">
        <f>'Bills Import 2024'!E302</f>
        <v/>
      </c>
      <c r="B302" s="48" t="str">
        <f>'Bills Import 2024'!Q302</f>
        <v/>
      </c>
      <c r="C302" s="48" t="str">
        <f>'Bills Import 2024'!R302</f>
        <v/>
      </c>
      <c r="D302" s="48" t="str">
        <f>'Bills Import 2024'!AE302</f>
        <v/>
      </c>
      <c r="E302" s="1" t="str">
        <f>'Bills Import 2024'!X302</f>
        <v>101011701</v>
      </c>
      <c r="F302" s="1" t="str">
        <f>'Bills Import 2024'!BC302</f>
        <v>Deduction of Advance Payment to Suppliers</v>
      </c>
      <c r="G302" s="1">
        <f>'Bills Import 2024'!BI302</f>
        <v>-1</v>
      </c>
      <c r="H302" s="46">
        <f>'Bills Import 2024'!BO302</f>
        <v>129863</v>
      </c>
      <c r="I302" s="1" t="str">
        <f>'Bills Import 2024'!W302</f>
        <v>{"1031": 100.0}</v>
      </c>
      <c r="J302" s="1" t="str">
        <f>'Bills Import 2024'!AW302</f>
        <v>15% PUR</v>
      </c>
    </row>
    <row r="303" spans="1:10" ht="15" x14ac:dyDescent="0.25">
      <c r="A303" s="1" t="str">
        <f>'Bills Import 2024'!E303</f>
        <v>Raw Material Supplier</v>
      </c>
      <c r="B303" s="48">
        <f>'Bills Import 2024'!Q303</f>
        <v>45505</v>
      </c>
      <c r="C303" s="48">
        <f>'Bills Import 2024'!R303</f>
        <v>45505</v>
      </c>
      <c r="D303" s="48">
        <f>'Bills Import 2024'!AE303</f>
        <v>45540</v>
      </c>
      <c r="E303" s="1" t="str">
        <f>'Bills Import 2024'!X303</f>
        <v>3010092</v>
      </c>
      <c r="F303" s="1" t="str">
        <f>'Bills Import 2024'!BC303</f>
        <v>Raw Material</v>
      </c>
      <c r="G303" s="1">
        <f>'Bills Import 2024'!BI303</f>
        <v>1</v>
      </c>
      <c r="H303" s="46">
        <f>'Bills Import 2024'!BO303</f>
        <v>231750</v>
      </c>
      <c r="I303" s="1" t="str">
        <f>'Bills Import 2024'!W303</f>
        <v>{"1022": 100.0}</v>
      </c>
      <c r="J303" s="1" t="str">
        <f>'Bills Import 2024'!AW303</f>
        <v>15% PUR</v>
      </c>
    </row>
    <row r="304" spans="1:10" ht="15" x14ac:dyDescent="0.25">
      <c r="A304" s="1" t="str">
        <f>'Bills Import 2024'!E304</f>
        <v/>
      </c>
      <c r="B304" s="48" t="str">
        <f>'Bills Import 2024'!Q304</f>
        <v/>
      </c>
      <c r="C304" s="48" t="str">
        <f>'Bills Import 2024'!R304</f>
        <v/>
      </c>
      <c r="D304" s="48" t="str">
        <f>'Bills Import 2024'!AE304</f>
        <v/>
      </c>
      <c r="E304" s="1" t="str">
        <f>'Bills Import 2024'!X304</f>
        <v>101011701</v>
      </c>
      <c r="F304" s="1" t="str">
        <f>'Bills Import 2024'!BC304</f>
        <v>Deduction of Advance Payment to Suppliers</v>
      </c>
      <c r="G304" s="1">
        <f>'Bills Import 2024'!BI304</f>
        <v>-1</v>
      </c>
      <c r="H304" s="46">
        <f>'Bills Import 2024'!BO304</f>
        <v>46350</v>
      </c>
      <c r="I304" s="1" t="str">
        <f>'Bills Import 2024'!W304</f>
        <v>{"1022": 100.0}</v>
      </c>
      <c r="J304" s="1" t="str">
        <f>'Bills Import 2024'!AW304</f>
        <v>15% PUR</v>
      </c>
    </row>
    <row r="305" spans="1:10" ht="15" x14ac:dyDescent="0.25">
      <c r="A305" s="1" t="str">
        <f>'Bills Import 2024'!E305</f>
        <v>Raw Material Supplier</v>
      </c>
      <c r="B305" s="48">
        <f>'Bills Import 2024'!Q305</f>
        <v>45505</v>
      </c>
      <c r="C305" s="48">
        <f>'Bills Import 2024'!R305</f>
        <v>45505</v>
      </c>
      <c r="D305" s="48">
        <f>'Bills Import 2024'!AE305</f>
        <v>45540</v>
      </c>
      <c r="E305" s="1" t="str">
        <f>'Bills Import 2024'!X305</f>
        <v>3010092</v>
      </c>
      <c r="F305" s="1" t="str">
        <f>'Bills Import 2024'!BC305</f>
        <v>Raw Material</v>
      </c>
      <c r="G305" s="1">
        <f>'Bills Import 2024'!BI305</f>
        <v>1</v>
      </c>
      <c r="H305" s="46">
        <f>'Bills Import 2024'!BO305</f>
        <v>648900</v>
      </c>
      <c r="I305" s="1" t="str">
        <f>'Bills Import 2024'!W305</f>
        <v>{"1021": 100.0}</v>
      </c>
      <c r="J305" s="1" t="str">
        <f>'Bills Import 2024'!AW305</f>
        <v>15% PUR</v>
      </c>
    </row>
    <row r="306" spans="1:10" ht="15" x14ac:dyDescent="0.25">
      <c r="A306" s="1" t="str">
        <f>'Bills Import 2024'!E306</f>
        <v/>
      </c>
      <c r="B306" s="48" t="str">
        <f>'Bills Import 2024'!Q306</f>
        <v/>
      </c>
      <c r="C306" s="48" t="str">
        <f>'Bills Import 2024'!R306</f>
        <v/>
      </c>
      <c r="D306" s="48" t="str">
        <f>'Bills Import 2024'!AE306</f>
        <v/>
      </c>
      <c r="E306" s="1" t="str">
        <f>'Bills Import 2024'!X306</f>
        <v>101011701</v>
      </c>
      <c r="F306" s="1" t="str">
        <f>'Bills Import 2024'!BC306</f>
        <v>Deduction of Advance Payment to Suppliers</v>
      </c>
      <c r="G306" s="1">
        <f>'Bills Import 2024'!BI306</f>
        <v>-1</v>
      </c>
      <c r="H306" s="46">
        <f>'Bills Import 2024'!BO306</f>
        <v>97335</v>
      </c>
      <c r="I306" s="1" t="str">
        <f>'Bills Import 2024'!W306</f>
        <v>{"1021": 100.0}</v>
      </c>
      <c r="J306" s="1" t="str">
        <f>'Bills Import 2024'!AW306</f>
        <v>15% PUR</v>
      </c>
    </row>
    <row r="307" spans="1:10" ht="15" x14ac:dyDescent="0.25">
      <c r="A307" s="1" t="str">
        <f>'Bills Import 2024'!E307</f>
        <v>Raw Material Supplier</v>
      </c>
      <c r="B307" s="48">
        <f>'Bills Import 2024'!Q307</f>
        <v>45505</v>
      </c>
      <c r="C307" s="48">
        <f>'Bills Import 2024'!R307</f>
        <v>45505</v>
      </c>
      <c r="D307" s="48">
        <f>'Bills Import 2024'!AE307</f>
        <v>45540</v>
      </c>
      <c r="E307" s="1" t="str">
        <f>'Bills Import 2024'!X307</f>
        <v>3010092</v>
      </c>
      <c r="F307" s="1" t="str">
        <f>'Bills Import 2024'!BC307</f>
        <v>Raw Material</v>
      </c>
      <c r="G307" s="1">
        <f>'Bills Import 2024'!BI307</f>
        <v>1</v>
      </c>
      <c r="H307" s="46">
        <f>'Bills Import 2024'!BO307</f>
        <v>717218</v>
      </c>
      <c r="I307" s="1" t="str">
        <f>'Bills Import 2024'!W307</f>
        <v>{"943": 100.0}</v>
      </c>
      <c r="J307" s="1" t="str">
        <f>'Bills Import 2024'!AW307</f>
        <v>15% PUR</v>
      </c>
    </row>
    <row r="308" spans="1:10" ht="15" x14ac:dyDescent="0.25">
      <c r="A308" s="1" t="str">
        <f>'Bills Import 2024'!E308</f>
        <v/>
      </c>
      <c r="B308" s="48" t="str">
        <f>'Bills Import 2024'!Q308</f>
        <v/>
      </c>
      <c r="C308" s="48" t="str">
        <f>'Bills Import 2024'!R308</f>
        <v/>
      </c>
      <c r="D308" s="48" t="str">
        <f>'Bills Import 2024'!AE308</f>
        <v/>
      </c>
      <c r="E308" s="1" t="str">
        <f>'Bills Import 2024'!X308</f>
        <v>101011701</v>
      </c>
      <c r="F308" s="1" t="str">
        <f>'Bills Import 2024'!BC308</f>
        <v>Deduction of Advance Payment to Suppliers</v>
      </c>
      <c r="G308" s="1">
        <f>'Bills Import 2024'!BI308</f>
        <v>-1</v>
      </c>
      <c r="H308" s="46">
        <f>'Bills Import 2024'!BO308</f>
        <v>71722</v>
      </c>
      <c r="I308" s="1" t="str">
        <f>'Bills Import 2024'!W308</f>
        <v>{"943": 100.0}</v>
      </c>
      <c r="J308" s="1" t="str">
        <f>'Bills Import 2024'!AW308</f>
        <v>15% PUR</v>
      </c>
    </row>
    <row r="309" spans="1:10" ht="15" x14ac:dyDescent="0.25">
      <c r="A309" s="1" t="str">
        <f>'Bills Import 2024'!E309</f>
        <v>Raw Material Supplier</v>
      </c>
      <c r="B309" s="48">
        <f>'Bills Import 2024'!Q309</f>
        <v>45505</v>
      </c>
      <c r="C309" s="48">
        <f>'Bills Import 2024'!R309</f>
        <v>45505</v>
      </c>
      <c r="D309" s="48">
        <f>'Bills Import 2024'!AE309</f>
        <v>45540</v>
      </c>
      <c r="E309" s="1" t="str">
        <f>'Bills Import 2024'!X309</f>
        <v>3010092</v>
      </c>
      <c r="F309" s="1" t="str">
        <f>'Bills Import 2024'!BC309</f>
        <v>Raw Material</v>
      </c>
      <c r="G309" s="1">
        <f>'Bills Import 2024'!BI309</f>
        <v>1</v>
      </c>
      <c r="H309" s="46">
        <f>'Bills Import 2024'!BO309</f>
        <v>2544949</v>
      </c>
      <c r="I309" s="1" t="str">
        <f>'Bills Import 2024'!W309</f>
        <v>{"1110": 100.0}</v>
      </c>
      <c r="J309" s="1" t="str">
        <f>'Bills Import 2024'!AW309</f>
        <v>15% PUR</v>
      </c>
    </row>
    <row r="310" spans="1:10" ht="15" x14ac:dyDescent="0.25">
      <c r="A310" s="1" t="str">
        <f>'Bills Import 2024'!E310</f>
        <v/>
      </c>
      <c r="B310" s="48" t="str">
        <f>'Bills Import 2024'!Q310</f>
        <v/>
      </c>
      <c r="C310" s="48" t="str">
        <f>'Bills Import 2024'!R310</f>
        <v/>
      </c>
      <c r="D310" s="48" t="str">
        <f>'Bills Import 2024'!AE310</f>
        <v/>
      </c>
      <c r="E310" s="1" t="str">
        <f>'Bills Import 2024'!X310</f>
        <v>101011701</v>
      </c>
      <c r="F310" s="1" t="str">
        <f>'Bills Import 2024'!BC310</f>
        <v>Deduction of Advance Payment to Suppliers</v>
      </c>
      <c r="G310" s="1">
        <f>'Bills Import 2024'!BI310</f>
        <v>-1</v>
      </c>
      <c r="H310" s="46">
        <f>'Bills Import 2024'!BO310</f>
        <v>763485</v>
      </c>
      <c r="I310" s="1" t="str">
        <f>'Bills Import 2024'!W310</f>
        <v>{"1110": 100.0}</v>
      </c>
      <c r="J310" s="1" t="str">
        <f>'Bills Import 2024'!AW310</f>
        <v>15% PUR</v>
      </c>
    </row>
    <row r="311" spans="1:10" ht="15" x14ac:dyDescent="0.25">
      <c r="A311" s="1" t="str">
        <f>'Bills Import 2024'!E311</f>
        <v>Raw Material Supplier</v>
      </c>
      <c r="B311" s="48">
        <f>'Bills Import 2024'!Q311</f>
        <v>45505</v>
      </c>
      <c r="C311" s="48">
        <f>'Bills Import 2024'!R311</f>
        <v>45505</v>
      </c>
      <c r="D311" s="48">
        <f>'Bills Import 2024'!AE311</f>
        <v>45540</v>
      </c>
      <c r="E311" s="1" t="str">
        <f>'Bills Import 2024'!X311</f>
        <v>3010092</v>
      </c>
      <c r="F311" s="1" t="str">
        <f>'Bills Import 2024'!BC311</f>
        <v>Raw Material</v>
      </c>
      <c r="G311" s="1">
        <f>'Bills Import 2024'!BI311</f>
        <v>1</v>
      </c>
      <c r="H311" s="46">
        <f>'Bills Import 2024'!BO311</f>
        <v>2084499</v>
      </c>
      <c r="I311" s="1" t="str">
        <f>'Bills Import 2024'!W311</f>
        <v>{"61": 100.0}</v>
      </c>
      <c r="J311" s="1" t="str">
        <f>'Bills Import 2024'!AW311</f>
        <v>15% PUR</v>
      </c>
    </row>
    <row r="312" spans="1:10" ht="15" x14ac:dyDescent="0.25">
      <c r="A312" s="1" t="str">
        <f>'Bills Import 2024'!E312</f>
        <v/>
      </c>
      <c r="B312" s="48" t="str">
        <f>'Bills Import 2024'!Q312</f>
        <v/>
      </c>
      <c r="C312" s="48" t="str">
        <f>'Bills Import 2024'!R312</f>
        <v/>
      </c>
      <c r="D312" s="48" t="str">
        <f>'Bills Import 2024'!AE312</f>
        <v/>
      </c>
      <c r="E312" s="1" t="str">
        <f>'Bills Import 2024'!X312</f>
        <v>101011701</v>
      </c>
      <c r="F312" s="1" t="str">
        <f>'Bills Import 2024'!BC312</f>
        <v>Deduction of Advance Payment to Suppliers</v>
      </c>
      <c r="G312" s="1">
        <f>'Bills Import 2024'!BI312</f>
        <v>-1</v>
      </c>
      <c r="H312" s="46">
        <f>'Bills Import 2024'!BO312</f>
        <v>625350</v>
      </c>
      <c r="I312" s="1" t="str">
        <f>'Bills Import 2024'!W312</f>
        <v>{"61": 100.0}</v>
      </c>
      <c r="J312" s="1" t="str">
        <f>'Bills Import 2024'!AW312</f>
        <v>15% PUR</v>
      </c>
    </row>
    <row r="313" spans="1:10" ht="15" x14ac:dyDescent="0.25">
      <c r="A313" s="1" t="str">
        <f>'Bills Import 2024'!E313</f>
        <v>Raw Material Supplier</v>
      </c>
      <c r="B313" s="48">
        <f>'Bills Import 2024'!Q313</f>
        <v>45535</v>
      </c>
      <c r="C313" s="48">
        <f>'Bills Import 2024'!R313</f>
        <v>45535</v>
      </c>
      <c r="D313" s="48">
        <f>'Bills Import 2024'!AE313</f>
        <v>45570</v>
      </c>
      <c r="E313" s="1" t="str">
        <f>'Bills Import 2024'!X313</f>
        <v>3010092</v>
      </c>
      <c r="F313" s="1" t="str">
        <f>'Bills Import 2024'!BC313</f>
        <v>Raw Material</v>
      </c>
      <c r="G313" s="1">
        <f>'Bills Import 2024'!BI313</f>
        <v>1</v>
      </c>
      <c r="H313" s="46">
        <f>'Bills Import 2024'!BO313</f>
        <v>180997</v>
      </c>
      <c r="I313" s="1" t="str">
        <f>'Bills Import 2024'!W313</f>
        <v>{"1012": 100.0}</v>
      </c>
      <c r="J313" s="1" t="str">
        <f>'Bills Import 2024'!AW313</f>
        <v>15% PUR</v>
      </c>
    </row>
    <row r="314" spans="1:10" ht="15" x14ac:dyDescent="0.25">
      <c r="A314" s="1" t="str">
        <f>'Bills Import 2024'!E314</f>
        <v/>
      </c>
      <c r="B314" s="48" t="str">
        <f>'Bills Import 2024'!Q314</f>
        <v/>
      </c>
      <c r="C314" s="48" t="str">
        <f>'Bills Import 2024'!R314</f>
        <v/>
      </c>
      <c r="D314" s="48" t="str">
        <f>'Bills Import 2024'!AE314</f>
        <v/>
      </c>
      <c r="E314" s="1" t="str">
        <f>'Bills Import 2024'!X314</f>
        <v>101011701</v>
      </c>
      <c r="F314" s="1" t="str">
        <f>'Bills Import 2024'!BC314</f>
        <v>Deduction of Advance Payment to Suppliers</v>
      </c>
      <c r="G314" s="1">
        <f>'Bills Import 2024'!BI314</f>
        <v>-1</v>
      </c>
      <c r="H314" s="46">
        <f>'Bills Import 2024'!BO314</f>
        <v>54299</v>
      </c>
      <c r="I314" s="1" t="str">
        <f>'Bills Import 2024'!W314</f>
        <v>{"1012": 100.0}</v>
      </c>
      <c r="J314" s="1" t="str">
        <f>'Bills Import 2024'!AW314</f>
        <v>15% PUR</v>
      </c>
    </row>
    <row r="315" spans="1:10" ht="15" x14ac:dyDescent="0.25">
      <c r="A315" s="1" t="str">
        <f>'Bills Import 2024'!E315</f>
        <v>Raw Material Supplier</v>
      </c>
      <c r="B315" s="48">
        <f>'Bills Import 2024'!Q315</f>
        <v>45535</v>
      </c>
      <c r="C315" s="48">
        <f>'Bills Import 2024'!R315</f>
        <v>45535</v>
      </c>
      <c r="D315" s="48">
        <f>'Bills Import 2024'!AE315</f>
        <v>45570</v>
      </c>
      <c r="E315" s="1" t="str">
        <f>'Bills Import 2024'!X315</f>
        <v>3010092</v>
      </c>
      <c r="F315" s="1" t="str">
        <f>'Bills Import 2024'!BC315</f>
        <v>Raw Material</v>
      </c>
      <c r="G315" s="1">
        <f>'Bills Import 2024'!BI315</f>
        <v>1</v>
      </c>
      <c r="H315" s="46">
        <f>'Bills Import 2024'!BO315</f>
        <v>1854000</v>
      </c>
      <c r="I315" s="1" t="str">
        <f>'Bills Import 2024'!W315</f>
        <v>{"1028": 100.0}</v>
      </c>
      <c r="J315" s="1" t="str">
        <f>'Bills Import 2024'!AW315</f>
        <v>15% PUR</v>
      </c>
    </row>
    <row r="316" spans="1:10" ht="15" x14ac:dyDescent="0.25">
      <c r="A316" s="1" t="str">
        <f>'Bills Import 2024'!E316</f>
        <v/>
      </c>
      <c r="B316" s="48" t="str">
        <f>'Bills Import 2024'!Q316</f>
        <v/>
      </c>
      <c r="C316" s="48" t="str">
        <f>'Bills Import 2024'!R316</f>
        <v/>
      </c>
      <c r="D316" s="48" t="str">
        <f>'Bills Import 2024'!AE316</f>
        <v/>
      </c>
      <c r="E316" s="1" t="str">
        <f>'Bills Import 2024'!X316</f>
        <v>101011701</v>
      </c>
      <c r="F316" s="1" t="str">
        <f>'Bills Import 2024'!BC316</f>
        <v>Deduction of Advance Payment to Suppliers</v>
      </c>
      <c r="G316" s="1">
        <f>'Bills Import 2024'!BI316</f>
        <v>-1</v>
      </c>
      <c r="H316" s="46">
        <f>'Bills Import 2024'!BO316</f>
        <v>370800</v>
      </c>
      <c r="I316" s="1" t="str">
        <f>'Bills Import 2024'!W316</f>
        <v>{"1028": 100.0}</v>
      </c>
      <c r="J316" s="1" t="str">
        <f>'Bills Import 2024'!AW316</f>
        <v>15% PUR</v>
      </c>
    </row>
    <row r="317" spans="1:10" ht="15" x14ac:dyDescent="0.25">
      <c r="A317" s="1" t="str">
        <f>'Bills Import 2024'!E317</f>
        <v>Raw Material Supplier</v>
      </c>
      <c r="B317" s="48">
        <f>'Bills Import 2024'!Q317</f>
        <v>45535</v>
      </c>
      <c r="C317" s="48">
        <f>'Bills Import 2024'!R317</f>
        <v>45535</v>
      </c>
      <c r="D317" s="48">
        <f>'Bills Import 2024'!AE317</f>
        <v>45570</v>
      </c>
      <c r="E317" s="1" t="str">
        <f>'Bills Import 2024'!X317</f>
        <v>3010092</v>
      </c>
      <c r="F317" s="1" t="str">
        <f>'Bills Import 2024'!BC317</f>
        <v>Raw Material</v>
      </c>
      <c r="G317" s="1">
        <f>'Bills Import 2024'!BI317</f>
        <v>1</v>
      </c>
      <c r="H317" s="46">
        <f>'Bills Import 2024'!BO317</f>
        <v>385360</v>
      </c>
      <c r="I317" s="1" t="str">
        <f>'Bills Import 2024'!W317</f>
        <v>{"991": 100.0}</v>
      </c>
      <c r="J317" s="1" t="str">
        <f>'Bills Import 2024'!AW317</f>
        <v>15% PUR</v>
      </c>
    </row>
    <row r="318" spans="1:10" ht="15" x14ac:dyDescent="0.25">
      <c r="A318" s="1" t="str">
        <f>'Bills Import 2024'!E318</f>
        <v/>
      </c>
      <c r="B318" s="48" t="str">
        <f>'Bills Import 2024'!Q318</f>
        <v/>
      </c>
      <c r="C318" s="48" t="str">
        <f>'Bills Import 2024'!R318</f>
        <v/>
      </c>
      <c r="D318" s="48" t="str">
        <f>'Bills Import 2024'!AE318</f>
        <v/>
      </c>
      <c r="E318" s="1" t="str">
        <f>'Bills Import 2024'!X318</f>
        <v>101011701</v>
      </c>
      <c r="F318" s="1" t="str">
        <f>'Bills Import 2024'!BC318</f>
        <v>Deduction of Advance Payment to Suppliers</v>
      </c>
      <c r="G318" s="1">
        <f>'Bills Import 2024'!BI318</f>
        <v>-1</v>
      </c>
      <c r="H318" s="46">
        <f>'Bills Import 2024'!BO318</f>
        <v>96340</v>
      </c>
      <c r="I318" s="1" t="str">
        <f>'Bills Import 2024'!W318</f>
        <v>{"991": 100.0}</v>
      </c>
      <c r="J318" s="1" t="str">
        <f>'Bills Import 2024'!AW318</f>
        <v>15% PUR</v>
      </c>
    </row>
    <row r="319" spans="1:10" ht="15" x14ac:dyDescent="0.25">
      <c r="A319" s="1" t="str">
        <f>'Bills Import 2024'!E319</f>
        <v>Raw Material Supplier</v>
      </c>
      <c r="B319" s="48">
        <f>'Bills Import 2024'!Q319</f>
        <v>45535</v>
      </c>
      <c r="C319" s="48">
        <f>'Bills Import 2024'!R319</f>
        <v>45535</v>
      </c>
      <c r="D319" s="48">
        <f>'Bills Import 2024'!AE319</f>
        <v>45570</v>
      </c>
      <c r="E319" s="1" t="str">
        <f>'Bills Import 2024'!X319</f>
        <v>3010092</v>
      </c>
      <c r="F319" s="1" t="str">
        <f>'Bills Import 2024'!BC319</f>
        <v>Raw Material</v>
      </c>
      <c r="G319" s="1">
        <f>'Bills Import 2024'!BI319</f>
        <v>1</v>
      </c>
      <c r="H319" s="46">
        <f>'Bills Import 2024'!BO319</f>
        <v>598879</v>
      </c>
      <c r="I319" s="1" t="str">
        <f>'Bills Import 2024'!W319</f>
        <v>{"1026": 100.0}</v>
      </c>
      <c r="J319" s="1" t="str">
        <f>'Bills Import 2024'!AW319</f>
        <v>15% PUR</v>
      </c>
    </row>
    <row r="320" spans="1:10" ht="15" x14ac:dyDescent="0.25">
      <c r="A320" s="1" t="str">
        <f>'Bills Import 2024'!E320</f>
        <v/>
      </c>
      <c r="B320" s="48" t="str">
        <f>'Bills Import 2024'!Q320</f>
        <v/>
      </c>
      <c r="C320" s="48" t="str">
        <f>'Bills Import 2024'!R320</f>
        <v/>
      </c>
      <c r="D320" s="48" t="str">
        <f>'Bills Import 2024'!AE320</f>
        <v/>
      </c>
      <c r="E320" s="1" t="str">
        <f>'Bills Import 2024'!X320</f>
        <v>101011701</v>
      </c>
      <c r="F320" s="1" t="str">
        <f>'Bills Import 2024'!BC320</f>
        <v>Deduction of Advance Payment to Suppliers</v>
      </c>
      <c r="G320" s="1">
        <f>'Bills Import 2024'!BI320</f>
        <v>-1</v>
      </c>
      <c r="H320" s="46">
        <f>'Bills Import 2024'!BO320</f>
        <v>119776</v>
      </c>
      <c r="I320" s="1" t="str">
        <f>'Bills Import 2024'!W320</f>
        <v>{"1026": 100.0}</v>
      </c>
      <c r="J320" s="1" t="str">
        <f>'Bills Import 2024'!AW320</f>
        <v>15% PUR</v>
      </c>
    </row>
    <row r="321" spans="1:10" ht="15" x14ac:dyDescent="0.25">
      <c r="A321" s="1" t="str">
        <f>'Bills Import 2024'!E321</f>
        <v>Raw Material Supplier</v>
      </c>
      <c r="B321" s="48">
        <f>'Bills Import 2024'!Q321</f>
        <v>45535</v>
      </c>
      <c r="C321" s="48">
        <f>'Bills Import 2024'!R321</f>
        <v>45535</v>
      </c>
      <c r="D321" s="48">
        <f>'Bills Import 2024'!AE321</f>
        <v>45570</v>
      </c>
      <c r="E321" s="1" t="str">
        <f>'Bills Import 2024'!X321</f>
        <v>3010092</v>
      </c>
      <c r="F321" s="1" t="str">
        <f>'Bills Import 2024'!BC321</f>
        <v>Raw Material</v>
      </c>
      <c r="G321" s="1">
        <f>'Bills Import 2024'!BI321</f>
        <v>1</v>
      </c>
      <c r="H321" s="46">
        <f>'Bills Import 2024'!BO321</f>
        <v>578107</v>
      </c>
      <c r="I321" s="1" t="str">
        <f>'Bills Import 2024'!W321</f>
        <v>{"1025": 100.0}</v>
      </c>
      <c r="J321" s="1" t="str">
        <f>'Bills Import 2024'!AW321</f>
        <v>15% PUR</v>
      </c>
    </row>
    <row r="322" spans="1:10" ht="15" x14ac:dyDescent="0.25">
      <c r="A322" s="1" t="str">
        <f>'Bills Import 2024'!E322</f>
        <v/>
      </c>
      <c r="B322" s="48" t="str">
        <f>'Bills Import 2024'!Q322</f>
        <v/>
      </c>
      <c r="C322" s="48" t="str">
        <f>'Bills Import 2024'!R322</f>
        <v/>
      </c>
      <c r="D322" s="48" t="str">
        <f>'Bills Import 2024'!AE322</f>
        <v/>
      </c>
      <c r="E322" s="1" t="str">
        <f>'Bills Import 2024'!X322</f>
        <v>101011701</v>
      </c>
      <c r="F322" s="1" t="str">
        <f>'Bills Import 2024'!BC322</f>
        <v>Deduction of Advance Payment to Suppliers</v>
      </c>
      <c r="G322" s="1">
        <f>'Bills Import 2024'!BI322</f>
        <v>-1</v>
      </c>
      <c r="H322" s="46">
        <f>'Bills Import 2024'!BO322</f>
        <v>231243</v>
      </c>
      <c r="I322" s="1" t="str">
        <f>'Bills Import 2024'!W322</f>
        <v>{"1025": 100.0}</v>
      </c>
      <c r="J322" s="1" t="str">
        <f>'Bills Import 2024'!AW322</f>
        <v>15% PUR</v>
      </c>
    </row>
    <row r="323" spans="1:10" ht="15" x14ac:dyDescent="0.25">
      <c r="A323" s="1" t="str">
        <f>'Bills Import 2024'!E323</f>
        <v>Raw Material Supplier</v>
      </c>
      <c r="B323" s="48">
        <f>'Bills Import 2024'!Q323</f>
        <v>45535</v>
      </c>
      <c r="C323" s="48">
        <f>'Bills Import 2024'!R323</f>
        <v>45535</v>
      </c>
      <c r="D323" s="48">
        <f>'Bills Import 2024'!AE323</f>
        <v>45570</v>
      </c>
      <c r="E323" s="1" t="str">
        <f>'Bills Import 2024'!X323</f>
        <v>3010092</v>
      </c>
      <c r="F323" s="1" t="str">
        <f>'Bills Import 2024'!BC323</f>
        <v>Raw Material</v>
      </c>
      <c r="G323" s="1">
        <f>'Bills Import 2024'!BI323</f>
        <v>1</v>
      </c>
      <c r="H323" s="46">
        <f>'Bills Import 2024'!BO323</f>
        <v>741600</v>
      </c>
      <c r="I323" s="1" t="str">
        <f>'Bills Import 2024'!W323</f>
        <v>{"1108": 100.0}</v>
      </c>
      <c r="J323" s="1" t="str">
        <f>'Bills Import 2024'!AW323</f>
        <v>15% PUR</v>
      </c>
    </row>
    <row r="324" spans="1:10" ht="15" x14ac:dyDescent="0.25">
      <c r="A324" s="1" t="str">
        <f>'Bills Import 2024'!E324</f>
        <v>Raw Material Supplier</v>
      </c>
      <c r="B324" s="48">
        <f>'Bills Import 2024'!Q324</f>
        <v>45535</v>
      </c>
      <c r="C324" s="48">
        <f>'Bills Import 2024'!R324</f>
        <v>45535</v>
      </c>
      <c r="D324" s="48">
        <f>'Bills Import 2024'!AE324</f>
        <v>45570</v>
      </c>
      <c r="E324" s="1" t="str">
        <f>'Bills Import 2024'!X324</f>
        <v>3010092</v>
      </c>
      <c r="F324" s="1" t="str">
        <f>'Bills Import 2024'!BC324</f>
        <v>Raw Material</v>
      </c>
      <c r="G324" s="1">
        <f>'Bills Import 2024'!BI324</f>
        <v>1</v>
      </c>
      <c r="H324" s="46">
        <f>'Bills Import 2024'!BO324</f>
        <v>1201203</v>
      </c>
      <c r="I324" s="1" t="str">
        <f>'Bills Import 2024'!W324</f>
        <v>{"1031": 100.0}</v>
      </c>
      <c r="J324" s="1" t="str">
        <f>'Bills Import 2024'!AW324</f>
        <v>15% PUR</v>
      </c>
    </row>
    <row r="325" spans="1:10" ht="15" x14ac:dyDescent="0.25">
      <c r="A325" s="1" t="str">
        <f>'Bills Import 2024'!E325</f>
        <v/>
      </c>
      <c r="B325" s="48" t="str">
        <f>'Bills Import 2024'!Q325</f>
        <v/>
      </c>
      <c r="C325" s="48" t="str">
        <f>'Bills Import 2024'!R325</f>
        <v/>
      </c>
      <c r="D325" s="48" t="str">
        <f>'Bills Import 2024'!AE325</f>
        <v/>
      </c>
      <c r="E325" s="1" t="str">
        <f>'Bills Import 2024'!X325</f>
        <v>101011701</v>
      </c>
      <c r="F325" s="1" t="str">
        <f>'Bills Import 2024'!BC325</f>
        <v>Deduction of Advance Payment to Suppliers</v>
      </c>
      <c r="G325" s="1">
        <f>'Bills Import 2024'!BI325</f>
        <v>-1</v>
      </c>
      <c r="H325" s="46">
        <f>'Bills Import 2024'!BO325</f>
        <v>120120</v>
      </c>
      <c r="I325" s="1" t="str">
        <f>'Bills Import 2024'!W325</f>
        <v>{"1031": 100.0}</v>
      </c>
      <c r="J325" s="1" t="str">
        <f>'Bills Import 2024'!AW325</f>
        <v>15% PUR</v>
      </c>
    </row>
    <row r="326" spans="1:10" ht="15" x14ac:dyDescent="0.25">
      <c r="A326" s="1" t="str">
        <f>'Bills Import 2024'!E326</f>
        <v>Raw Material Supplier</v>
      </c>
      <c r="B326" s="48">
        <f>'Bills Import 2024'!Q326</f>
        <v>45535</v>
      </c>
      <c r="C326" s="48">
        <f>'Bills Import 2024'!R326</f>
        <v>45535</v>
      </c>
      <c r="D326" s="48">
        <f>'Bills Import 2024'!AE326</f>
        <v>45570</v>
      </c>
      <c r="E326" s="1" t="str">
        <f>'Bills Import 2024'!X326</f>
        <v>3010092</v>
      </c>
      <c r="F326" s="1" t="str">
        <f>'Bills Import 2024'!BC326</f>
        <v>Raw Material</v>
      </c>
      <c r="G326" s="1">
        <f>'Bills Import 2024'!BI326</f>
        <v>1</v>
      </c>
      <c r="H326" s="46">
        <f>'Bills Import 2024'!BO326</f>
        <v>160824</v>
      </c>
      <c r="I326" s="1" t="str">
        <f>'Bills Import 2024'!W326</f>
        <v>{"1022": 100.0}</v>
      </c>
      <c r="J326" s="1" t="str">
        <f>'Bills Import 2024'!AW326</f>
        <v>15% PUR</v>
      </c>
    </row>
    <row r="327" spans="1:10" ht="15" x14ac:dyDescent="0.25">
      <c r="A327" s="1" t="str">
        <f>'Bills Import 2024'!E327</f>
        <v/>
      </c>
      <c r="B327" s="48" t="str">
        <f>'Bills Import 2024'!Q327</f>
        <v/>
      </c>
      <c r="C327" s="48" t="str">
        <f>'Bills Import 2024'!R327</f>
        <v/>
      </c>
      <c r="D327" s="48" t="str">
        <f>'Bills Import 2024'!AE327</f>
        <v/>
      </c>
      <c r="E327" s="1" t="str">
        <f>'Bills Import 2024'!X327</f>
        <v>101011701</v>
      </c>
      <c r="F327" s="1" t="str">
        <f>'Bills Import 2024'!BC327</f>
        <v>Deduction of Advance Payment to Suppliers</v>
      </c>
      <c r="G327" s="1">
        <f>'Bills Import 2024'!BI327</f>
        <v>-1</v>
      </c>
      <c r="H327" s="46">
        <f>'Bills Import 2024'!BO327</f>
        <v>32165</v>
      </c>
      <c r="I327" s="1" t="str">
        <f>'Bills Import 2024'!W327</f>
        <v>{"1022": 100.0}</v>
      </c>
      <c r="J327" s="1" t="str">
        <f>'Bills Import 2024'!AW327</f>
        <v>15% PUR</v>
      </c>
    </row>
    <row r="328" spans="1:10" ht="15" x14ac:dyDescent="0.25">
      <c r="A328" s="1" t="str">
        <f>'Bills Import 2024'!E328</f>
        <v>Raw Material Supplier</v>
      </c>
      <c r="B328" s="48">
        <f>'Bills Import 2024'!Q328</f>
        <v>45535</v>
      </c>
      <c r="C328" s="48">
        <f>'Bills Import 2024'!R328</f>
        <v>45535</v>
      </c>
      <c r="D328" s="48">
        <f>'Bills Import 2024'!AE328</f>
        <v>45570</v>
      </c>
      <c r="E328" s="1" t="str">
        <f>'Bills Import 2024'!X328</f>
        <v>3010092</v>
      </c>
      <c r="F328" s="1" t="str">
        <f>'Bills Import 2024'!BC328</f>
        <v>Raw Material</v>
      </c>
      <c r="G328" s="1">
        <f>'Bills Import 2024'!BI328</f>
        <v>1</v>
      </c>
      <c r="H328" s="46">
        <f>'Bills Import 2024'!BO328</f>
        <v>602550</v>
      </c>
      <c r="I328" s="1" t="str">
        <f>'Bills Import 2024'!W328</f>
        <v>{"1021": 100.0}</v>
      </c>
      <c r="J328" s="1" t="str">
        <f>'Bills Import 2024'!AW328</f>
        <v>15% PUR</v>
      </c>
    </row>
    <row r="329" spans="1:10" ht="15" x14ac:dyDescent="0.25">
      <c r="A329" s="1" t="str">
        <f>'Bills Import 2024'!E329</f>
        <v/>
      </c>
      <c r="B329" s="48" t="str">
        <f>'Bills Import 2024'!Q329</f>
        <v/>
      </c>
      <c r="C329" s="48" t="str">
        <f>'Bills Import 2024'!R329</f>
        <v/>
      </c>
      <c r="D329" s="48" t="str">
        <f>'Bills Import 2024'!AE329</f>
        <v/>
      </c>
      <c r="E329" s="1" t="str">
        <f>'Bills Import 2024'!X329</f>
        <v>101011701</v>
      </c>
      <c r="F329" s="1" t="str">
        <f>'Bills Import 2024'!BC329</f>
        <v>Deduction of Advance Payment to Suppliers</v>
      </c>
      <c r="G329" s="1">
        <f>'Bills Import 2024'!BI329</f>
        <v>-1</v>
      </c>
      <c r="H329" s="46">
        <f>'Bills Import 2024'!BO329</f>
        <v>90383</v>
      </c>
      <c r="I329" s="1" t="str">
        <f>'Bills Import 2024'!W329</f>
        <v>{"1021": 100.0}</v>
      </c>
      <c r="J329" s="1" t="str">
        <f>'Bills Import 2024'!AW329</f>
        <v>15% PUR</v>
      </c>
    </row>
    <row r="330" spans="1:10" ht="15" x14ac:dyDescent="0.25">
      <c r="A330" s="1" t="str">
        <f>'Bills Import 2024'!E330</f>
        <v>Raw Material Supplier</v>
      </c>
      <c r="B330" s="48">
        <f>'Bills Import 2024'!Q330</f>
        <v>45535</v>
      </c>
      <c r="C330" s="48">
        <f>'Bills Import 2024'!R330</f>
        <v>45535</v>
      </c>
      <c r="D330" s="48">
        <f>'Bills Import 2024'!AE330</f>
        <v>45570</v>
      </c>
      <c r="E330" s="1" t="str">
        <f>'Bills Import 2024'!X330</f>
        <v>3010092</v>
      </c>
      <c r="F330" s="1" t="str">
        <f>'Bills Import 2024'!BC330</f>
        <v>Raw Material</v>
      </c>
      <c r="G330" s="1">
        <f>'Bills Import 2024'!BI330</f>
        <v>1</v>
      </c>
      <c r="H330" s="46">
        <f>'Bills Import 2024'!BO330</f>
        <v>1451734</v>
      </c>
      <c r="I330" s="1" t="str">
        <f>'Bills Import 2024'!W330</f>
        <v>{"1109": 100.0}</v>
      </c>
      <c r="J330" s="1" t="str">
        <f>'Bills Import 2024'!AW330</f>
        <v>15% PUR</v>
      </c>
    </row>
    <row r="331" spans="1:10" ht="15" x14ac:dyDescent="0.25">
      <c r="A331" s="1" t="str">
        <f>'Bills Import 2024'!E331</f>
        <v/>
      </c>
      <c r="B331" s="48" t="str">
        <f>'Bills Import 2024'!Q331</f>
        <v/>
      </c>
      <c r="C331" s="48" t="str">
        <f>'Bills Import 2024'!R331</f>
        <v/>
      </c>
      <c r="D331" s="48" t="str">
        <f>'Bills Import 2024'!AE331</f>
        <v/>
      </c>
      <c r="E331" s="1" t="str">
        <f>'Bills Import 2024'!X331</f>
        <v>101011701</v>
      </c>
      <c r="F331" s="1" t="str">
        <f>'Bills Import 2024'!BC331</f>
        <v>Deduction of Advance Payment to Suppliers</v>
      </c>
      <c r="G331" s="1">
        <f>'Bills Import 2024'!BI331</f>
        <v>-1</v>
      </c>
      <c r="H331" s="46">
        <f>'Bills Import 2024'!BO331</f>
        <v>290347</v>
      </c>
      <c r="I331" s="1" t="str">
        <f>'Bills Import 2024'!W331</f>
        <v>{"1109": 100.0}</v>
      </c>
      <c r="J331" s="1" t="str">
        <f>'Bills Import 2024'!AW331</f>
        <v>15% PUR</v>
      </c>
    </row>
    <row r="332" spans="1:10" ht="15" x14ac:dyDescent="0.25">
      <c r="A332" s="1" t="str">
        <f>'Bills Import 2024'!E332</f>
        <v>Raw Material Supplier</v>
      </c>
      <c r="B332" s="48">
        <f>'Bills Import 2024'!Q332</f>
        <v>45535</v>
      </c>
      <c r="C332" s="48">
        <f>'Bills Import 2024'!R332</f>
        <v>45535</v>
      </c>
      <c r="D332" s="48">
        <f>'Bills Import 2024'!AE332</f>
        <v>45570</v>
      </c>
      <c r="E332" s="1" t="str">
        <f>'Bills Import 2024'!X332</f>
        <v>3010092</v>
      </c>
      <c r="F332" s="1" t="str">
        <f>'Bills Import 2024'!BC332</f>
        <v>Raw Material</v>
      </c>
      <c r="G332" s="1">
        <f>'Bills Import 2024'!BI332</f>
        <v>1</v>
      </c>
      <c r="H332" s="46">
        <f>'Bills Import 2024'!BO332</f>
        <v>3817424</v>
      </c>
      <c r="I332" s="1" t="str">
        <f>'Bills Import 2024'!W332</f>
        <v>{"1110": 100.0}</v>
      </c>
      <c r="J332" s="1" t="str">
        <f>'Bills Import 2024'!AW332</f>
        <v>15% PUR</v>
      </c>
    </row>
    <row r="333" spans="1:10" ht="15" x14ac:dyDescent="0.25">
      <c r="A333" s="1" t="str">
        <f>'Bills Import 2024'!E333</f>
        <v/>
      </c>
      <c r="B333" s="48" t="str">
        <f>'Bills Import 2024'!Q333</f>
        <v/>
      </c>
      <c r="C333" s="48" t="str">
        <f>'Bills Import 2024'!R333</f>
        <v/>
      </c>
      <c r="D333" s="48" t="str">
        <f>'Bills Import 2024'!AE333</f>
        <v/>
      </c>
      <c r="E333" s="1" t="str">
        <f>'Bills Import 2024'!X333</f>
        <v>101011701</v>
      </c>
      <c r="F333" s="1" t="str">
        <f>'Bills Import 2024'!BC333</f>
        <v>Deduction of Advance Payment to Suppliers</v>
      </c>
      <c r="G333" s="1">
        <f>'Bills Import 2024'!BI333</f>
        <v>-1</v>
      </c>
      <c r="H333" s="46">
        <f>'Bills Import 2024'!BO333</f>
        <v>1145227</v>
      </c>
      <c r="I333" s="1" t="str">
        <f>'Bills Import 2024'!W333</f>
        <v>{"1110": 100.0}</v>
      </c>
      <c r="J333" s="1" t="str">
        <f>'Bills Import 2024'!AW333</f>
        <v>15% PUR</v>
      </c>
    </row>
    <row r="334" spans="1:10" ht="15" x14ac:dyDescent="0.25">
      <c r="A334" s="1" t="str">
        <f>'Bills Import 2024'!E334</f>
        <v>Raw Material Supplier</v>
      </c>
      <c r="B334" s="48">
        <f>'Bills Import 2024'!Q334</f>
        <v>45535</v>
      </c>
      <c r="C334" s="48">
        <f>'Bills Import 2024'!R334</f>
        <v>45535</v>
      </c>
      <c r="D334" s="48">
        <f>'Bills Import 2024'!AE334</f>
        <v>45570</v>
      </c>
      <c r="E334" s="1" t="str">
        <f>'Bills Import 2024'!X334</f>
        <v>3010092</v>
      </c>
      <c r="F334" s="1" t="str">
        <f>'Bills Import 2024'!BC334</f>
        <v>Raw Material</v>
      </c>
      <c r="G334" s="1">
        <f>'Bills Import 2024'!BI334</f>
        <v>1</v>
      </c>
      <c r="H334" s="46">
        <f>'Bills Import 2024'!BO334</f>
        <v>3126749</v>
      </c>
      <c r="I334" s="1" t="str">
        <f>'Bills Import 2024'!W334</f>
        <v>{"61": 100.0}</v>
      </c>
      <c r="J334" s="1" t="str">
        <f>'Bills Import 2024'!AW334</f>
        <v>15% PUR</v>
      </c>
    </row>
    <row r="335" spans="1:10" ht="15" x14ac:dyDescent="0.25">
      <c r="A335" s="1" t="str">
        <f>'Bills Import 2024'!E335</f>
        <v/>
      </c>
      <c r="B335" s="48" t="str">
        <f>'Bills Import 2024'!Q335</f>
        <v/>
      </c>
      <c r="C335" s="48" t="str">
        <f>'Bills Import 2024'!R335</f>
        <v/>
      </c>
      <c r="D335" s="48" t="str">
        <f>'Bills Import 2024'!AE335</f>
        <v/>
      </c>
      <c r="E335" s="1" t="str">
        <f>'Bills Import 2024'!X335</f>
        <v>101011701</v>
      </c>
      <c r="F335" s="1" t="str">
        <f>'Bills Import 2024'!BC335</f>
        <v>Deduction of Advance Payment to Suppliers</v>
      </c>
      <c r="G335" s="1">
        <f>'Bills Import 2024'!BI335</f>
        <v>-1</v>
      </c>
      <c r="H335" s="46">
        <f>'Bills Import 2024'!BO335</f>
        <v>938025</v>
      </c>
      <c r="I335" s="1" t="str">
        <f>'Bills Import 2024'!W335</f>
        <v>{"61": 100.0}</v>
      </c>
      <c r="J335" s="1" t="str">
        <f>'Bills Import 2024'!AW335</f>
        <v>15% PUR</v>
      </c>
    </row>
    <row r="336" spans="1:10" ht="15" x14ac:dyDescent="0.25">
      <c r="A336" s="1" t="str">
        <f>'Bills Import 2024'!E336</f>
        <v>Raw Material Supplier</v>
      </c>
      <c r="B336" s="48">
        <f>'Bills Import 2024'!Q336</f>
        <v>45566</v>
      </c>
      <c r="C336" s="48">
        <f>'Bills Import 2024'!R336</f>
        <v>45566</v>
      </c>
      <c r="D336" s="48">
        <f>'Bills Import 2024'!AE336</f>
        <v>45601</v>
      </c>
      <c r="E336" s="1" t="str">
        <f>'Bills Import 2024'!X336</f>
        <v>3010092</v>
      </c>
      <c r="F336" s="1" t="str">
        <f>'Bills Import 2024'!BC336</f>
        <v>Raw Material</v>
      </c>
      <c r="G336" s="1">
        <f>'Bills Import 2024'!BI336</f>
        <v>1</v>
      </c>
      <c r="H336" s="46">
        <f>'Bills Import 2024'!BO336</f>
        <v>2572358</v>
      </c>
      <c r="I336" s="1" t="str">
        <f>'Bills Import 2024'!W336</f>
        <v>{"1028": 100.0}</v>
      </c>
      <c r="J336" s="1" t="str">
        <f>'Bills Import 2024'!AW336</f>
        <v>15% PUR</v>
      </c>
    </row>
    <row r="337" spans="1:10" ht="15" x14ac:dyDescent="0.25">
      <c r="A337" s="1" t="str">
        <f>'Bills Import 2024'!E337</f>
        <v/>
      </c>
      <c r="B337" s="48" t="str">
        <f>'Bills Import 2024'!Q337</f>
        <v/>
      </c>
      <c r="C337" s="48" t="str">
        <f>'Bills Import 2024'!R337</f>
        <v/>
      </c>
      <c r="D337" s="48" t="str">
        <f>'Bills Import 2024'!AE337</f>
        <v/>
      </c>
      <c r="E337" s="1" t="str">
        <f>'Bills Import 2024'!X337</f>
        <v>101011701</v>
      </c>
      <c r="F337" s="1" t="str">
        <f>'Bills Import 2024'!BC337</f>
        <v>Deduction of Advance Payment to Suppliers</v>
      </c>
      <c r="G337" s="1">
        <f>'Bills Import 2024'!BI337</f>
        <v>-1</v>
      </c>
      <c r="H337" s="46">
        <f>'Bills Import 2024'!BO337</f>
        <v>514472</v>
      </c>
      <c r="I337" s="1" t="str">
        <f>'Bills Import 2024'!W337</f>
        <v>{"1028": 100.0}</v>
      </c>
      <c r="J337" s="1" t="str">
        <f>'Bills Import 2024'!AW337</f>
        <v>15% PUR</v>
      </c>
    </row>
    <row r="338" spans="1:10" ht="15" x14ac:dyDescent="0.25">
      <c r="A338" s="1" t="str">
        <f>'Bills Import 2024'!E338</f>
        <v>Raw Material Supplier</v>
      </c>
      <c r="B338" s="48">
        <f>'Bills Import 2024'!Q338</f>
        <v>45566</v>
      </c>
      <c r="C338" s="48">
        <f>'Bills Import 2024'!R338</f>
        <v>45566</v>
      </c>
      <c r="D338" s="48">
        <f>'Bills Import 2024'!AE338</f>
        <v>45601</v>
      </c>
      <c r="E338" s="1" t="str">
        <f>'Bills Import 2024'!X338</f>
        <v>3010092</v>
      </c>
      <c r="F338" s="1" t="str">
        <f>'Bills Import 2024'!BC338</f>
        <v>Raw Material</v>
      </c>
      <c r="G338" s="1">
        <f>'Bills Import 2024'!BI338</f>
        <v>1</v>
      </c>
      <c r="H338" s="46">
        <f>'Bills Import 2024'!BO338</f>
        <v>385360</v>
      </c>
      <c r="I338" s="1" t="str">
        <f>'Bills Import 2024'!W338</f>
        <v>{"991": 100.0}</v>
      </c>
      <c r="J338" s="1" t="str">
        <f>'Bills Import 2024'!AW338</f>
        <v>15% PUR</v>
      </c>
    </row>
    <row r="339" spans="1:10" ht="15" x14ac:dyDescent="0.25">
      <c r="A339" s="1" t="str">
        <f>'Bills Import 2024'!E339</f>
        <v/>
      </c>
      <c r="B339" s="48" t="str">
        <f>'Bills Import 2024'!Q339</f>
        <v/>
      </c>
      <c r="C339" s="48" t="str">
        <f>'Bills Import 2024'!R339</f>
        <v/>
      </c>
      <c r="D339" s="48" t="str">
        <f>'Bills Import 2024'!AE339</f>
        <v/>
      </c>
      <c r="E339" s="1" t="str">
        <f>'Bills Import 2024'!X339</f>
        <v>101011701</v>
      </c>
      <c r="F339" s="1" t="str">
        <f>'Bills Import 2024'!BC339</f>
        <v>Deduction of Advance Payment to Suppliers</v>
      </c>
      <c r="G339" s="1">
        <f>'Bills Import 2024'!BI339</f>
        <v>-1</v>
      </c>
      <c r="H339" s="46">
        <f>'Bills Import 2024'!BO339</f>
        <v>96340</v>
      </c>
      <c r="I339" s="1" t="str">
        <f>'Bills Import 2024'!W339</f>
        <v>{"991": 100.0}</v>
      </c>
      <c r="J339" s="1" t="str">
        <f>'Bills Import 2024'!AW339</f>
        <v>15% PUR</v>
      </c>
    </row>
    <row r="340" spans="1:10" ht="15" x14ac:dyDescent="0.25">
      <c r="A340" s="1" t="str">
        <f>'Bills Import 2024'!E340</f>
        <v>Raw Material Supplier</v>
      </c>
      <c r="B340" s="48">
        <f>'Bills Import 2024'!Q340</f>
        <v>45566</v>
      </c>
      <c r="C340" s="48">
        <f>'Bills Import 2024'!R340</f>
        <v>45566</v>
      </c>
      <c r="D340" s="48">
        <f>'Bills Import 2024'!AE340</f>
        <v>45601</v>
      </c>
      <c r="E340" s="1" t="str">
        <f>'Bills Import 2024'!X340</f>
        <v>3010092</v>
      </c>
      <c r="F340" s="1" t="str">
        <f>'Bills Import 2024'!BC340</f>
        <v>Raw Material</v>
      </c>
      <c r="G340" s="1">
        <f>'Bills Import 2024'!BI340</f>
        <v>1</v>
      </c>
      <c r="H340" s="46">
        <f>'Bills Import 2024'!BO340</f>
        <v>598879</v>
      </c>
      <c r="I340" s="1" t="str">
        <f>'Bills Import 2024'!W340</f>
        <v>{"1026": 100.0}</v>
      </c>
      <c r="J340" s="1" t="str">
        <f>'Bills Import 2024'!AW340</f>
        <v>15% PUR</v>
      </c>
    </row>
    <row r="341" spans="1:10" ht="15" x14ac:dyDescent="0.25">
      <c r="A341" s="1" t="str">
        <f>'Bills Import 2024'!E341</f>
        <v/>
      </c>
      <c r="B341" s="48" t="str">
        <f>'Bills Import 2024'!Q341</f>
        <v/>
      </c>
      <c r="C341" s="48" t="str">
        <f>'Bills Import 2024'!R341</f>
        <v/>
      </c>
      <c r="D341" s="48" t="str">
        <f>'Bills Import 2024'!AE341</f>
        <v/>
      </c>
      <c r="E341" s="1" t="str">
        <f>'Bills Import 2024'!X341</f>
        <v>101011701</v>
      </c>
      <c r="F341" s="1" t="str">
        <f>'Bills Import 2024'!BC341</f>
        <v>Deduction of Advance Payment to Suppliers</v>
      </c>
      <c r="G341" s="1">
        <f>'Bills Import 2024'!BI341</f>
        <v>-1</v>
      </c>
      <c r="H341" s="46">
        <f>'Bills Import 2024'!BO341</f>
        <v>119776</v>
      </c>
      <c r="I341" s="1" t="str">
        <f>'Bills Import 2024'!W341</f>
        <v>{"1026": 100.0}</v>
      </c>
      <c r="J341" s="1" t="str">
        <f>'Bills Import 2024'!AW341</f>
        <v>15% PUR</v>
      </c>
    </row>
    <row r="342" spans="1:10" ht="15" x14ac:dyDescent="0.25">
      <c r="A342" s="1" t="str">
        <f>'Bills Import 2024'!E342</f>
        <v>Raw Material Supplier</v>
      </c>
      <c r="B342" s="48">
        <f>'Bills Import 2024'!Q342</f>
        <v>45566</v>
      </c>
      <c r="C342" s="48">
        <f>'Bills Import 2024'!R342</f>
        <v>45566</v>
      </c>
      <c r="D342" s="48">
        <f>'Bills Import 2024'!AE342</f>
        <v>45601</v>
      </c>
      <c r="E342" s="1" t="str">
        <f>'Bills Import 2024'!X342</f>
        <v>3010092</v>
      </c>
      <c r="F342" s="1" t="str">
        <f>'Bills Import 2024'!BC342</f>
        <v>Raw Material</v>
      </c>
      <c r="G342" s="1">
        <f>'Bills Import 2024'!BI342</f>
        <v>1</v>
      </c>
      <c r="H342" s="46">
        <f>'Bills Import 2024'!BO342</f>
        <v>578102</v>
      </c>
      <c r="I342" s="1" t="str">
        <f>'Bills Import 2024'!W342</f>
        <v>{"1025": 100.0}</v>
      </c>
      <c r="J342" s="1" t="str">
        <f>'Bills Import 2024'!AW342</f>
        <v>15% PUR</v>
      </c>
    </row>
    <row r="343" spans="1:10" ht="15" x14ac:dyDescent="0.25">
      <c r="A343" s="1" t="str">
        <f>'Bills Import 2024'!E343</f>
        <v/>
      </c>
      <c r="B343" s="48" t="str">
        <f>'Bills Import 2024'!Q343</f>
        <v/>
      </c>
      <c r="C343" s="48" t="str">
        <f>'Bills Import 2024'!R343</f>
        <v/>
      </c>
      <c r="D343" s="48" t="str">
        <f>'Bills Import 2024'!AE343</f>
        <v/>
      </c>
      <c r="E343" s="1" t="str">
        <f>'Bills Import 2024'!X343</f>
        <v>101011701</v>
      </c>
      <c r="F343" s="1" t="str">
        <f>'Bills Import 2024'!BC343</f>
        <v>Deduction of Advance Payment to Suppliers</v>
      </c>
      <c r="G343" s="1">
        <f>'Bills Import 2024'!BI343</f>
        <v>-1</v>
      </c>
      <c r="H343" s="46">
        <f>'Bills Import 2024'!BO343</f>
        <v>231241</v>
      </c>
      <c r="I343" s="1" t="str">
        <f>'Bills Import 2024'!W343</f>
        <v>{"1025": 100.0}</v>
      </c>
      <c r="J343" s="1" t="str">
        <f>'Bills Import 2024'!AW343</f>
        <v>15% PUR</v>
      </c>
    </row>
    <row r="344" spans="1:10" ht="15" x14ac:dyDescent="0.25">
      <c r="A344" s="1" t="str">
        <f>'Bills Import 2024'!E344</f>
        <v>Raw Material Supplier</v>
      </c>
      <c r="B344" s="48">
        <f>'Bills Import 2024'!Q344</f>
        <v>45566</v>
      </c>
      <c r="C344" s="48">
        <f>'Bills Import 2024'!R344</f>
        <v>45566</v>
      </c>
      <c r="D344" s="48">
        <f>'Bills Import 2024'!AE344</f>
        <v>45601</v>
      </c>
      <c r="E344" s="1" t="str">
        <f>'Bills Import 2024'!X344</f>
        <v>3010092</v>
      </c>
      <c r="F344" s="1" t="str">
        <f>'Bills Import 2024'!BC344</f>
        <v>Raw Material</v>
      </c>
      <c r="G344" s="1">
        <f>'Bills Import 2024'!BI344</f>
        <v>1</v>
      </c>
      <c r="H344" s="46">
        <f>'Bills Import 2024'!BO344</f>
        <v>973350</v>
      </c>
      <c r="I344" s="1" t="str">
        <f>'Bills Import 2024'!W344</f>
        <v>{"1108": 100.0}</v>
      </c>
      <c r="J344" s="1" t="str">
        <f>'Bills Import 2024'!AW344</f>
        <v>15% PUR</v>
      </c>
    </row>
    <row r="345" spans="1:10" ht="15" x14ac:dyDescent="0.25">
      <c r="A345" s="1" t="str">
        <f>'Bills Import 2024'!E345</f>
        <v>Raw Material Supplier</v>
      </c>
      <c r="B345" s="48">
        <f>'Bills Import 2024'!Q345</f>
        <v>45566</v>
      </c>
      <c r="C345" s="48">
        <f>'Bills Import 2024'!R345</f>
        <v>45566</v>
      </c>
      <c r="D345" s="48">
        <f>'Bills Import 2024'!AE345</f>
        <v>45601</v>
      </c>
      <c r="E345" s="1" t="str">
        <f>'Bills Import 2024'!X345</f>
        <v>3010092</v>
      </c>
      <c r="F345" s="1" t="str">
        <f>'Bills Import 2024'!BC345</f>
        <v>Raw Material</v>
      </c>
      <c r="G345" s="1">
        <f>'Bills Import 2024'!BI345</f>
        <v>1</v>
      </c>
      <c r="H345" s="46">
        <f>'Bills Import 2024'!BO345</f>
        <v>915434</v>
      </c>
      <c r="I345" s="1" t="str">
        <f>'Bills Import 2024'!W345</f>
        <v>{"1031": 100.0}</v>
      </c>
      <c r="J345" s="1" t="str">
        <f>'Bills Import 2024'!AW345</f>
        <v>15% PUR</v>
      </c>
    </row>
    <row r="346" spans="1:10" ht="15" x14ac:dyDescent="0.25">
      <c r="A346" s="1" t="str">
        <f>'Bills Import 2024'!E346</f>
        <v/>
      </c>
      <c r="B346" s="48" t="str">
        <f>'Bills Import 2024'!Q346</f>
        <v/>
      </c>
      <c r="C346" s="48" t="str">
        <f>'Bills Import 2024'!R346</f>
        <v/>
      </c>
      <c r="D346" s="48" t="str">
        <f>'Bills Import 2024'!AE346</f>
        <v/>
      </c>
      <c r="E346" s="1" t="str">
        <f>'Bills Import 2024'!X346</f>
        <v>101011701</v>
      </c>
      <c r="F346" s="1" t="str">
        <f>'Bills Import 2024'!BC346</f>
        <v>Deduction of Advance Payment to Suppliers</v>
      </c>
      <c r="G346" s="1">
        <f>'Bills Import 2024'!BI346</f>
        <v>-1</v>
      </c>
      <c r="H346" s="46">
        <f>'Bills Import 2024'!BO346</f>
        <v>91544</v>
      </c>
      <c r="I346" s="1" t="str">
        <f>'Bills Import 2024'!W346</f>
        <v>{"1031": 100.0}</v>
      </c>
      <c r="J346" s="1" t="str">
        <f>'Bills Import 2024'!AW346</f>
        <v>15% PUR</v>
      </c>
    </row>
    <row r="347" spans="1:10" ht="15" x14ac:dyDescent="0.25">
      <c r="A347" s="1" t="str">
        <f>'Bills Import 2024'!E347</f>
        <v>Raw Material Supplier</v>
      </c>
      <c r="B347" s="48">
        <f>'Bills Import 2024'!Q347</f>
        <v>45566</v>
      </c>
      <c r="C347" s="48">
        <f>'Bills Import 2024'!R347</f>
        <v>45566</v>
      </c>
      <c r="D347" s="48">
        <f>'Bills Import 2024'!AE347</f>
        <v>45601</v>
      </c>
      <c r="E347" s="1" t="str">
        <f>'Bills Import 2024'!X347</f>
        <v>3010092</v>
      </c>
      <c r="F347" s="1" t="str">
        <f>'Bills Import 2024'!BC347</f>
        <v>Raw Material</v>
      </c>
      <c r="G347" s="1">
        <f>'Bills Import 2024'!BI347</f>
        <v>1</v>
      </c>
      <c r="H347" s="46">
        <f>'Bills Import 2024'!BO347</f>
        <v>597915</v>
      </c>
      <c r="I347" s="1" t="str">
        <f>'Bills Import 2024'!W347</f>
        <v>{"1021": 100.0}</v>
      </c>
      <c r="J347" s="1" t="str">
        <f>'Bills Import 2024'!AW347</f>
        <v>15% PUR</v>
      </c>
    </row>
    <row r="348" spans="1:10" ht="15" x14ac:dyDescent="0.25">
      <c r="A348" s="1" t="str">
        <f>'Bills Import 2024'!E348</f>
        <v/>
      </c>
      <c r="B348" s="48" t="str">
        <f>'Bills Import 2024'!Q348</f>
        <v/>
      </c>
      <c r="C348" s="48" t="str">
        <f>'Bills Import 2024'!R348</f>
        <v/>
      </c>
      <c r="D348" s="48" t="str">
        <f>'Bills Import 2024'!AE348</f>
        <v/>
      </c>
      <c r="E348" s="1" t="str">
        <f>'Bills Import 2024'!X348</f>
        <v>101011701</v>
      </c>
      <c r="F348" s="1" t="str">
        <f>'Bills Import 2024'!BC348</f>
        <v>Deduction of Advance Payment to Suppliers</v>
      </c>
      <c r="G348" s="1">
        <f>'Bills Import 2024'!BI348</f>
        <v>-1</v>
      </c>
      <c r="H348" s="46">
        <f>'Bills Import 2024'!BO348</f>
        <v>89687</v>
      </c>
      <c r="I348" s="1" t="str">
        <f>'Bills Import 2024'!W348</f>
        <v>{"1021": 100.0}</v>
      </c>
      <c r="J348" s="1" t="str">
        <f>'Bills Import 2024'!AW348</f>
        <v>15% PUR</v>
      </c>
    </row>
    <row r="349" spans="1:10" ht="15" x14ac:dyDescent="0.25">
      <c r="A349" s="1" t="str">
        <f>'Bills Import 2024'!E349</f>
        <v>Raw Material Supplier</v>
      </c>
      <c r="B349" s="48">
        <f>'Bills Import 2024'!Q349</f>
        <v>45566</v>
      </c>
      <c r="C349" s="48">
        <f>'Bills Import 2024'!R349</f>
        <v>45566</v>
      </c>
      <c r="D349" s="48">
        <f>'Bills Import 2024'!AE349</f>
        <v>45601</v>
      </c>
      <c r="E349" s="1" t="str">
        <f>'Bills Import 2024'!X349</f>
        <v>3010092</v>
      </c>
      <c r="F349" s="1" t="str">
        <f>'Bills Import 2024'!BC349</f>
        <v>Raw Material</v>
      </c>
      <c r="G349" s="1">
        <f>'Bills Import 2024'!BI349</f>
        <v>1</v>
      </c>
      <c r="H349" s="46">
        <f>'Bills Import 2024'!BO349</f>
        <v>353585</v>
      </c>
      <c r="I349" s="1" t="str">
        <f>'Bills Import 2024'!W349</f>
        <v>{"1109": 100.0}</v>
      </c>
      <c r="J349" s="1" t="str">
        <f>'Bills Import 2024'!AW349</f>
        <v>15% PUR</v>
      </c>
    </row>
    <row r="350" spans="1:10" ht="15" x14ac:dyDescent="0.25">
      <c r="A350" s="1" t="str">
        <f>'Bills Import 2024'!E350</f>
        <v/>
      </c>
      <c r="B350" s="48" t="str">
        <f>'Bills Import 2024'!Q350</f>
        <v/>
      </c>
      <c r="C350" s="48" t="str">
        <f>'Bills Import 2024'!R350</f>
        <v/>
      </c>
      <c r="D350" s="48" t="str">
        <f>'Bills Import 2024'!AE350</f>
        <v/>
      </c>
      <c r="E350" s="1" t="str">
        <f>'Bills Import 2024'!X350</f>
        <v>101011701</v>
      </c>
      <c r="F350" s="1" t="str">
        <f>'Bills Import 2024'!BC350</f>
        <v>Deduction of Advance Payment to Suppliers</v>
      </c>
      <c r="G350" s="1">
        <f>'Bills Import 2024'!BI350</f>
        <v>-1</v>
      </c>
      <c r="H350" s="46">
        <f>'Bills Import 2024'!BO350</f>
        <v>70717</v>
      </c>
      <c r="I350" s="1" t="str">
        <f>'Bills Import 2024'!W350</f>
        <v>{"1109": 100.0}</v>
      </c>
      <c r="J350" s="1" t="str">
        <f>'Bills Import 2024'!AW350</f>
        <v>15% PUR</v>
      </c>
    </row>
    <row r="351" spans="1:10" ht="15" x14ac:dyDescent="0.25">
      <c r="A351" s="1" t="str">
        <f>'Bills Import 2024'!E351</f>
        <v>Raw Material Supplier</v>
      </c>
      <c r="B351" s="48">
        <f>'Bills Import 2024'!Q351</f>
        <v>45566</v>
      </c>
      <c r="C351" s="48">
        <f>'Bills Import 2024'!R351</f>
        <v>45566</v>
      </c>
      <c r="D351" s="48">
        <f>'Bills Import 2024'!AE351</f>
        <v>45601</v>
      </c>
      <c r="E351" s="1" t="str">
        <f>'Bills Import 2024'!X351</f>
        <v>3010092</v>
      </c>
      <c r="F351" s="1" t="str">
        <f>'Bills Import 2024'!BC351</f>
        <v>Raw Material</v>
      </c>
      <c r="G351" s="1">
        <f>'Bills Import 2024'!BI351</f>
        <v>1</v>
      </c>
      <c r="H351" s="46">
        <f>'Bills Import 2024'!BO351</f>
        <v>5089898</v>
      </c>
      <c r="I351" s="1" t="str">
        <f>'Bills Import 2024'!W351</f>
        <v>{"1110": 100.0}</v>
      </c>
      <c r="J351" s="1" t="str">
        <f>'Bills Import 2024'!AW351</f>
        <v>15% PUR</v>
      </c>
    </row>
    <row r="352" spans="1:10" ht="15" x14ac:dyDescent="0.25">
      <c r="A352" s="1" t="str">
        <f>'Bills Import 2024'!E352</f>
        <v/>
      </c>
      <c r="B352" s="48" t="str">
        <f>'Bills Import 2024'!Q352</f>
        <v/>
      </c>
      <c r="C352" s="48" t="str">
        <f>'Bills Import 2024'!R352</f>
        <v/>
      </c>
      <c r="D352" s="48" t="str">
        <f>'Bills Import 2024'!AE352</f>
        <v/>
      </c>
      <c r="E352" s="1" t="str">
        <f>'Bills Import 2024'!X352</f>
        <v>101011701</v>
      </c>
      <c r="F352" s="1" t="str">
        <f>'Bills Import 2024'!BC352</f>
        <v>Deduction of Advance Payment to Suppliers</v>
      </c>
      <c r="G352" s="1">
        <f>'Bills Import 2024'!BI352</f>
        <v>-1</v>
      </c>
      <c r="H352" s="46">
        <f>'Bills Import 2024'!BO352</f>
        <v>1526969</v>
      </c>
      <c r="I352" s="1" t="str">
        <f>'Bills Import 2024'!W352</f>
        <v>{"1110": 100.0}</v>
      </c>
      <c r="J352" s="1" t="str">
        <f>'Bills Import 2024'!AW352</f>
        <v>15% PUR</v>
      </c>
    </row>
    <row r="353" spans="1:10" ht="15" x14ac:dyDescent="0.25">
      <c r="A353" s="1" t="str">
        <f>'Bills Import 2024'!E353</f>
        <v>Raw Material Supplier</v>
      </c>
      <c r="B353" s="48">
        <f>'Bills Import 2024'!Q353</f>
        <v>45566</v>
      </c>
      <c r="C353" s="48">
        <f>'Bills Import 2024'!R353</f>
        <v>45566</v>
      </c>
      <c r="D353" s="48">
        <f>'Bills Import 2024'!AE353</f>
        <v>45601</v>
      </c>
      <c r="E353" s="1" t="str">
        <f>'Bills Import 2024'!X353</f>
        <v>3010092</v>
      </c>
      <c r="F353" s="1" t="str">
        <f>'Bills Import 2024'!BC353</f>
        <v>Raw Material</v>
      </c>
      <c r="G353" s="1">
        <f>'Bills Import 2024'!BI353</f>
        <v>1</v>
      </c>
      <c r="H353" s="46">
        <f>'Bills Import 2024'!BO353</f>
        <v>4168999</v>
      </c>
      <c r="I353" s="1" t="str">
        <f>'Bills Import 2024'!W353</f>
        <v>{"61": 100.0}</v>
      </c>
      <c r="J353" s="1" t="str">
        <f>'Bills Import 2024'!AW353</f>
        <v>15% PUR</v>
      </c>
    </row>
    <row r="354" spans="1:10" ht="15" x14ac:dyDescent="0.25">
      <c r="A354" s="1" t="str">
        <f>'Bills Import 2024'!E354</f>
        <v/>
      </c>
      <c r="B354" s="48" t="str">
        <f>'Bills Import 2024'!Q354</f>
        <v/>
      </c>
      <c r="C354" s="48" t="str">
        <f>'Bills Import 2024'!R354</f>
        <v/>
      </c>
      <c r="D354" s="48" t="str">
        <f>'Bills Import 2024'!AE354</f>
        <v/>
      </c>
      <c r="E354" s="1" t="str">
        <f>'Bills Import 2024'!X354</f>
        <v>101011701</v>
      </c>
      <c r="F354" s="1" t="str">
        <f>'Bills Import 2024'!BC354</f>
        <v>Deduction of Advance Payment to Suppliers</v>
      </c>
      <c r="G354" s="1">
        <f>'Bills Import 2024'!BI354</f>
        <v>-1</v>
      </c>
      <c r="H354" s="46">
        <f>'Bills Import 2024'!BO354</f>
        <v>1250700</v>
      </c>
      <c r="I354" s="1" t="str">
        <f>'Bills Import 2024'!W354</f>
        <v>{"61": 100.0}</v>
      </c>
      <c r="J354" s="1" t="str">
        <f>'Bills Import 2024'!AW354</f>
        <v>15% PUR</v>
      </c>
    </row>
    <row r="355" spans="1:10" ht="15" x14ac:dyDescent="0.25">
      <c r="A355" s="1" t="str">
        <f>'Bills Import 2024'!E355</f>
        <v>Raw Material Supplier</v>
      </c>
      <c r="B355" s="48">
        <f>'Bills Import 2024'!Q355</f>
        <v>45596</v>
      </c>
      <c r="C355" s="48">
        <f>'Bills Import 2024'!R355</f>
        <v>45596</v>
      </c>
      <c r="D355" s="48">
        <f>'Bills Import 2024'!AE355</f>
        <v>45631</v>
      </c>
      <c r="E355" s="1" t="str">
        <f>'Bills Import 2024'!X355</f>
        <v>3010092</v>
      </c>
      <c r="F355" s="1" t="str">
        <f>'Bills Import 2024'!BC355</f>
        <v>Raw Material</v>
      </c>
      <c r="G355" s="1">
        <f>'Bills Import 2024'!BI355</f>
        <v>1</v>
      </c>
      <c r="H355" s="46">
        <f>'Bills Import 2024'!BO355</f>
        <v>385360</v>
      </c>
      <c r="I355" s="1" t="str">
        <f>'Bills Import 2024'!W355</f>
        <v>{"991": 100.0}</v>
      </c>
      <c r="J355" s="1" t="str">
        <f>'Bills Import 2024'!AW355</f>
        <v>15% PUR</v>
      </c>
    </row>
    <row r="356" spans="1:10" ht="15" x14ac:dyDescent="0.25">
      <c r="A356" s="1" t="str">
        <f>'Bills Import 2024'!E356</f>
        <v/>
      </c>
      <c r="B356" s="48" t="str">
        <f>'Bills Import 2024'!Q356</f>
        <v/>
      </c>
      <c r="C356" s="48" t="str">
        <f>'Bills Import 2024'!R356</f>
        <v/>
      </c>
      <c r="D356" s="48" t="str">
        <f>'Bills Import 2024'!AE356</f>
        <v/>
      </c>
      <c r="E356" s="1" t="str">
        <f>'Bills Import 2024'!X356</f>
        <v>101011701</v>
      </c>
      <c r="F356" s="1" t="str">
        <f>'Bills Import 2024'!BC356</f>
        <v>Deduction of Advance Payment to Suppliers</v>
      </c>
      <c r="G356" s="1">
        <f>'Bills Import 2024'!BI356</f>
        <v>-1</v>
      </c>
      <c r="H356" s="46">
        <f>'Bills Import 2024'!BO356</f>
        <v>96340</v>
      </c>
      <c r="I356" s="1" t="str">
        <f>'Bills Import 2024'!W356</f>
        <v>{"991": 100.0}</v>
      </c>
      <c r="J356" s="1" t="str">
        <f>'Bills Import 2024'!AW356</f>
        <v>15% PUR</v>
      </c>
    </row>
    <row r="357" spans="1:10" ht="15" x14ac:dyDescent="0.25">
      <c r="A357" s="1" t="str">
        <f>'Bills Import 2024'!E357</f>
        <v>Raw Material Supplier</v>
      </c>
      <c r="B357" s="48">
        <f>'Bills Import 2024'!Q357</f>
        <v>45596</v>
      </c>
      <c r="C357" s="48">
        <f>'Bills Import 2024'!R357</f>
        <v>45596</v>
      </c>
      <c r="D357" s="48">
        <f>'Bills Import 2024'!AE357</f>
        <v>45631</v>
      </c>
      <c r="E357" s="1" t="str">
        <f>'Bills Import 2024'!X357</f>
        <v>3010092</v>
      </c>
      <c r="F357" s="1" t="str">
        <f>'Bills Import 2024'!BC357</f>
        <v>Raw Material</v>
      </c>
      <c r="G357" s="1">
        <f>'Bills Import 2024'!BI357</f>
        <v>1</v>
      </c>
      <c r="H357" s="46">
        <f>'Bills Import 2024'!BO357</f>
        <v>598879</v>
      </c>
      <c r="I357" s="1" t="str">
        <f>'Bills Import 2024'!W357</f>
        <v>{"1026": 100.0}</v>
      </c>
      <c r="J357" s="1" t="str">
        <f>'Bills Import 2024'!AW357</f>
        <v>15% PUR</v>
      </c>
    </row>
    <row r="358" spans="1:10" ht="15" x14ac:dyDescent="0.25">
      <c r="A358" s="1" t="str">
        <f>'Bills Import 2024'!E358</f>
        <v/>
      </c>
      <c r="B358" s="48" t="str">
        <f>'Bills Import 2024'!Q358</f>
        <v/>
      </c>
      <c r="C358" s="48" t="str">
        <f>'Bills Import 2024'!R358</f>
        <v/>
      </c>
      <c r="D358" s="48" t="str">
        <f>'Bills Import 2024'!AE358</f>
        <v/>
      </c>
      <c r="E358" s="1" t="str">
        <f>'Bills Import 2024'!X358</f>
        <v>101011701</v>
      </c>
      <c r="F358" s="1" t="str">
        <f>'Bills Import 2024'!BC358</f>
        <v>Deduction of Advance Payment to Suppliers</v>
      </c>
      <c r="G358" s="1">
        <f>'Bills Import 2024'!BI358</f>
        <v>-1</v>
      </c>
      <c r="H358" s="46">
        <f>'Bills Import 2024'!BO358</f>
        <v>119776</v>
      </c>
      <c r="I358" s="1" t="str">
        <f>'Bills Import 2024'!W358</f>
        <v>{"1026": 100.0}</v>
      </c>
      <c r="J358" s="1" t="str">
        <f>'Bills Import 2024'!AW358</f>
        <v>15% PUR</v>
      </c>
    </row>
    <row r="359" spans="1:10" ht="15" x14ac:dyDescent="0.25">
      <c r="A359" s="1" t="str">
        <f>'Bills Import 2024'!E359</f>
        <v>Raw Material Supplier</v>
      </c>
      <c r="B359" s="48">
        <f>'Bills Import 2024'!Q359</f>
        <v>45596</v>
      </c>
      <c r="C359" s="48">
        <f>'Bills Import 2024'!R359</f>
        <v>45596</v>
      </c>
      <c r="D359" s="48">
        <f>'Bills Import 2024'!AE359</f>
        <v>45631</v>
      </c>
      <c r="E359" s="1" t="str">
        <f>'Bills Import 2024'!X359</f>
        <v>3010092</v>
      </c>
      <c r="F359" s="1" t="str">
        <f>'Bills Import 2024'!BC359</f>
        <v>Raw Material</v>
      </c>
      <c r="G359" s="1">
        <f>'Bills Import 2024'!BI359</f>
        <v>1</v>
      </c>
      <c r="H359" s="46">
        <f>'Bills Import 2024'!BO359</f>
        <v>811125</v>
      </c>
      <c r="I359" s="1" t="str">
        <f>'Bills Import 2024'!W359</f>
        <v>{"1108": 100.0}</v>
      </c>
      <c r="J359" s="1" t="str">
        <f>'Bills Import 2024'!AW359</f>
        <v>15% PUR</v>
      </c>
    </row>
    <row r="360" spans="1:10" ht="15" x14ac:dyDescent="0.25">
      <c r="A360" s="1" t="str">
        <f>'Bills Import 2024'!E360</f>
        <v>Raw Material Supplier</v>
      </c>
      <c r="B360" s="48">
        <f>'Bills Import 2024'!Q360</f>
        <v>45596</v>
      </c>
      <c r="C360" s="48">
        <f>'Bills Import 2024'!R360</f>
        <v>45596</v>
      </c>
      <c r="D360" s="48">
        <f>'Bills Import 2024'!AE360</f>
        <v>45631</v>
      </c>
      <c r="E360" s="1" t="str">
        <f>'Bills Import 2024'!X360</f>
        <v>3010092</v>
      </c>
      <c r="F360" s="1" t="str">
        <f>'Bills Import 2024'!BC360</f>
        <v>Raw Material</v>
      </c>
      <c r="G360" s="1">
        <f>'Bills Import 2024'!BI360</f>
        <v>1</v>
      </c>
      <c r="H360" s="46">
        <f>'Bills Import 2024'!BO360</f>
        <v>795779</v>
      </c>
      <c r="I360" s="1" t="str">
        <f>'Bills Import 2024'!W360</f>
        <v>{"1031": 100.0}</v>
      </c>
      <c r="J360" s="1" t="str">
        <f>'Bills Import 2024'!AW360</f>
        <v>15% PUR</v>
      </c>
    </row>
    <row r="361" spans="1:10" ht="15" x14ac:dyDescent="0.25">
      <c r="A361" s="1" t="str">
        <f>'Bills Import 2024'!E361</f>
        <v/>
      </c>
      <c r="B361" s="48" t="str">
        <f>'Bills Import 2024'!Q361</f>
        <v/>
      </c>
      <c r="C361" s="48" t="str">
        <f>'Bills Import 2024'!R361</f>
        <v/>
      </c>
      <c r="D361" s="48" t="str">
        <f>'Bills Import 2024'!AE361</f>
        <v/>
      </c>
      <c r="E361" s="1" t="str">
        <f>'Bills Import 2024'!X361</f>
        <v>101011701</v>
      </c>
      <c r="F361" s="1" t="str">
        <f>'Bills Import 2024'!BC361</f>
        <v>Deduction of Advance Payment to Suppliers</v>
      </c>
      <c r="G361" s="1">
        <f>'Bills Import 2024'!BI361</f>
        <v>-1</v>
      </c>
      <c r="H361" s="46">
        <f>'Bills Import 2024'!BO361</f>
        <v>79578</v>
      </c>
      <c r="I361" s="1" t="str">
        <f>'Bills Import 2024'!W361</f>
        <v>{"1031": 100.0}</v>
      </c>
      <c r="J361" s="1" t="str">
        <f>'Bills Import 2024'!AW361</f>
        <v>15% PUR</v>
      </c>
    </row>
    <row r="362" spans="1:10" ht="15" x14ac:dyDescent="0.25">
      <c r="A362" s="1" t="str">
        <f>'Bills Import 2024'!E362</f>
        <v>Raw Material Supplier</v>
      </c>
      <c r="B362" s="48">
        <f>'Bills Import 2024'!Q362</f>
        <v>45596</v>
      </c>
      <c r="C362" s="48">
        <f>'Bills Import 2024'!R362</f>
        <v>45596</v>
      </c>
      <c r="D362" s="48">
        <f>'Bills Import 2024'!AE362</f>
        <v>45631</v>
      </c>
      <c r="E362" s="1" t="str">
        <f>'Bills Import 2024'!X362</f>
        <v>3010092</v>
      </c>
      <c r="F362" s="1" t="str">
        <f>'Bills Import 2024'!BC362</f>
        <v>Raw Material</v>
      </c>
      <c r="G362" s="1">
        <f>'Bills Import 2024'!BI362</f>
        <v>1</v>
      </c>
      <c r="H362" s="46">
        <f>'Bills Import 2024'!BO362</f>
        <v>651033</v>
      </c>
      <c r="I362" s="1" t="str">
        <f>'Bills Import 2024'!W362</f>
        <v>{"1109": 100.0}</v>
      </c>
      <c r="J362" s="1" t="str">
        <f>'Bills Import 2024'!AW362</f>
        <v>15% PUR</v>
      </c>
    </row>
    <row r="363" spans="1:10" ht="15" x14ac:dyDescent="0.25">
      <c r="A363" s="1" t="str">
        <f>'Bills Import 2024'!E363</f>
        <v/>
      </c>
      <c r="B363" s="48" t="str">
        <f>'Bills Import 2024'!Q363</f>
        <v/>
      </c>
      <c r="C363" s="48" t="str">
        <f>'Bills Import 2024'!R363</f>
        <v/>
      </c>
      <c r="D363" s="48" t="str">
        <f>'Bills Import 2024'!AE363</f>
        <v/>
      </c>
      <c r="E363" s="1" t="str">
        <f>'Bills Import 2024'!X363</f>
        <v>101011701</v>
      </c>
      <c r="F363" s="1" t="str">
        <f>'Bills Import 2024'!BC363</f>
        <v>Deduction of Advance Payment to Suppliers</v>
      </c>
      <c r="G363" s="1">
        <f>'Bills Import 2024'!BI363</f>
        <v>-1</v>
      </c>
      <c r="H363" s="46">
        <f>'Bills Import 2024'!BO363</f>
        <v>130206</v>
      </c>
      <c r="I363" s="1" t="str">
        <f>'Bills Import 2024'!W363</f>
        <v>{"1109": 100.0}</v>
      </c>
      <c r="J363" s="1" t="str">
        <f>'Bills Import 2024'!AW363</f>
        <v>15% PUR</v>
      </c>
    </row>
    <row r="364" spans="1:10" ht="15" x14ac:dyDescent="0.25">
      <c r="A364" s="1" t="str">
        <f>'Bills Import 2024'!E364</f>
        <v>Raw Material Supplier</v>
      </c>
      <c r="B364" s="48">
        <f>'Bills Import 2024'!Q364</f>
        <v>45596</v>
      </c>
      <c r="C364" s="48">
        <f>'Bills Import 2024'!R364</f>
        <v>45596</v>
      </c>
      <c r="D364" s="48">
        <f>'Bills Import 2024'!AE364</f>
        <v>45631</v>
      </c>
      <c r="E364" s="1" t="str">
        <f>'Bills Import 2024'!X364</f>
        <v>3010092</v>
      </c>
      <c r="F364" s="1" t="str">
        <f>'Bills Import 2024'!BC364</f>
        <v>Raw Material</v>
      </c>
      <c r="G364" s="1">
        <f>'Bills Import 2024'!BI364</f>
        <v>1</v>
      </c>
      <c r="H364" s="46">
        <f>'Bills Import 2024'!BO364</f>
        <v>5089898</v>
      </c>
      <c r="I364" s="1" t="str">
        <f>'Bills Import 2024'!W364</f>
        <v>{"1110": 100.0}</v>
      </c>
      <c r="J364" s="1" t="str">
        <f>'Bills Import 2024'!AW364</f>
        <v>15% PUR</v>
      </c>
    </row>
    <row r="365" spans="1:10" ht="15" x14ac:dyDescent="0.25">
      <c r="A365" s="1" t="str">
        <f>'Bills Import 2024'!E365</f>
        <v/>
      </c>
      <c r="B365" s="48" t="str">
        <f>'Bills Import 2024'!Q365</f>
        <v/>
      </c>
      <c r="C365" s="48" t="str">
        <f>'Bills Import 2024'!R365</f>
        <v/>
      </c>
      <c r="D365" s="48" t="str">
        <f>'Bills Import 2024'!AE365</f>
        <v/>
      </c>
      <c r="E365" s="1" t="str">
        <f>'Bills Import 2024'!X365</f>
        <v>101011701</v>
      </c>
      <c r="F365" s="1" t="str">
        <f>'Bills Import 2024'!BC365</f>
        <v>Deduction of Advance Payment to Suppliers</v>
      </c>
      <c r="G365" s="1">
        <f>'Bills Import 2024'!BI365</f>
        <v>-1</v>
      </c>
      <c r="H365" s="46">
        <f>'Bills Import 2024'!BO365</f>
        <v>1526969</v>
      </c>
      <c r="I365" s="1" t="str">
        <f>'Bills Import 2024'!W365</f>
        <v>{"1110": 100.0}</v>
      </c>
      <c r="J365" s="1" t="str">
        <f>'Bills Import 2024'!AW365</f>
        <v>15% PUR</v>
      </c>
    </row>
    <row r="366" spans="1:10" ht="15" x14ac:dyDescent="0.25">
      <c r="A366" s="1" t="str">
        <f>'Bills Import 2024'!E366</f>
        <v>Raw Material Supplier</v>
      </c>
      <c r="B366" s="48">
        <f>'Bills Import 2024'!Q366</f>
        <v>45596</v>
      </c>
      <c r="C366" s="48">
        <f>'Bills Import 2024'!R366</f>
        <v>45596</v>
      </c>
      <c r="D366" s="48">
        <f>'Bills Import 2024'!AE366</f>
        <v>45631</v>
      </c>
      <c r="E366" s="1" t="str">
        <f>'Bills Import 2024'!X366</f>
        <v>3010092</v>
      </c>
      <c r="F366" s="1" t="str">
        <f>'Bills Import 2024'!BC366</f>
        <v>Raw Material</v>
      </c>
      <c r="G366" s="1">
        <f>'Bills Import 2024'!BI366</f>
        <v>1</v>
      </c>
      <c r="H366" s="46">
        <f>'Bills Import 2024'!BO366</f>
        <v>4168999</v>
      </c>
      <c r="I366" s="1" t="str">
        <f>'Bills Import 2024'!W366</f>
        <v>{"61": 100.0}</v>
      </c>
      <c r="J366" s="1" t="str">
        <f>'Bills Import 2024'!AW366</f>
        <v>15% PUR</v>
      </c>
    </row>
    <row r="367" spans="1:10" ht="15" x14ac:dyDescent="0.25">
      <c r="A367" s="1" t="str">
        <f>'Bills Import 2024'!E367</f>
        <v/>
      </c>
      <c r="B367" s="48" t="str">
        <f>'Bills Import 2024'!Q367</f>
        <v/>
      </c>
      <c r="C367" s="48" t="str">
        <f>'Bills Import 2024'!R367</f>
        <v/>
      </c>
      <c r="D367" s="48" t="str">
        <f>'Bills Import 2024'!AE367</f>
        <v/>
      </c>
      <c r="E367" s="1" t="str">
        <f>'Bills Import 2024'!X367</f>
        <v>101011701</v>
      </c>
      <c r="F367" s="1" t="str">
        <f>'Bills Import 2024'!BC367</f>
        <v>Deduction of Advance Payment to Suppliers</v>
      </c>
      <c r="G367" s="1">
        <f>'Bills Import 2024'!BI367</f>
        <v>-1</v>
      </c>
      <c r="H367" s="46">
        <f>'Bills Import 2024'!BO367</f>
        <v>1250700</v>
      </c>
      <c r="I367" s="1" t="str">
        <f>'Bills Import 2024'!W367</f>
        <v>{"61": 100.0}</v>
      </c>
      <c r="J367" s="1" t="str">
        <f>'Bills Import 2024'!AW367</f>
        <v>15% PUR</v>
      </c>
    </row>
    <row r="368" spans="1:10" ht="15" x14ac:dyDescent="0.25">
      <c r="A368" s="1" t="str">
        <f>'Bills Import 2024'!E368</f>
        <v>Raw Material Supplier</v>
      </c>
      <c r="B368" s="48">
        <f>'Bills Import 2024'!Q368</f>
        <v>45627</v>
      </c>
      <c r="C368" s="48">
        <f>'Bills Import 2024'!R368</f>
        <v>45627</v>
      </c>
      <c r="D368" s="48">
        <f>'Bills Import 2024'!AE368</f>
        <v>45662</v>
      </c>
      <c r="E368" s="1" t="str">
        <f>'Bills Import 2024'!X368</f>
        <v>3010092</v>
      </c>
      <c r="F368" s="1" t="str">
        <f>'Bills Import 2024'!BC368</f>
        <v>Raw Material</v>
      </c>
      <c r="G368" s="1">
        <f>'Bills Import 2024'!BI368</f>
        <v>1</v>
      </c>
      <c r="H368" s="46">
        <f>'Bills Import 2024'!BO368</f>
        <v>385360</v>
      </c>
      <c r="I368" s="1" t="str">
        <f>'Bills Import 2024'!W368</f>
        <v>{"991": 100.0}</v>
      </c>
      <c r="J368" s="1" t="str">
        <f>'Bills Import 2024'!AW368</f>
        <v>15% PUR</v>
      </c>
    </row>
    <row r="369" spans="1:10" ht="15" x14ac:dyDescent="0.25">
      <c r="A369" s="1" t="str">
        <f>'Bills Import 2024'!E369</f>
        <v/>
      </c>
      <c r="B369" s="48" t="str">
        <f>'Bills Import 2024'!Q369</f>
        <v/>
      </c>
      <c r="C369" s="48" t="str">
        <f>'Bills Import 2024'!R369</f>
        <v/>
      </c>
      <c r="D369" s="48" t="str">
        <f>'Bills Import 2024'!AE369</f>
        <v/>
      </c>
      <c r="E369" s="1" t="str">
        <f>'Bills Import 2024'!X369</f>
        <v>101011701</v>
      </c>
      <c r="F369" s="1" t="str">
        <f>'Bills Import 2024'!BC369</f>
        <v>Deduction of Advance Payment to Suppliers</v>
      </c>
      <c r="G369" s="1">
        <f>'Bills Import 2024'!BI369</f>
        <v>-1</v>
      </c>
      <c r="H369" s="46">
        <f>'Bills Import 2024'!BO369</f>
        <v>96340</v>
      </c>
      <c r="I369" s="1" t="str">
        <f>'Bills Import 2024'!W369</f>
        <v>{"991": 100.0}</v>
      </c>
      <c r="J369" s="1" t="str">
        <f>'Bills Import 2024'!AW369</f>
        <v>15% PUR</v>
      </c>
    </row>
    <row r="370" spans="1:10" ht="15" x14ac:dyDescent="0.25">
      <c r="A370" s="1" t="str">
        <f>'Bills Import 2024'!E370</f>
        <v>Raw Material Supplier</v>
      </c>
      <c r="B370" s="48">
        <f>'Bills Import 2024'!Q370</f>
        <v>45627</v>
      </c>
      <c r="C370" s="48">
        <f>'Bills Import 2024'!R370</f>
        <v>45627</v>
      </c>
      <c r="D370" s="48">
        <f>'Bills Import 2024'!AE370</f>
        <v>45662</v>
      </c>
      <c r="E370" s="1" t="str">
        <f>'Bills Import 2024'!X370</f>
        <v>3010092</v>
      </c>
      <c r="F370" s="1" t="str">
        <f>'Bills Import 2024'!BC370</f>
        <v>Raw Material</v>
      </c>
      <c r="G370" s="1">
        <f>'Bills Import 2024'!BI370</f>
        <v>1</v>
      </c>
      <c r="H370" s="46">
        <f>'Bills Import 2024'!BO370</f>
        <v>598879</v>
      </c>
      <c r="I370" s="1" t="str">
        <f>'Bills Import 2024'!W370</f>
        <v>{"1026": 100.0}</v>
      </c>
      <c r="J370" s="1" t="str">
        <f>'Bills Import 2024'!AW370</f>
        <v>15% PUR</v>
      </c>
    </row>
    <row r="371" spans="1:10" ht="15" x14ac:dyDescent="0.25">
      <c r="A371" s="1" t="str">
        <f>'Bills Import 2024'!E371</f>
        <v/>
      </c>
      <c r="B371" s="48" t="str">
        <f>'Bills Import 2024'!Q371</f>
        <v/>
      </c>
      <c r="C371" s="48" t="str">
        <f>'Bills Import 2024'!R371</f>
        <v/>
      </c>
      <c r="D371" s="48" t="str">
        <f>'Bills Import 2024'!AE371</f>
        <v/>
      </c>
      <c r="E371" s="1" t="str">
        <f>'Bills Import 2024'!X371</f>
        <v>101011701</v>
      </c>
      <c r="F371" s="1" t="str">
        <f>'Bills Import 2024'!BC371</f>
        <v>Deduction of Advance Payment to Suppliers</v>
      </c>
      <c r="G371" s="1">
        <f>'Bills Import 2024'!BI371</f>
        <v>-1</v>
      </c>
      <c r="H371" s="46">
        <f>'Bills Import 2024'!BO371</f>
        <v>119776</v>
      </c>
      <c r="I371" s="1" t="str">
        <f>'Bills Import 2024'!W371</f>
        <v>{"1026": 100.0}</v>
      </c>
      <c r="J371" s="1" t="str">
        <f>'Bills Import 2024'!AW371</f>
        <v>15% PUR</v>
      </c>
    </row>
    <row r="372" spans="1:10" ht="15" x14ac:dyDescent="0.25">
      <c r="A372" s="1" t="str">
        <f>'Bills Import 2024'!E372</f>
        <v>Raw Material Supplier</v>
      </c>
      <c r="B372" s="48">
        <f>'Bills Import 2024'!Q372</f>
        <v>45627</v>
      </c>
      <c r="C372" s="48">
        <f>'Bills Import 2024'!R372</f>
        <v>45627</v>
      </c>
      <c r="D372" s="48">
        <f>'Bills Import 2024'!AE372</f>
        <v>45662</v>
      </c>
      <c r="E372" s="1" t="str">
        <f>'Bills Import 2024'!X372</f>
        <v>3010092</v>
      </c>
      <c r="F372" s="1" t="str">
        <f>'Bills Import 2024'!BC372</f>
        <v>Raw Material</v>
      </c>
      <c r="G372" s="1">
        <f>'Bills Import 2024'!BI372</f>
        <v>1</v>
      </c>
      <c r="H372" s="46">
        <f>'Bills Import 2024'!BO372</f>
        <v>811125</v>
      </c>
      <c r="I372" s="1" t="str">
        <f>'Bills Import 2024'!W372</f>
        <v>{"1108": 100.0}</v>
      </c>
      <c r="J372" s="1" t="str">
        <f>'Bills Import 2024'!AW372</f>
        <v>15% PUR</v>
      </c>
    </row>
    <row r="373" spans="1:10" ht="15" x14ac:dyDescent="0.25">
      <c r="A373" s="1" t="str">
        <f>'Bills Import 2024'!E373</f>
        <v>Raw Material Supplier</v>
      </c>
      <c r="B373" s="48">
        <f>'Bills Import 2024'!Q373</f>
        <v>45627</v>
      </c>
      <c r="C373" s="48">
        <f>'Bills Import 2024'!R373</f>
        <v>45627</v>
      </c>
      <c r="D373" s="48">
        <f>'Bills Import 2024'!AE373</f>
        <v>45662</v>
      </c>
      <c r="E373" s="1" t="str">
        <f>'Bills Import 2024'!X373</f>
        <v>3010092</v>
      </c>
      <c r="F373" s="1" t="str">
        <f>'Bills Import 2024'!BC373</f>
        <v>Raw Material</v>
      </c>
      <c r="G373" s="1">
        <f>'Bills Import 2024'!BI373</f>
        <v>1</v>
      </c>
      <c r="H373" s="46">
        <f>'Bills Import 2024'!BO373</f>
        <v>104248</v>
      </c>
      <c r="I373" s="1" t="str">
        <f>'Bills Import 2024'!W373</f>
        <v>{"1031": 100.0}</v>
      </c>
      <c r="J373" s="1" t="str">
        <f>'Bills Import 2024'!AW373</f>
        <v>15% PUR</v>
      </c>
    </row>
    <row r="374" spans="1:10" ht="15" x14ac:dyDescent="0.25">
      <c r="A374" s="1" t="str">
        <f>'Bills Import 2024'!E374</f>
        <v/>
      </c>
      <c r="B374" s="48" t="str">
        <f>'Bills Import 2024'!Q374</f>
        <v/>
      </c>
      <c r="C374" s="48" t="str">
        <f>'Bills Import 2024'!R374</f>
        <v/>
      </c>
      <c r="D374" s="48" t="str">
        <f>'Bills Import 2024'!AE374</f>
        <v/>
      </c>
      <c r="E374" s="1" t="str">
        <f>'Bills Import 2024'!X374</f>
        <v>101011701</v>
      </c>
      <c r="F374" s="1" t="str">
        <f>'Bills Import 2024'!BC374</f>
        <v>Deduction of Advance Payment to Suppliers</v>
      </c>
      <c r="G374" s="1">
        <f>'Bills Import 2024'!BI374</f>
        <v>-1</v>
      </c>
      <c r="H374" s="46">
        <f>'Bills Import 2024'!BO374</f>
        <v>10425</v>
      </c>
      <c r="I374" s="1" t="str">
        <f>'Bills Import 2024'!W374</f>
        <v>{"1031": 100.0}</v>
      </c>
      <c r="J374" s="1" t="str">
        <f>'Bills Import 2024'!AW374</f>
        <v>15% PUR</v>
      </c>
    </row>
    <row r="375" spans="1:10" ht="15" x14ac:dyDescent="0.25">
      <c r="A375" s="1" t="str">
        <f>'Bills Import 2024'!E375</f>
        <v>Raw Material Supplier</v>
      </c>
      <c r="B375" s="48">
        <f>'Bills Import 2024'!Q375</f>
        <v>45627</v>
      </c>
      <c r="C375" s="48">
        <f>'Bills Import 2024'!R375</f>
        <v>45627</v>
      </c>
      <c r="D375" s="48">
        <f>'Bills Import 2024'!AE375</f>
        <v>45662</v>
      </c>
      <c r="E375" s="1" t="str">
        <f>'Bills Import 2024'!X375</f>
        <v>3010092</v>
      </c>
      <c r="F375" s="1" t="str">
        <f>'Bills Import 2024'!BC375</f>
        <v>Raw Material</v>
      </c>
      <c r="G375" s="1">
        <f>'Bills Import 2024'!BI375</f>
        <v>1</v>
      </c>
      <c r="H375" s="46">
        <f>'Bills Import 2024'!BO375</f>
        <v>3634225</v>
      </c>
      <c r="I375" s="1" t="str">
        <f>'Bills Import 2024'!W375</f>
        <v>{"1109": 100.0}</v>
      </c>
      <c r="J375" s="1" t="str">
        <f>'Bills Import 2024'!AW375</f>
        <v>15% PUR</v>
      </c>
    </row>
    <row r="376" spans="1:10" ht="15" x14ac:dyDescent="0.25">
      <c r="A376" s="1" t="str">
        <f>'Bills Import 2024'!E376</f>
        <v/>
      </c>
      <c r="B376" s="48" t="str">
        <f>'Bills Import 2024'!Q376</f>
        <v/>
      </c>
      <c r="C376" s="48" t="str">
        <f>'Bills Import 2024'!R376</f>
        <v/>
      </c>
      <c r="D376" s="48" t="str">
        <f>'Bills Import 2024'!AE376</f>
        <v/>
      </c>
      <c r="E376" s="1" t="str">
        <f>'Bills Import 2024'!X376</f>
        <v>101011701</v>
      </c>
      <c r="F376" s="1" t="str">
        <f>'Bills Import 2024'!BC376</f>
        <v>Deduction of Advance Payment to Suppliers</v>
      </c>
      <c r="G376" s="1">
        <f>'Bills Import 2024'!BI376</f>
        <v>-1</v>
      </c>
      <c r="H376" s="46">
        <f>'Bills Import 2024'!BO376</f>
        <v>726845</v>
      </c>
      <c r="I376" s="1" t="str">
        <f>'Bills Import 2024'!W376</f>
        <v>{"1109": 100.0}</v>
      </c>
      <c r="J376" s="1" t="str">
        <f>'Bills Import 2024'!AW376</f>
        <v>15% PUR</v>
      </c>
    </row>
    <row r="377" spans="1:10" ht="15" x14ac:dyDescent="0.25">
      <c r="A377" s="1" t="str">
        <f>'Bills Import 2024'!E377</f>
        <v>Raw Material Supplier</v>
      </c>
      <c r="B377" s="48">
        <f>'Bills Import 2024'!Q377</f>
        <v>45627</v>
      </c>
      <c r="C377" s="48">
        <f>'Bills Import 2024'!R377</f>
        <v>45627</v>
      </c>
      <c r="D377" s="48">
        <f>'Bills Import 2024'!AE377</f>
        <v>45662</v>
      </c>
      <c r="E377" s="1" t="str">
        <f>'Bills Import 2024'!X377</f>
        <v>3010092</v>
      </c>
      <c r="F377" s="1" t="str">
        <f>'Bills Import 2024'!BC377</f>
        <v>Raw Material</v>
      </c>
      <c r="G377" s="1">
        <f>'Bills Import 2024'!BI377</f>
        <v>1</v>
      </c>
      <c r="H377" s="46">
        <f>'Bills Import 2024'!BO377</f>
        <v>5089898</v>
      </c>
      <c r="I377" s="1" t="str">
        <f>'Bills Import 2024'!W377</f>
        <v>{"1110": 100.0}</v>
      </c>
      <c r="J377" s="1" t="str">
        <f>'Bills Import 2024'!AW377</f>
        <v>15% PUR</v>
      </c>
    </row>
    <row r="378" spans="1:10" ht="15" x14ac:dyDescent="0.25">
      <c r="A378" s="1" t="str">
        <f>'Bills Import 2024'!E378</f>
        <v/>
      </c>
      <c r="B378" s="48" t="str">
        <f>'Bills Import 2024'!Q378</f>
        <v/>
      </c>
      <c r="C378" s="48" t="str">
        <f>'Bills Import 2024'!R378</f>
        <v/>
      </c>
      <c r="D378" s="48" t="str">
        <f>'Bills Import 2024'!AE378</f>
        <v/>
      </c>
      <c r="E378" s="1" t="str">
        <f>'Bills Import 2024'!X378</f>
        <v>101011701</v>
      </c>
      <c r="F378" s="1" t="str">
        <f>'Bills Import 2024'!BC378</f>
        <v>Deduction of Advance Payment to Suppliers</v>
      </c>
      <c r="G378" s="1">
        <f>'Bills Import 2024'!BI378</f>
        <v>-1</v>
      </c>
      <c r="H378" s="46">
        <f>'Bills Import 2024'!BO378</f>
        <v>1526969</v>
      </c>
      <c r="I378" s="1" t="str">
        <f>'Bills Import 2024'!W378</f>
        <v>{"1110": 100.0}</v>
      </c>
      <c r="J378" s="1" t="str">
        <f>'Bills Import 2024'!AW378</f>
        <v>15% PUR</v>
      </c>
    </row>
    <row r="379" spans="1:10" ht="15" x14ac:dyDescent="0.25">
      <c r="A379" s="1" t="str">
        <f>'Bills Import 2024'!E379</f>
        <v>Raw Material Supplier</v>
      </c>
      <c r="B379" s="48">
        <f>'Bills Import 2024'!Q379</f>
        <v>45627</v>
      </c>
      <c r="C379" s="48">
        <f>'Bills Import 2024'!R379</f>
        <v>45627</v>
      </c>
      <c r="D379" s="48">
        <f>'Bills Import 2024'!AE379</f>
        <v>45662</v>
      </c>
      <c r="E379" s="1" t="str">
        <f>'Bills Import 2024'!X379</f>
        <v>3010092</v>
      </c>
      <c r="F379" s="1" t="str">
        <f>'Bills Import 2024'!BC379</f>
        <v>Raw Material</v>
      </c>
      <c r="G379" s="1">
        <f>'Bills Import 2024'!BI379</f>
        <v>1</v>
      </c>
      <c r="H379" s="46">
        <f>'Bills Import 2024'!BO379</f>
        <v>4168999</v>
      </c>
      <c r="I379" s="1" t="str">
        <f>'Bills Import 2024'!W379</f>
        <v>{"61": 100.0}</v>
      </c>
      <c r="J379" s="1" t="str">
        <f>'Bills Import 2024'!AW379</f>
        <v>15% PUR</v>
      </c>
    </row>
    <row r="380" spans="1:10" ht="15" x14ac:dyDescent="0.25">
      <c r="A380" s="1" t="str">
        <f>'Bills Import 2024'!E380</f>
        <v/>
      </c>
      <c r="B380" s="48" t="str">
        <f>'Bills Import 2024'!Q380</f>
        <v/>
      </c>
      <c r="C380" s="48" t="str">
        <f>'Bills Import 2024'!R380</f>
        <v/>
      </c>
      <c r="D380" s="48" t="str">
        <f>'Bills Import 2024'!AE380</f>
        <v/>
      </c>
      <c r="E380" s="1" t="str">
        <f>'Bills Import 2024'!X380</f>
        <v>101011701</v>
      </c>
      <c r="F380" s="1" t="str">
        <f>'Bills Import 2024'!BC380</f>
        <v>Deduction of Advance Payment to Suppliers</v>
      </c>
      <c r="G380" s="1">
        <f>'Bills Import 2024'!BI380</f>
        <v>-1</v>
      </c>
      <c r="H380" s="46">
        <f>'Bills Import 2024'!BO380</f>
        <v>1250700</v>
      </c>
      <c r="I380" s="1" t="str">
        <f>'Bills Import 2024'!W380</f>
        <v>{"61": 100.0}</v>
      </c>
      <c r="J380" s="1" t="str">
        <f>'Bills Import 2024'!AW380</f>
        <v>15% PUR</v>
      </c>
    </row>
    <row r="381" spans="1:10" x14ac:dyDescent="0.2">
      <c r="B381" s="48"/>
      <c r="C381" s="48"/>
      <c r="D381" s="48"/>
    </row>
    <row r="382" spans="1:10" x14ac:dyDescent="0.2">
      <c r="B382" s="48"/>
      <c r="C382" s="48"/>
      <c r="D382" s="48"/>
    </row>
    <row r="383" spans="1:10" x14ac:dyDescent="0.2">
      <c r="B383" s="48"/>
      <c r="C383" s="48"/>
      <c r="D383" s="48"/>
    </row>
    <row r="384" spans="1:10" x14ac:dyDescent="0.2">
      <c r="B384" s="48"/>
      <c r="C384" s="48"/>
      <c r="D384" s="48"/>
    </row>
    <row r="385" spans="2:4" x14ac:dyDescent="0.2">
      <c r="B385" s="48"/>
      <c r="C385" s="48"/>
      <c r="D385" s="48"/>
    </row>
    <row r="386" spans="2:4" x14ac:dyDescent="0.2">
      <c r="B386" s="48"/>
      <c r="C386" s="48"/>
      <c r="D386" s="48"/>
    </row>
    <row r="387" spans="2:4" x14ac:dyDescent="0.2">
      <c r="B387" s="48"/>
      <c r="C387" s="48"/>
      <c r="D387" s="48"/>
    </row>
    <row r="388" spans="2:4" x14ac:dyDescent="0.2">
      <c r="B388" s="48"/>
      <c r="C388" s="48"/>
      <c r="D388" s="48"/>
    </row>
    <row r="389" spans="2:4" x14ac:dyDescent="0.2">
      <c r="B389" s="48"/>
      <c r="C389" s="48"/>
      <c r="D389" s="48"/>
    </row>
    <row r="390" spans="2:4" x14ac:dyDescent="0.2">
      <c r="B390" s="48"/>
      <c r="C390" s="48"/>
      <c r="D390" s="48"/>
    </row>
    <row r="391" spans="2:4" x14ac:dyDescent="0.2">
      <c r="B391" s="48"/>
      <c r="C391" s="48"/>
      <c r="D391" s="48"/>
    </row>
    <row r="392" spans="2:4" x14ac:dyDescent="0.2">
      <c r="B392" s="48"/>
      <c r="C392" s="48"/>
      <c r="D392" s="48"/>
    </row>
    <row r="393" spans="2:4" x14ac:dyDescent="0.2">
      <c r="B393" s="48"/>
      <c r="C393" s="48"/>
      <c r="D393" s="48"/>
    </row>
    <row r="394" spans="2:4" x14ac:dyDescent="0.2">
      <c r="B394" s="48"/>
      <c r="C394" s="48"/>
      <c r="D394" s="48"/>
    </row>
    <row r="395" spans="2:4" x14ac:dyDescent="0.2">
      <c r="B395" s="48"/>
      <c r="C395" s="48"/>
      <c r="D395" s="48"/>
    </row>
    <row r="396" spans="2:4" x14ac:dyDescent="0.2">
      <c r="B396" s="48"/>
      <c r="C396" s="48"/>
      <c r="D396" s="48"/>
    </row>
    <row r="397" spans="2:4" x14ac:dyDescent="0.2">
      <c r="B397" s="48"/>
      <c r="C397" s="48"/>
      <c r="D397" s="48"/>
    </row>
    <row r="398" spans="2:4" x14ac:dyDescent="0.2">
      <c r="B398" s="48"/>
      <c r="C398" s="48"/>
      <c r="D398" s="48"/>
    </row>
    <row r="399" spans="2:4" x14ac:dyDescent="0.2">
      <c r="B399" s="48"/>
      <c r="C399" s="48"/>
      <c r="D399" s="48"/>
    </row>
  </sheetData>
  <autoFilter ref="A1:A380" xr:uid="{00000000-0001-0000-0000-000000000000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E36-67FE-41AC-9627-0D93ED47609E}">
  <dimension ref="A1:T58"/>
  <sheetViews>
    <sheetView workbookViewId="0">
      <selection activeCell="D3" sqref="D3"/>
    </sheetView>
  </sheetViews>
  <sheetFormatPr defaultRowHeight="14.25" x14ac:dyDescent="0.2"/>
  <cols>
    <col min="1" max="1" width="26.25" style="23" bestFit="1" customWidth="1"/>
    <col min="2" max="3" width="37.875" style="13" bestFit="1" customWidth="1"/>
    <col min="4" max="5" width="37.875" style="13" customWidth="1"/>
    <col min="6" max="6" width="32.5" style="13" bestFit="1" customWidth="1"/>
    <col min="7" max="8" width="12.25" style="23" bestFit="1" customWidth="1"/>
    <col min="9" max="20" width="15.625" style="24" bestFit="1" customWidth="1"/>
    <col min="21" max="16384" width="9" style="13"/>
  </cols>
  <sheetData>
    <row r="1" spans="1:20" ht="17.25" x14ac:dyDescent="0.2">
      <c r="A1" s="10" t="s">
        <v>169</v>
      </c>
      <c r="B1" s="11" t="s">
        <v>799</v>
      </c>
      <c r="C1" s="11" t="s">
        <v>171</v>
      </c>
      <c r="D1" s="11" t="s">
        <v>170</v>
      </c>
      <c r="E1" s="11" t="s">
        <v>170</v>
      </c>
      <c r="F1" s="11" t="s">
        <v>172</v>
      </c>
      <c r="G1" s="10" t="s">
        <v>173</v>
      </c>
      <c r="H1" s="10" t="s">
        <v>174</v>
      </c>
      <c r="I1" s="12">
        <v>45337</v>
      </c>
      <c r="J1" s="12">
        <v>45366</v>
      </c>
      <c r="K1" s="12">
        <v>45397</v>
      </c>
      <c r="L1" s="12">
        <v>45427</v>
      </c>
      <c r="M1" s="12">
        <v>45458</v>
      </c>
      <c r="N1" s="12">
        <v>45488</v>
      </c>
      <c r="O1" s="12">
        <v>45519</v>
      </c>
      <c r="P1" s="12">
        <v>45550</v>
      </c>
      <c r="Q1" s="12">
        <v>45580</v>
      </c>
      <c r="R1" s="12">
        <v>45611</v>
      </c>
      <c r="S1" s="12">
        <v>45641</v>
      </c>
      <c r="T1" s="12">
        <v>45306</v>
      </c>
    </row>
    <row r="2" spans="1:20" ht="15.75" x14ac:dyDescent="0.2">
      <c r="A2" s="14">
        <v>10077</v>
      </c>
      <c r="B2" s="15">
        <v>10101014601</v>
      </c>
      <c r="C2" s="16" t="s">
        <v>176</v>
      </c>
      <c r="D2" s="16" t="str">
        <f>TRIM(E2)</f>
        <v>شركة العراب للمقاولات</v>
      </c>
      <c r="E2" s="16" t="s">
        <v>175</v>
      </c>
      <c r="F2" s="16" t="s">
        <v>177</v>
      </c>
      <c r="G2" s="14">
        <v>7</v>
      </c>
      <c r="H2" s="14" t="s">
        <v>178</v>
      </c>
      <c r="I2" s="17" t="e">
        <f>VLOOKUP(A2,[7]Sheet1!A:K,14,0)</f>
        <v>#REF!</v>
      </c>
      <c r="J2" s="17" t="e">
        <f>VLOOKUP(A2,[7]Sheet1!A:K,19,0)</f>
        <v>#REF!</v>
      </c>
      <c r="K2" s="17" t="e">
        <f>VLOOKUP(A2,[7]Sheet1!A:K,24,0)</f>
        <v>#REF!</v>
      </c>
      <c r="L2" s="17" t="e">
        <f>VLOOKUP(A2,[7]Sheet1!A:K,29,0)</f>
        <v>#REF!</v>
      </c>
      <c r="M2" s="17" t="e">
        <f>VLOOKUP(A2,[7]Sheet1!A:K,34,0)</f>
        <v>#REF!</v>
      </c>
      <c r="N2" s="17" t="e">
        <f>VLOOKUP(A2,[7]Sheet1!A:K,39,0)</f>
        <v>#REF!</v>
      </c>
      <c r="O2" s="17" t="e">
        <f>VLOOKUP(A2,[7]Sheet1!A:K,44,0)</f>
        <v>#REF!</v>
      </c>
      <c r="P2" s="17" t="e">
        <f>VLOOKUP(A2,[7]Sheet1!A:K,49,0)</f>
        <v>#REF!</v>
      </c>
      <c r="Q2" s="17" t="e">
        <f>VLOOKUP(A2,[7]Sheet1!A:K,54,0)</f>
        <v>#REF!</v>
      </c>
      <c r="R2" s="17" t="e">
        <f>VLOOKUP(A2,[7]Sheet1!A:K,59,0)</f>
        <v>#REF!</v>
      </c>
      <c r="S2" s="17" t="e">
        <f>VLOOKUP(A2,[7]Sheet1!A:K,64,0)</f>
        <v>#REF!</v>
      </c>
      <c r="T2" s="17" t="e">
        <f>VLOOKUP(A2,[7]Sheet1!A:K,69,0)</f>
        <v>#REF!</v>
      </c>
    </row>
    <row r="3" spans="1:20" ht="15.75" x14ac:dyDescent="0.25">
      <c r="A3" s="18">
        <v>10137</v>
      </c>
      <c r="B3" s="15">
        <v>10101010606</v>
      </c>
      <c r="C3" s="19" t="s">
        <v>180</v>
      </c>
      <c r="D3" s="16" t="str">
        <f t="shared" ref="D3:D58" si="0">TRIM(E3)</f>
        <v>شركة تحالف بكين و موبكو للمقاولات</v>
      </c>
      <c r="E3" s="19" t="s">
        <v>179</v>
      </c>
      <c r="F3" s="19" t="s">
        <v>181</v>
      </c>
      <c r="G3" s="18">
        <v>30</v>
      </c>
      <c r="H3" s="18" t="s">
        <v>182</v>
      </c>
      <c r="I3" s="20" t="e">
        <f>VLOOKUP(A3,[7]Sheet1!A:K,14,0)</f>
        <v>#REF!</v>
      </c>
      <c r="J3" s="20" t="e">
        <f>VLOOKUP(A3,[7]Sheet1!A:K,19,0)</f>
        <v>#REF!</v>
      </c>
      <c r="K3" s="20" t="e">
        <f>VLOOKUP(A3,[7]Sheet1!A:K,24,0)</f>
        <v>#REF!</v>
      </c>
      <c r="L3" s="20" t="e">
        <f>VLOOKUP(A3,[7]Sheet1!A:K,29,0)</f>
        <v>#REF!</v>
      </c>
      <c r="M3" s="20" t="e">
        <f>VLOOKUP(A3,[7]Sheet1!A:K,34,0)</f>
        <v>#REF!</v>
      </c>
      <c r="N3" s="20" t="e">
        <f>VLOOKUP(A3,[7]Sheet1!A:K,39,0)</f>
        <v>#REF!</v>
      </c>
      <c r="O3" s="20" t="e">
        <f>VLOOKUP(A3,[7]Sheet1!A:K,44,0)</f>
        <v>#REF!</v>
      </c>
      <c r="P3" s="20" t="e">
        <f>VLOOKUP(A3,[7]Sheet1!A:K,49,0)</f>
        <v>#REF!</v>
      </c>
      <c r="Q3" s="20" t="e">
        <f>VLOOKUP(A3,[7]Sheet1!A:K,54,0)</f>
        <v>#REF!</v>
      </c>
      <c r="R3" s="20" t="e">
        <f>VLOOKUP(A3,[7]Sheet1!A:K,59,0)</f>
        <v>#REF!</v>
      </c>
      <c r="S3" s="20" t="e">
        <f>VLOOKUP(A3,[7]Sheet1!A:K,64,0)</f>
        <v>#REF!</v>
      </c>
      <c r="T3" s="20" t="e">
        <f>VLOOKUP(A3,[7]Sheet1!A:K,69,0)</f>
        <v>#REF!</v>
      </c>
    </row>
    <row r="4" spans="1:20" ht="15.75" x14ac:dyDescent="0.2">
      <c r="A4" s="14">
        <v>10245</v>
      </c>
      <c r="B4" s="15">
        <v>10101029001</v>
      </c>
      <c r="C4" s="16" t="s">
        <v>184</v>
      </c>
      <c r="D4" s="16" t="str">
        <f t="shared" si="0"/>
        <v>شركة مديدة للرعاية الطبية</v>
      </c>
      <c r="E4" s="16" t="s">
        <v>183</v>
      </c>
      <c r="F4" s="16" t="s">
        <v>185</v>
      </c>
      <c r="G4" s="14">
        <v>15</v>
      </c>
      <c r="H4" s="14" t="s">
        <v>182</v>
      </c>
      <c r="I4" s="17" t="e">
        <f>VLOOKUP(A4,[7]Sheet1!A:K,14,0)</f>
        <v>#REF!</v>
      </c>
      <c r="J4" s="17" t="e">
        <f>VLOOKUP(A4,[7]Sheet1!A:K,19,0)</f>
        <v>#REF!</v>
      </c>
      <c r="K4" s="17" t="e">
        <f>VLOOKUP(A4,[7]Sheet1!A:K,24,0)</f>
        <v>#REF!</v>
      </c>
      <c r="L4" s="17" t="e">
        <f>VLOOKUP(A4,[7]Sheet1!A:K,29,0)</f>
        <v>#REF!</v>
      </c>
      <c r="M4" s="17" t="e">
        <f>VLOOKUP(A4,[7]Sheet1!A:K,34,0)</f>
        <v>#REF!</v>
      </c>
      <c r="N4" s="17" t="e">
        <f>VLOOKUP(A4,[7]Sheet1!A:K,39,0)</f>
        <v>#REF!</v>
      </c>
      <c r="O4" s="17" t="e">
        <f>VLOOKUP(A4,[7]Sheet1!A:K,44,0)</f>
        <v>#REF!</v>
      </c>
      <c r="P4" s="17" t="e">
        <f>VLOOKUP(A4,[7]Sheet1!A:K,49,0)</f>
        <v>#REF!</v>
      </c>
      <c r="Q4" s="17" t="e">
        <f>VLOOKUP(A4,[7]Sheet1!A:K,54,0)</f>
        <v>#REF!</v>
      </c>
      <c r="R4" s="17" t="e">
        <f>VLOOKUP(A4,[7]Sheet1!A:K,59,0)</f>
        <v>#REF!</v>
      </c>
      <c r="S4" s="17" t="e">
        <f>VLOOKUP(A4,[7]Sheet1!A:K,64,0)</f>
        <v>#REF!</v>
      </c>
      <c r="T4" s="17" t="e">
        <f>VLOOKUP(A4,[7]Sheet1!A:K,69,0)</f>
        <v>#REF!</v>
      </c>
    </row>
    <row r="5" spans="1:20" ht="15.75" x14ac:dyDescent="0.25">
      <c r="A5" s="18">
        <v>10251</v>
      </c>
      <c r="B5" s="15">
        <v>10101030001</v>
      </c>
      <c r="C5" s="19" t="s">
        <v>187</v>
      </c>
      <c r="D5" s="16" t="str">
        <f t="shared" si="0"/>
        <v>شركة نسما للصناعات المتحدة</v>
      </c>
      <c r="E5" s="19" t="s">
        <v>186</v>
      </c>
      <c r="F5" s="19" t="s">
        <v>188</v>
      </c>
      <c r="G5" s="18">
        <v>90</v>
      </c>
      <c r="H5" s="18" t="s">
        <v>178</v>
      </c>
      <c r="I5" s="20" t="e">
        <f>VLOOKUP(A5,[7]Sheet1!A:K,14,0)</f>
        <v>#REF!</v>
      </c>
      <c r="J5" s="20" t="e">
        <f>VLOOKUP(A5,[7]Sheet1!A:K,19,0)</f>
        <v>#REF!</v>
      </c>
      <c r="K5" s="20" t="e">
        <f>VLOOKUP(A5,[7]Sheet1!A:K,24,0)</f>
        <v>#REF!</v>
      </c>
      <c r="L5" s="20" t="e">
        <f>VLOOKUP(A5,[7]Sheet1!A:K,29,0)</f>
        <v>#REF!</v>
      </c>
      <c r="M5" s="20" t="e">
        <f>VLOOKUP(A5,[7]Sheet1!A:K,34,0)</f>
        <v>#REF!</v>
      </c>
      <c r="N5" s="20" t="e">
        <f>VLOOKUP(A5,[7]Sheet1!A:K,39,0)</f>
        <v>#REF!</v>
      </c>
      <c r="O5" s="20" t="e">
        <f>VLOOKUP(A5,[7]Sheet1!A:K,44,0)</f>
        <v>#REF!</v>
      </c>
      <c r="P5" s="20" t="e">
        <f>VLOOKUP(A5,[7]Sheet1!A:K,49,0)</f>
        <v>#REF!</v>
      </c>
      <c r="Q5" s="20" t="e">
        <f>VLOOKUP(A5,[7]Sheet1!A:K,54,0)</f>
        <v>#REF!</v>
      </c>
      <c r="R5" s="20" t="e">
        <f>VLOOKUP(A5,[7]Sheet1!A:K,59,0)</f>
        <v>#REF!</v>
      </c>
      <c r="S5" s="20" t="e">
        <f>VLOOKUP(A5,[7]Sheet1!A:K,64,0)</f>
        <v>#REF!</v>
      </c>
      <c r="T5" s="20" t="e">
        <f>VLOOKUP(A5,[7]Sheet1!A:K,69,0)</f>
        <v>#REF!</v>
      </c>
    </row>
    <row r="6" spans="1:20" ht="15.75" x14ac:dyDescent="0.2">
      <c r="A6" s="14">
        <v>10240</v>
      </c>
      <c r="B6" s="15">
        <v>10101016801</v>
      </c>
      <c r="C6" s="16" t="s">
        <v>190</v>
      </c>
      <c r="D6" s="16" t="str">
        <f t="shared" si="0"/>
        <v>شركة امد العربية للاستثمار المحدودة</v>
      </c>
      <c r="E6" s="16" t="s">
        <v>189</v>
      </c>
      <c r="F6" s="16" t="s">
        <v>191</v>
      </c>
      <c r="G6" s="14">
        <v>7</v>
      </c>
      <c r="H6" s="14" t="s">
        <v>182</v>
      </c>
      <c r="I6" s="17" t="e">
        <f>VLOOKUP(A6,[7]Sheet1!A:K,14,0)</f>
        <v>#REF!</v>
      </c>
      <c r="J6" s="17" t="e">
        <f>VLOOKUP(A6,[7]Sheet1!A:K,19,0)</f>
        <v>#REF!</v>
      </c>
      <c r="K6" s="17" t="e">
        <f>VLOOKUP(A6,[7]Sheet1!A:K,24,0)</f>
        <v>#REF!</v>
      </c>
      <c r="L6" s="17" t="e">
        <f>VLOOKUP(A6,[7]Sheet1!A:K,29,0)</f>
        <v>#REF!</v>
      </c>
      <c r="M6" s="17" t="e">
        <f>VLOOKUP(A6,[7]Sheet1!A:K,34,0)</f>
        <v>#REF!</v>
      </c>
      <c r="N6" s="17" t="e">
        <f>VLOOKUP(A6,[7]Sheet1!A:K,39,0)</f>
        <v>#REF!</v>
      </c>
      <c r="O6" s="17" t="e">
        <f>VLOOKUP(A6,[7]Sheet1!A:K,44,0)</f>
        <v>#REF!</v>
      </c>
      <c r="P6" s="17" t="e">
        <f>VLOOKUP(A6,[7]Sheet1!A:K,49,0)</f>
        <v>#REF!</v>
      </c>
      <c r="Q6" s="17" t="e">
        <f>VLOOKUP(A6,[7]Sheet1!A:K,54,0)</f>
        <v>#REF!</v>
      </c>
      <c r="R6" s="17" t="e">
        <f>VLOOKUP(A6,[7]Sheet1!A:K,59,0)</f>
        <v>#REF!</v>
      </c>
      <c r="S6" s="17" t="e">
        <f>VLOOKUP(A6,[7]Sheet1!A:K,64,0)</f>
        <v>#REF!</v>
      </c>
      <c r="T6" s="17" t="e">
        <f>VLOOKUP(A6,[7]Sheet1!A:K,69,0)</f>
        <v>#REF!</v>
      </c>
    </row>
    <row r="7" spans="1:20" ht="15.75" x14ac:dyDescent="0.25">
      <c r="A7" s="18">
        <v>10012</v>
      </c>
      <c r="B7" s="15">
        <v>10101010601</v>
      </c>
      <c r="C7" s="19" t="s">
        <v>193</v>
      </c>
      <c r="D7" s="16" t="str">
        <f t="shared" si="0"/>
        <v>شركة بى اى سى العربية المحدودة</v>
      </c>
      <c r="E7" s="19" t="s">
        <v>192</v>
      </c>
      <c r="F7" s="19" t="s">
        <v>194</v>
      </c>
      <c r="G7" s="18">
        <v>30</v>
      </c>
      <c r="H7" s="18" t="s">
        <v>182</v>
      </c>
      <c r="I7" s="20" t="e">
        <f>VLOOKUP(A7,[7]Sheet1!A:K,14,0)</f>
        <v>#REF!</v>
      </c>
      <c r="J7" s="20" t="e">
        <f>VLOOKUP(A7,[7]Sheet1!A:K,19,0)</f>
        <v>#REF!</v>
      </c>
      <c r="K7" s="20" t="e">
        <f>VLOOKUP(A7,[7]Sheet1!A:K,24,0)</f>
        <v>#REF!</v>
      </c>
      <c r="L7" s="20" t="e">
        <f>VLOOKUP(A7,[7]Sheet1!A:K,29,0)</f>
        <v>#REF!</v>
      </c>
      <c r="M7" s="20" t="e">
        <f>VLOOKUP(A7,[7]Sheet1!A:K,34,0)</f>
        <v>#REF!</v>
      </c>
      <c r="N7" s="20" t="e">
        <f>VLOOKUP(A7,[7]Sheet1!A:K,39,0)</f>
        <v>#REF!</v>
      </c>
      <c r="O7" s="20" t="e">
        <f>VLOOKUP(A7,[7]Sheet1!A:K,44,0)</f>
        <v>#REF!</v>
      </c>
      <c r="P7" s="20" t="e">
        <f>VLOOKUP(A7,[7]Sheet1!A:K,49,0)</f>
        <v>#REF!</v>
      </c>
      <c r="Q7" s="20" t="e">
        <f>VLOOKUP(A7,[7]Sheet1!A:K,54,0)</f>
        <v>#REF!</v>
      </c>
      <c r="R7" s="20" t="e">
        <f>VLOOKUP(A7,[7]Sheet1!A:K,59,0)</f>
        <v>#REF!</v>
      </c>
      <c r="S7" s="20" t="e">
        <f>VLOOKUP(A7,[7]Sheet1!A:K,64,0)</f>
        <v>#REF!</v>
      </c>
      <c r="T7" s="20" t="e">
        <f>VLOOKUP(A7,[7]Sheet1!A:K,69,0)</f>
        <v>#REF!</v>
      </c>
    </row>
    <row r="8" spans="1:20" ht="15.75" x14ac:dyDescent="0.2">
      <c r="A8" s="14">
        <v>10138</v>
      </c>
      <c r="B8" s="15">
        <v>10101014601</v>
      </c>
      <c r="C8" s="16" t="s">
        <v>195</v>
      </c>
      <c r="D8" s="16" t="str">
        <f t="shared" si="0"/>
        <v>شركة العراب للمقاولات</v>
      </c>
      <c r="E8" s="16" t="s">
        <v>175</v>
      </c>
      <c r="F8" s="16" t="s">
        <v>177</v>
      </c>
      <c r="G8" s="14">
        <v>7</v>
      </c>
      <c r="H8" s="14" t="s">
        <v>178</v>
      </c>
      <c r="I8" s="17" t="e">
        <f>VLOOKUP(A8,[7]Sheet1!A:K,14,0)</f>
        <v>#REF!</v>
      </c>
      <c r="J8" s="17" t="e">
        <f>VLOOKUP(A8,[7]Sheet1!A:K,19,0)</f>
        <v>#REF!</v>
      </c>
      <c r="K8" s="17" t="e">
        <f>VLOOKUP(A8,[7]Sheet1!A:K,24,0)</f>
        <v>#REF!</v>
      </c>
      <c r="L8" s="17" t="e">
        <f>VLOOKUP(A8,[7]Sheet1!A:K,29,0)</f>
        <v>#REF!</v>
      </c>
      <c r="M8" s="17" t="e">
        <f>VLOOKUP(A8,[7]Sheet1!A:K,34,0)</f>
        <v>#REF!</v>
      </c>
      <c r="N8" s="17" t="e">
        <f>VLOOKUP(A8,[7]Sheet1!A:K,39,0)</f>
        <v>#REF!</v>
      </c>
      <c r="O8" s="17" t="e">
        <f>VLOOKUP(A8,[7]Sheet1!A:K,44,0)</f>
        <v>#REF!</v>
      </c>
      <c r="P8" s="17" t="e">
        <f>VLOOKUP(A8,[7]Sheet1!A:K,49,0)</f>
        <v>#REF!</v>
      </c>
      <c r="Q8" s="17" t="e">
        <f>VLOOKUP(A8,[7]Sheet1!A:K,54,0)</f>
        <v>#REF!</v>
      </c>
      <c r="R8" s="17" t="e">
        <f>VLOOKUP(A8,[7]Sheet1!A:K,59,0)</f>
        <v>#REF!</v>
      </c>
      <c r="S8" s="17" t="e">
        <f>VLOOKUP(A8,[7]Sheet1!A:K,64,0)</f>
        <v>#REF!</v>
      </c>
      <c r="T8" s="17" t="e">
        <f>VLOOKUP(A8,[7]Sheet1!A:K,69,0)</f>
        <v>#REF!</v>
      </c>
    </row>
    <row r="9" spans="1:20" ht="15.75" x14ac:dyDescent="0.25">
      <c r="A9" s="18">
        <v>10088</v>
      </c>
      <c r="B9" s="15">
        <v>10101011804</v>
      </c>
      <c r="C9" s="19" t="s">
        <v>197</v>
      </c>
      <c r="D9" s="16" t="str">
        <f t="shared" si="0"/>
        <v>شركة الراشد للتجارة والمقاولات</v>
      </c>
      <c r="E9" s="19" t="s">
        <v>196</v>
      </c>
      <c r="F9" s="19" t="s">
        <v>198</v>
      </c>
      <c r="G9" s="18">
        <v>30</v>
      </c>
      <c r="H9" s="18" t="s">
        <v>199</v>
      </c>
      <c r="I9" s="20" t="e">
        <f>VLOOKUP(A9,[7]Sheet1!A:K,14,0)</f>
        <v>#REF!</v>
      </c>
      <c r="J9" s="20" t="e">
        <f>VLOOKUP(A9,[7]Sheet1!A:K,19,0)</f>
        <v>#REF!</v>
      </c>
      <c r="K9" s="20" t="e">
        <f>VLOOKUP(A9,[7]Sheet1!A:K,24,0)</f>
        <v>#REF!</v>
      </c>
      <c r="L9" s="20" t="e">
        <f>VLOOKUP(A9,[7]Sheet1!A:K,29,0)</f>
        <v>#REF!</v>
      </c>
      <c r="M9" s="20" t="e">
        <f>VLOOKUP(A9,[7]Sheet1!A:K,34,0)</f>
        <v>#REF!</v>
      </c>
      <c r="N9" s="20" t="e">
        <f>VLOOKUP(A9,[7]Sheet1!A:K,39,0)</f>
        <v>#REF!</v>
      </c>
      <c r="O9" s="20" t="e">
        <f>VLOOKUP(A9,[7]Sheet1!A:K,44,0)</f>
        <v>#REF!</v>
      </c>
      <c r="P9" s="20" t="e">
        <f>VLOOKUP(A9,[7]Sheet1!A:K,49,0)</f>
        <v>#REF!</v>
      </c>
      <c r="Q9" s="20" t="e">
        <f>VLOOKUP(A9,[7]Sheet1!A:K,54,0)</f>
        <v>#REF!</v>
      </c>
      <c r="R9" s="20" t="e">
        <f>VLOOKUP(A9,[7]Sheet1!A:K,59,0)</f>
        <v>#REF!</v>
      </c>
      <c r="S9" s="20" t="e">
        <f>VLOOKUP(A9,[7]Sheet1!A:K,64,0)</f>
        <v>#REF!</v>
      </c>
      <c r="T9" s="20" t="e">
        <f>VLOOKUP(A9,[7]Sheet1!A:K,69,0)</f>
        <v>#REF!</v>
      </c>
    </row>
    <row r="10" spans="1:20" ht="15.75" x14ac:dyDescent="0.2">
      <c r="A10" s="14">
        <v>10088</v>
      </c>
      <c r="B10" s="15">
        <v>10101011804</v>
      </c>
      <c r="C10" s="16" t="s">
        <v>200</v>
      </c>
      <c r="D10" s="16" t="str">
        <f t="shared" si="0"/>
        <v>شركة الراشد للتجارة والمقاولات</v>
      </c>
      <c r="E10" s="16" t="s">
        <v>196</v>
      </c>
      <c r="F10" s="16" t="s">
        <v>198</v>
      </c>
      <c r="G10" s="14">
        <v>30</v>
      </c>
      <c r="H10" s="14" t="s">
        <v>199</v>
      </c>
      <c r="I10" s="17" t="e">
        <f>VLOOKUP(A10,[7]Sheet1!A:K,14,0)</f>
        <v>#REF!</v>
      </c>
      <c r="J10" s="17" t="e">
        <f>VLOOKUP(A10,[7]Sheet1!A:K,19,0)</f>
        <v>#REF!</v>
      </c>
      <c r="K10" s="17" t="e">
        <f>VLOOKUP(A10,[7]Sheet1!A:K,24,0)</f>
        <v>#REF!</v>
      </c>
      <c r="L10" s="17" t="e">
        <f>VLOOKUP(A10,[7]Sheet1!A:K,29,0)</f>
        <v>#REF!</v>
      </c>
      <c r="M10" s="17" t="e">
        <f>VLOOKUP(A10,[7]Sheet1!A:K,34,0)</f>
        <v>#REF!</v>
      </c>
      <c r="N10" s="17" t="e">
        <f>VLOOKUP(A10,[7]Sheet1!A:K,39,0)</f>
        <v>#REF!</v>
      </c>
      <c r="O10" s="17" t="e">
        <f>VLOOKUP(A10,[7]Sheet1!A:K,44,0)</f>
        <v>#REF!</v>
      </c>
      <c r="P10" s="17" t="e">
        <f>VLOOKUP(A10,[7]Sheet1!A:K,49,0)</f>
        <v>#REF!</v>
      </c>
      <c r="Q10" s="17" t="e">
        <f>VLOOKUP(A10,[7]Sheet1!A:K,54,0)</f>
        <v>#REF!</v>
      </c>
      <c r="R10" s="17" t="e">
        <f>VLOOKUP(A10,[7]Sheet1!A:K,59,0)</f>
        <v>#REF!</v>
      </c>
      <c r="S10" s="17" t="e">
        <f>VLOOKUP(A10,[7]Sheet1!A:K,64,0)</f>
        <v>#REF!</v>
      </c>
      <c r="T10" s="17" t="e">
        <f>VLOOKUP(A10,[7]Sheet1!A:K,69,0)</f>
        <v>#REF!</v>
      </c>
    </row>
    <row r="11" spans="1:20" ht="15.75" x14ac:dyDescent="0.25">
      <c r="A11" s="18">
        <v>10256</v>
      </c>
      <c r="B11" s="15">
        <v>10101013506</v>
      </c>
      <c r="C11" s="19" t="s">
        <v>202</v>
      </c>
      <c r="D11" s="16" t="str">
        <f t="shared" si="0"/>
        <v>شركة شابورجي بالونجي ميد ايست المحدوده</v>
      </c>
      <c r="E11" s="19" t="s">
        <v>201</v>
      </c>
      <c r="F11" s="19" t="s">
        <v>203</v>
      </c>
      <c r="G11" s="18">
        <v>14</v>
      </c>
      <c r="H11" s="18" t="s">
        <v>182</v>
      </c>
      <c r="I11" s="20" t="e">
        <f>VLOOKUP(A11,[7]Sheet1!A:K,14,0)</f>
        <v>#REF!</v>
      </c>
      <c r="J11" s="20" t="e">
        <f>VLOOKUP(A11,[7]Sheet1!A:K,19,0)</f>
        <v>#REF!</v>
      </c>
      <c r="K11" s="20" t="e">
        <f>VLOOKUP(A11,[7]Sheet1!A:K,24,0)</f>
        <v>#REF!</v>
      </c>
      <c r="L11" s="20" t="e">
        <f>VLOOKUP(A11,[7]Sheet1!A:K,29,0)</f>
        <v>#REF!</v>
      </c>
      <c r="M11" s="20" t="e">
        <f>VLOOKUP(A11,[7]Sheet1!A:K,34,0)</f>
        <v>#REF!</v>
      </c>
      <c r="N11" s="20" t="e">
        <f>VLOOKUP(A11,[7]Sheet1!A:K,39,0)</f>
        <v>#REF!</v>
      </c>
      <c r="O11" s="20" t="e">
        <f>VLOOKUP(A11,[7]Sheet1!A:K,44,0)</f>
        <v>#REF!</v>
      </c>
      <c r="P11" s="20" t="e">
        <f>VLOOKUP(A11,[7]Sheet1!A:K,49,0)</f>
        <v>#REF!</v>
      </c>
      <c r="Q11" s="20" t="e">
        <f>VLOOKUP(A11,[7]Sheet1!A:K,54,0)</f>
        <v>#REF!</v>
      </c>
      <c r="R11" s="20" t="e">
        <f>VLOOKUP(A11,[7]Sheet1!A:K,59,0)</f>
        <v>#REF!</v>
      </c>
      <c r="S11" s="20" t="e">
        <f>VLOOKUP(A11,[7]Sheet1!A:K,64,0)</f>
        <v>#REF!</v>
      </c>
      <c r="T11" s="20" t="e">
        <f>VLOOKUP(A11,[7]Sheet1!A:K,69,0)</f>
        <v>#REF!</v>
      </c>
    </row>
    <row r="12" spans="1:20" ht="15.75" x14ac:dyDescent="0.2">
      <c r="A12" s="14">
        <v>10080</v>
      </c>
      <c r="B12" s="15">
        <v>10101014801</v>
      </c>
      <c r="C12" s="16" t="s">
        <v>205</v>
      </c>
      <c r="D12" s="16" t="str">
        <f t="shared" si="0"/>
        <v>شركة ارميتال للصناعات المعدنيه المحدوده</v>
      </c>
      <c r="E12" s="16" t="s">
        <v>204</v>
      </c>
      <c r="F12" s="16" t="s">
        <v>206</v>
      </c>
      <c r="G12" s="14">
        <v>90</v>
      </c>
      <c r="H12" s="14" t="s">
        <v>178</v>
      </c>
      <c r="I12" s="17" t="e">
        <f>VLOOKUP(A12,[7]Sheet1!A:K,14,0)</f>
        <v>#REF!</v>
      </c>
      <c r="J12" s="17" t="e">
        <f>VLOOKUP(A12,[7]Sheet1!A:K,19,0)</f>
        <v>#REF!</v>
      </c>
      <c r="K12" s="17" t="e">
        <f>VLOOKUP(A12,[7]Sheet1!A:K,24,0)</f>
        <v>#REF!</v>
      </c>
      <c r="L12" s="17" t="e">
        <f>VLOOKUP(A12,[7]Sheet1!A:K,29,0)</f>
        <v>#REF!</v>
      </c>
      <c r="M12" s="17" t="e">
        <f>VLOOKUP(A12,[7]Sheet1!A:K,34,0)</f>
        <v>#REF!</v>
      </c>
      <c r="N12" s="17" t="e">
        <f>VLOOKUP(A12,[7]Sheet1!A:K,39,0)</f>
        <v>#REF!</v>
      </c>
      <c r="O12" s="17" t="e">
        <f>VLOOKUP(A12,[7]Sheet1!A:K,44,0)</f>
        <v>#REF!</v>
      </c>
      <c r="P12" s="17" t="e">
        <f>VLOOKUP(A12,[7]Sheet1!A:K,49,0)</f>
        <v>#REF!</v>
      </c>
      <c r="Q12" s="17" t="e">
        <f>VLOOKUP(A12,[7]Sheet1!A:K,54,0)</f>
        <v>#REF!</v>
      </c>
      <c r="R12" s="17" t="e">
        <f>VLOOKUP(A12,[7]Sheet1!A:K,59,0)</f>
        <v>#REF!</v>
      </c>
      <c r="S12" s="17" t="e">
        <f>VLOOKUP(A12,[7]Sheet1!A:K,64,0)</f>
        <v>#REF!</v>
      </c>
      <c r="T12" s="17" t="e">
        <f>VLOOKUP(A12,[7]Sheet1!A:K,69,0)</f>
        <v>#REF!</v>
      </c>
    </row>
    <row r="13" spans="1:20" ht="15.75" x14ac:dyDescent="0.25">
      <c r="A13" s="18">
        <v>10241</v>
      </c>
      <c r="B13" s="15"/>
      <c r="C13" s="19" t="s">
        <v>208</v>
      </c>
      <c r="D13" s="16" t="str">
        <f t="shared" si="0"/>
        <v>New Care Medical Clinics Building</v>
      </c>
      <c r="E13" s="19" t="s">
        <v>208</v>
      </c>
      <c r="F13" s="19" t="s">
        <v>207</v>
      </c>
      <c r="G13" s="18">
        <v>15</v>
      </c>
      <c r="H13" s="18" t="s">
        <v>182</v>
      </c>
      <c r="I13" s="20" t="e">
        <f>VLOOKUP(A13,[7]Sheet1!A:K,14,0)</f>
        <v>#REF!</v>
      </c>
      <c r="J13" s="20" t="e">
        <f>VLOOKUP(A13,[7]Sheet1!A:K,19,0)</f>
        <v>#REF!</v>
      </c>
      <c r="K13" s="20" t="e">
        <f>VLOOKUP(A13,[7]Sheet1!A:K,24,0)</f>
        <v>#REF!</v>
      </c>
      <c r="L13" s="20" t="e">
        <f>VLOOKUP(A13,[7]Sheet1!A:K,29,0)</f>
        <v>#REF!</v>
      </c>
      <c r="M13" s="20" t="e">
        <f>VLOOKUP(A13,[7]Sheet1!A:K,34,0)</f>
        <v>#REF!</v>
      </c>
      <c r="N13" s="20" t="e">
        <f>VLOOKUP(A13,[7]Sheet1!A:K,39,0)</f>
        <v>#REF!</v>
      </c>
      <c r="O13" s="20" t="e">
        <f>VLOOKUP(A13,[7]Sheet1!A:K,44,0)</f>
        <v>#REF!</v>
      </c>
      <c r="P13" s="20" t="e">
        <f>VLOOKUP(A13,[7]Sheet1!A:K,49,0)</f>
        <v>#REF!</v>
      </c>
      <c r="Q13" s="20" t="e">
        <f>VLOOKUP(A13,[7]Sheet1!A:K,54,0)</f>
        <v>#REF!</v>
      </c>
      <c r="R13" s="20" t="e">
        <f>VLOOKUP(A13,[7]Sheet1!A:K,59,0)</f>
        <v>#REF!</v>
      </c>
      <c r="S13" s="20" t="e">
        <f>VLOOKUP(A13,[7]Sheet1!A:K,64,0)</f>
        <v>#REF!</v>
      </c>
      <c r="T13" s="20" t="e">
        <f>VLOOKUP(A13,[7]Sheet1!A:K,69,0)</f>
        <v>#REF!</v>
      </c>
    </row>
    <row r="14" spans="1:20" ht="15.75" x14ac:dyDescent="0.2">
      <c r="A14" s="14">
        <v>10219</v>
      </c>
      <c r="B14" s="15"/>
      <c r="C14" s="16" t="s">
        <v>210</v>
      </c>
      <c r="D14" s="16" t="str">
        <f t="shared" si="0"/>
        <v>KAIG</v>
      </c>
      <c r="E14" s="16" t="s">
        <v>210</v>
      </c>
      <c r="F14" s="16" t="s">
        <v>209</v>
      </c>
      <c r="G14" s="14"/>
      <c r="H14" s="14"/>
      <c r="I14" s="17" t="e">
        <f>VLOOKUP(A14,[7]Sheet1!A:K,14,0)</f>
        <v>#REF!</v>
      </c>
      <c r="J14" s="17" t="e">
        <f>VLOOKUP(A14,[7]Sheet1!A:K,19,0)</f>
        <v>#REF!</v>
      </c>
      <c r="K14" s="17" t="e">
        <f>VLOOKUP(A14,[7]Sheet1!A:K,24,0)</f>
        <v>#REF!</v>
      </c>
      <c r="L14" s="17" t="e">
        <f>VLOOKUP(A14,[7]Sheet1!A:K,29,0)</f>
        <v>#REF!</v>
      </c>
      <c r="M14" s="17" t="e">
        <f>VLOOKUP(A14,[7]Sheet1!A:K,34,0)</f>
        <v>#REF!</v>
      </c>
      <c r="N14" s="17" t="e">
        <f>VLOOKUP(A14,[7]Sheet1!A:K,39,0)</f>
        <v>#REF!</v>
      </c>
      <c r="O14" s="17" t="e">
        <f>VLOOKUP(A14,[7]Sheet1!A:K,44,0)</f>
        <v>#REF!</v>
      </c>
      <c r="P14" s="17" t="e">
        <f>VLOOKUP(A14,[7]Sheet1!A:K,49,0)</f>
        <v>#REF!</v>
      </c>
      <c r="Q14" s="17" t="e">
        <f>VLOOKUP(A14,[7]Sheet1!A:K,54,0)</f>
        <v>#REF!</v>
      </c>
      <c r="R14" s="17" t="e">
        <f>VLOOKUP(A14,[7]Sheet1!A:K,59,0)</f>
        <v>#REF!</v>
      </c>
      <c r="S14" s="17" t="e">
        <f>VLOOKUP(A14,[7]Sheet1!A:K,64,0)</f>
        <v>#REF!</v>
      </c>
      <c r="T14" s="17" t="e">
        <f>VLOOKUP(A14,[7]Sheet1!A:K,69,0)</f>
        <v>#REF!</v>
      </c>
    </row>
    <row r="15" spans="1:20" ht="15.75" x14ac:dyDescent="0.25">
      <c r="A15" s="18">
        <v>10254</v>
      </c>
      <c r="B15" s="15"/>
      <c r="C15" s="19" t="s">
        <v>212</v>
      </c>
      <c r="D15" s="16" t="str">
        <f t="shared" si="0"/>
        <v>AL mishraq project - saudico-Aluminum</v>
      </c>
      <c r="E15" s="19" t="s">
        <v>212</v>
      </c>
      <c r="F15" s="19" t="s">
        <v>211</v>
      </c>
      <c r="G15" s="18">
        <v>45</v>
      </c>
      <c r="H15" s="18"/>
      <c r="I15" s="20" t="e">
        <f>VLOOKUP(A15,[7]Sheet1!A:K,14,0)</f>
        <v>#REF!</v>
      </c>
      <c r="J15" s="20" t="e">
        <f>VLOOKUP(A15,[7]Sheet1!A:K,19,0)</f>
        <v>#REF!</v>
      </c>
      <c r="K15" s="20" t="e">
        <f>VLOOKUP(A15,[7]Sheet1!A:K,24,0)</f>
        <v>#REF!</v>
      </c>
      <c r="L15" s="20" t="e">
        <f>VLOOKUP(A15,[7]Sheet1!A:K,29,0)</f>
        <v>#REF!</v>
      </c>
      <c r="M15" s="20" t="e">
        <f>VLOOKUP(A15,[7]Sheet1!A:K,34,0)</f>
        <v>#REF!</v>
      </c>
      <c r="N15" s="20" t="e">
        <f>VLOOKUP(A15,[7]Sheet1!A:K,39,0)</f>
        <v>#REF!</v>
      </c>
      <c r="O15" s="20" t="e">
        <f>VLOOKUP(A15,[7]Sheet1!A:K,44,0)</f>
        <v>#REF!</v>
      </c>
      <c r="P15" s="20" t="e">
        <f>VLOOKUP(A15,[7]Sheet1!A:K,49,0)</f>
        <v>#REF!</v>
      </c>
      <c r="Q15" s="20" t="e">
        <f>VLOOKUP(A15,[7]Sheet1!A:K,54,0)</f>
        <v>#REF!</v>
      </c>
      <c r="R15" s="20" t="e">
        <f>VLOOKUP(A15,[7]Sheet1!A:K,59,0)</f>
        <v>#REF!</v>
      </c>
      <c r="S15" s="20" t="e">
        <f>VLOOKUP(A15,[7]Sheet1!A:K,64,0)</f>
        <v>#REF!</v>
      </c>
      <c r="T15" s="20" t="e">
        <f>VLOOKUP(A15,[7]Sheet1!A:K,69,0)</f>
        <v>#REF!</v>
      </c>
    </row>
    <row r="16" spans="1:20" ht="15.75" x14ac:dyDescent="0.2">
      <c r="A16" s="14">
        <v>10253</v>
      </c>
      <c r="B16" s="15"/>
      <c r="C16" s="16" t="s">
        <v>213</v>
      </c>
      <c r="D16" s="16" t="str">
        <f t="shared" si="0"/>
        <v>AL mishraq project - saudico-Steel</v>
      </c>
      <c r="E16" s="16" t="s">
        <v>213</v>
      </c>
      <c r="F16" s="16" t="s">
        <v>211</v>
      </c>
      <c r="G16" s="14">
        <v>45</v>
      </c>
      <c r="H16" s="14"/>
      <c r="I16" s="17" t="e">
        <f>VLOOKUP(A16,[7]Sheet1!A:K,14,0)</f>
        <v>#REF!</v>
      </c>
      <c r="J16" s="17" t="e">
        <f>VLOOKUP(A16,[7]Sheet1!A:K,19,0)</f>
        <v>#REF!</v>
      </c>
      <c r="K16" s="17" t="e">
        <f>VLOOKUP(A16,[7]Sheet1!A:K,24,0)</f>
        <v>#REF!</v>
      </c>
      <c r="L16" s="17" t="e">
        <f>VLOOKUP(A16,[7]Sheet1!A:K,29,0)</f>
        <v>#REF!</v>
      </c>
      <c r="M16" s="17" t="e">
        <f>VLOOKUP(A16,[7]Sheet1!A:K,34,0)</f>
        <v>#REF!</v>
      </c>
      <c r="N16" s="17" t="e">
        <f>VLOOKUP(A16,[7]Sheet1!A:K,39,0)</f>
        <v>#REF!</v>
      </c>
      <c r="O16" s="17" t="e">
        <f>VLOOKUP(A16,[7]Sheet1!A:K,44,0)</f>
        <v>#REF!</v>
      </c>
      <c r="P16" s="17" t="e">
        <f>VLOOKUP(A16,[7]Sheet1!A:K,49,0)</f>
        <v>#REF!</v>
      </c>
      <c r="Q16" s="17" t="e">
        <f>VLOOKUP(A16,[7]Sheet1!A:K,54,0)</f>
        <v>#REF!</v>
      </c>
      <c r="R16" s="17" t="e">
        <f>VLOOKUP(A16,[7]Sheet1!A:K,59,0)</f>
        <v>#REF!</v>
      </c>
      <c r="S16" s="17" t="e">
        <f>VLOOKUP(A16,[7]Sheet1!A:K,64,0)</f>
        <v>#REF!</v>
      </c>
      <c r="T16" s="17" t="e">
        <f>VLOOKUP(A16,[7]Sheet1!A:K,69,0)</f>
        <v>#REF!</v>
      </c>
    </row>
    <row r="17" spans="1:20" ht="15.75" x14ac:dyDescent="0.25">
      <c r="A17" s="18">
        <v>10234</v>
      </c>
      <c r="B17" s="15">
        <v>10101010601</v>
      </c>
      <c r="C17" s="19" t="s">
        <v>214</v>
      </c>
      <c r="D17" s="16" t="str">
        <f t="shared" si="0"/>
        <v>شركة بى اى سى العربية المحدودة</v>
      </c>
      <c r="E17" s="19" t="s">
        <v>192</v>
      </c>
      <c r="F17" s="19" t="s">
        <v>194</v>
      </c>
      <c r="G17" s="18">
        <v>30</v>
      </c>
      <c r="H17" s="18" t="s">
        <v>182</v>
      </c>
      <c r="I17" s="20" t="e">
        <f>VLOOKUP(A17,[7]Sheet1!A:K,14,0)</f>
        <v>#REF!</v>
      </c>
      <c r="J17" s="20" t="e">
        <f>VLOOKUP(A17,[7]Sheet1!A:K,19,0)</f>
        <v>#REF!</v>
      </c>
      <c r="K17" s="20" t="e">
        <f>VLOOKUP(A17,[7]Sheet1!A:K,24,0)</f>
        <v>#REF!</v>
      </c>
      <c r="L17" s="20" t="e">
        <f>VLOOKUP(A17,[7]Sheet1!A:K,29,0)</f>
        <v>#REF!</v>
      </c>
      <c r="M17" s="20" t="e">
        <f>VLOOKUP(A17,[7]Sheet1!A:K,34,0)</f>
        <v>#REF!</v>
      </c>
      <c r="N17" s="20" t="e">
        <f>VLOOKUP(A17,[7]Sheet1!A:K,39,0)</f>
        <v>#REF!</v>
      </c>
      <c r="O17" s="20" t="e">
        <f>VLOOKUP(A17,[7]Sheet1!A:K,44,0)</f>
        <v>#REF!</v>
      </c>
      <c r="P17" s="20" t="e">
        <f>VLOOKUP(A17,[7]Sheet1!A:K,49,0)</f>
        <v>#REF!</v>
      </c>
      <c r="Q17" s="20" t="e">
        <f>VLOOKUP(A17,[7]Sheet1!A:K,54,0)</f>
        <v>#REF!</v>
      </c>
      <c r="R17" s="20" t="e">
        <f>VLOOKUP(A17,[7]Sheet1!A:K,59,0)</f>
        <v>#REF!</v>
      </c>
      <c r="S17" s="20" t="e">
        <f>VLOOKUP(A17,[7]Sheet1!A:K,64,0)</f>
        <v>#REF!</v>
      </c>
      <c r="T17" s="20" t="e">
        <f>VLOOKUP(A17,[7]Sheet1!A:K,69,0)</f>
        <v>#REF!</v>
      </c>
    </row>
    <row r="18" spans="1:20" ht="15.75" x14ac:dyDescent="0.2">
      <c r="A18" s="21">
        <v>10995</v>
      </c>
      <c r="B18" s="15">
        <v>10101030001</v>
      </c>
      <c r="C18" s="16" t="s">
        <v>215</v>
      </c>
      <c r="D18" s="16" t="str">
        <f t="shared" si="0"/>
        <v>شركة نسما للصناعات المتحدة</v>
      </c>
      <c r="E18" s="16" t="s">
        <v>186</v>
      </c>
      <c r="F18" s="16" t="s">
        <v>216</v>
      </c>
      <c r="G18" s="14"/>
      <c r="H18" s="14"/>
      <c r="I18" s="17" t="e">
        <f>VLOOKUP(A18,[7]Sheet1!A:K,14,0)</f>
        <v>#N/A</v>
      </c>
      <c r="J18" s="17" t="e">
        <f>VLOOKUP(A18,[7]Sheet1!A:K,19,0)</f>
        <v>#N/A</v>
      </c>
      <c r="K18" s="17" t="e">
        <f>VLOOKUP(A18,[7]Sheet1!A:K,24,0)</f>
        <v>#N/A</v>
      </c>
      <c r="L18" s="17" t="e">
        <f>VLOOKUP(A18,[7]Sheet1!A:K,29,0)</f>
        <v>#N/A</v>
      </c>
      <c r="M18" s="17" t="e">
        <f>VLOOKUP(A18,[7]Sheet1!A:K,34,0)</f>
        <v>#N/A</v>
      </c>
      <c r="N18" s="17" t="e">
        <f>VLOOKUP(A18,[7]Sheet1!A:K,39,0)</f>
        <v>#N/A</v>
      </c>
      <c r="O18" s="17" t="e">
        <f>VLOOKUP(A18,[7]Sheet1!A:K,44,0)</f>
        <v>#N/A</v>
      </c>
      <c r="P18" s="17" t="e">
        <f>VLOOKUP(A18,[7]Sheet1!A:K,49,0)</f>
        <v>#N/A</v>
      </c>
      <c r="Q18" s="17" t="e">
        <f>VLOOKUP(A18,[7]Sheet1!A:K,54,0)</f>
        <v>#N/A</v>
      </c>
      <c r="R18" s="17" t="e">
        <f>VLOOKUP(A18,[7]Sheet1!A:K,59,0)</f>
        <v>#N/A</v>
      </c>
      <c r="S18" s="17" t="e">
        <f>VLOOKUP(A18,[7]Sheet1!A:K,64,0)</f>
        <v>#N/A</v>
      </c>
      <c r="T18" s="17" t="e">
        <f>VLOOKUP(A18,[7]Sheet1!A:K,69,0)</f>
        <v>#N/A</v>
      </c>
    </row>
    <row r="19" spans="1:20" ht="15.75" x14ac:dyDescent="0.25">
      <c r="A19" s="18">
        <v>10134</v>
      </c>
      <c r="B19" s="15">
        <v>10101016701</v>
      </c>
      <c r="C19" s="19" t="s">
        <v>218</v>
      </c>
      <c r="D19" s="16" t="str">
        <f t="shared" si="0"/>
        <v>المشروع المشترك للأعمال المدنية</v>
      </c>
      <c r="E19" s="19" t="s">
        <v>217</v>
      </c>
      <c r="F19" s="19" t="s">
        <v>219</v>
      </c>
      <c r="G19" s="18">
        <v>45</v>
      </c>
      <c r="H19" s="18" t="s">
        <v>182</v>
      </c>
      <c r="I19" s="20" t="e">
        <f>VLOOKUP(A19,[7]Sheet1!A:K,14,0)</f>
        <v>#REF!</v>
      </c>
      <c r="J19" s="20" t="e">
        <f>VLOOKUP(A19,[7]Sheet1!A:K,19,0)</f>
        <v>#REF!</v>
      </c>
      <c r="K19" s="20" t="e">
        <f>VLOOKUP(A19,[7]Sheet1!A:K,24,0)</f>
        <v>#REF!</v>
      </c>
      <c r="L19" s="20" t="e">
        <f>VLOOKUP(A19,[7]Sheet1!A:K,29,0)</f>
        <v>#REF!</v>
      </c>
      <c r="M19" s="20" t="e">
        <f>VLOOKUP(A19,[7]Sheet1!A:K,34,0)</f>
        <v>#REF!</v>
      </c>
      <c r="N19" s="20" t="e">
        <f>VLOOKUP(A19,[7]Sheet1!A:K,39,0)</f>
        <v>#REF!</v>
      </c>
      <c r="O19" s="20" t="e">
        <f>VLOOKUP(A19,[7]Sheet1!A:K,44,0)</f>
        <v>#REF!</v>
      </c>
      <c r="P19" s="20" t="e">
        <f>VLOOKUP(A19,[7]Sheet1!A:K,49,0)</f>
        <v>#REF!</v>
      </c>
      <c r="Q19" s="20" t="e">
        <f>VLOOKUP(A19,[7]Sheet1!A:K,54,0)</f>
        <v>#REF!</v>
      </c>
      <c r="R19" s="20" t="e">
        <f>VLOOKUP(A19,[7]Sheet1!A:K,59,0)</f>
        <v>#REF!</v>
      </c>
      <c r="S19" s="20" t="e">
        <f>VLOOKUP(A19,[7]Sheet1!A:K,64,0)</f>
        <v>#REF!</v>
      </c>
      <c r="T19" s="20" t="e">
        <f>VLOOKUP(A19,[7]Sheet1!A:K,69,0)</f>
        <v>#REF!</v>
      </c>
    </row>
    <row r="20" spans="1:20" ht="15.75" x14ac:dyDescent="0.2">
      <c r="A20" s="14">
        <v>10259</v>
      </c>
      <c r="B20" s="15"/>
      <c r="C20" s="16" t="s">
        <v>220</v>
      </c>
      <c r="D20" s="16" t="str">
        <f t="shared" si="0"/>
        <v>THE RED SEA REAL ESTATE COMPANY</v>
      </c>
      <c r="E20" s="16" t="s">
        <v>7</v>
      </c>
      <c r="F20" s="16" t="s">
        <v>7</v>
      </c>
      <c r="G20" s="14"/>
      <c r="H20" s="14"/>
      <c r="I20" s="17" t="e">
        <f>VLOOKUP(A20,[7]Sheet1!A:K,14,0)</f>
        <v>#REF!</v>
      </c>
      <c r="J20" s="17" t="e">
        <f>VLOOKUP(A20,[7]Sheet1!A:K,19,0)</f>
        <v>#REF!</v>
      </c>
      <c r="K20" s="17" t="e">
        <f>VLOOKUP(A20,[7]Sheet1!A:K,24,0)</f>
        <v>#REF!</v>
      </c>
      <c r="L20" s="17" t="e">
        <f>VLOOKUP(A20,[7]Sheet1!A:K,29,0)</f>
        <v>#REF!</v>
      </c>
      <c r="M20" s="17" t="e">
        <f>VLOOKUP(A20,[7]Sheet1!A:K,34,0)</f>
        <v>#REF!</v>
      </c>
      <c r="N20" s="17" t="e">
        <f>VLOOKUP(A20,[7]Sheet1!A:K,39,0)</f>
        <v>#REF!</v>
      </c>
      <c r="O20" s="17" t="e">
        <f>VLOOKUP(A20,[7]Sheet1!A:K,44,0)</f>
        <v>#REF!</v>
      </c>
      <c r="P20" s="17" t="e">
        <f>VLOOKUP(A20,[7]Sheet1!A:K,49,0)</f>
        <v>#REF!</v>
      </c>
      <c r="Q20" s="17" t="e">
        <f>VLOOKUP(A20,[7]Sheet1!A:K,54,0)</f>
        <v>#REF!</v>
      </c>
      <c r="R20" s="17" t="e">
        <f>VLOOKUP(A20,[7]Sheet1!A:K,59,0)</f>
        <v>#REF!</v>
      </c>
      <c r="S20" s="17" t="e">
        <f>VLOOKUP(A20,[7]Sheet1!A:K,64,0)</f>
        <v>#REF!</v>
      </c>
      <c r="T20" s="17" t="e">
        <f>VLOOKUP(A20,[7]Sheet1!A:K,69,0)</f>
        <v>#REF!</v>
      </c>
    </row>
    <row r="21" spans="1:20" ht="15.75" x14ac:dyDescent="0.25">
      <c r="A21" s="18" t="s">
        <v>221</v>
      </c>
      <c r="B21" s="15">
        <v>10101010601</v>
      </c>
      <c r="C21" s="19" t="s">
        <v>221</v>
      </c>
      <c r="D21" s="16" t="str">
        <f t="shared" si="0"/>
        <v>شركة بى اى سى العربية المحدودة</v>
      </c>
      <c r="E21" s="19" t="s">
        <v>192</v>
      </c>
      <c r="F21" s="19" t="s">
        <v>194</v>
      </c>
      <c r="G21" s="18">
        <v>30</v>
      </c>
      <c r="H21" s="18" t="s">
        <v>182</v>
      </c>
      <c r="I21" s="20" t="e">
        <f>VLOOKUP(A21,[7]Sheet1!A:K,14,0)</f>
        <v>#N/A</v>
      </c>
      <c r="J21" s="20" t="e">
        <f>VLOOKUP(A21,[7]Sheet1!A:K,19,0)</f>
        <v>#N/A</v>
      </c>
      <c r="K21" s="20" t="e">
        <f>VLOOKUP(A21,[7]Sheet1!A:K,24,0)</f>
        <v>#N/A</v>
      </c>
      <c r="L21" s="20" t="e">
        <f>VLOOKUP(A21,[7]Sheet1!A:K,29,0)</f>
        <v>#N/A</v>
      </c>
      <c r="M21" s="20" t="e">
        <f>VLOOKUP(A21,[7]Sheet1!A:K,34,0)</f>
        <v>#N/A</v>
      </c>
      <c r="N21" s="20" t="e">
        <f>VLOOKUP(A21,[7]Sheet1!A:K,39,0)</f>
        <v>#N/A</v>
      </c>
      <c r="O21" s="20" t="e">
        <f>VLOOKUP(A21,[7]Sheet1!A:K,44,0)</f>
        <v>#N/A</v>
      </c>
      <c r="P21" s="20" t="e">
        <f>VLOOKUP(A21,[7]Sheet1!A:K,49,0)</f>
        <v>#N/A</v>
      </c>
      <c r="Q21" s="20" t="e">
        <f>VLOOKUP(A21,[7]Sheet1!A:K,54,0)</f>
        <v>#N/A</v>
      </c>
      <c r="R21" s="20" t="e">
        <f>VLOOKUP(A21,[7]Sheet1!A:K,59,0)</f>
        <v>#N/A</v>
      </c>
      <c r="S21" s="20" t="e">
        <f>VLOOKUP(A21,[7]Sheet1!A:K,64,0)</f>
        <v>#N/A</v>
      </c>
      <c r="T21" s="20" t="e">
        <f>VLOOKUP(A21,[7]Sheet1!A:K,69,0)</f>
        <v>#N/A</v>
      </c>
    </row>
    <row r="22" spans="1:20" ht="15.75" x14ac:dyDescent="0.2">
      <c r="A22" s="14">
        <v>10262</v>
      </c>
      <c r="B22" s="15"/>
      <c r="C22" s="16" t="s">
        <v>223</v>
      </c>
      <c r="D22" s="16" t="str">
        <f t="shared" si="0"/>
        <v>HASSAN ALLAM CONSTRUCTION</v>
      </c>
      <c r="E22" s="16" t="s">
        <v>222</v>
      </c>
      <c r="F22" s="16" t="s">
        <v>222</v>
      </c>
      <c r="G22" s="14">
        <v>14</v>
      </c>
      <c r="H22" s="14" t="s">
        <v>182</v>
      </c>
      <c r="I22" s="17" t="e">
        <f>VLOOKUP(A22,[7]Sheet1!A:K,14,0)</f>
        <v>#REF!</v>
      </c>
      <c r="J22" s="17" t="e">
        <f>VLOOKUP(A22,[7]Sheet1!A:K,19,0)</f>
        <v>#REF!</v>
      </c>
      <c r="K22" s="17" t="e">
        <f>VLOOKUP(A22,[7]Sheet1!A:K,24,0)</f>
        <v>#REF!</v>
      </c>
      <c r="L22" s="17" t="e">
        <f>VLOOKUP(A22,[7]Sheet1!A:K,29,0)</f>
        <v>#REF!</v>
      </c>
      <c r="M22" s="17" t="e">
        <f>VLOOKUP(A22,[7]Sheet1!A:K,34,0)</f>
        <v>#REF!</v>
      </c>
      <c r="N22" s="17" t="e">
        <f>VLOOKUP(A22,[7]Sheet1!A:K,39,0)</f>
        <v>#REF!</v>
      </c>
      <c r="O22" s="17" t="e">
        <f>VLOOKUP(A22,[7]Sheet1!A:K,44,0)</f>
        <v>#REF!</v>
      </c>
      <c r="P22" s="17" t="e">
        <f>VLOOKUP(A22,[7]Sheet1!A:K,49,0)</f>
        <v>#REF!</v>
      </c>
      <c r="Q22" s="17" t="e">
        <f>VLOOKUP(A22,[7]Sheet1!A:K,54,0)</f>
        <v>#REF!</v>
      </c>
      <c r="R22" s="17" t="e">
        <f>VLOOKUP(A22,[7]Sheet1!A:K,59,0)</f>
        <v>#REF!</v>
      </c>
      <c r="S22" s="17" t="e">
        <f>VLOOKUP(A22,[7]Sheet1!A:K,64,0)</f>
        <v>#REF!</v>
      </c>
      <c r="T22" s="17" t="e">
        <f>VLOOKUP(A22,[7]Sheet1!A:K,69,0)</f>
        <v>#REF!</v>
      </c>
    </row>
    <row r="23" spans="1:20" ht="15.75" x14ac:dyDescent="0.25">
      <c r="A23" s="18">
        <v>10214</v>
      </c>
      <c r="B23" s="15">
        <v>10101020001</v>
      </c>
      <c r="C23" s="19" t="s">
        <v>225</v>
      </c>
      <c r="D23" s="16" t="str">
        <f t="shared" si="0"/>
        <v>شركة مجموعة الدكتور سليمان الحبيب للخدمات الطبية</v>
      </c>
      <c r="E23" s="19" t="s">
        <v>224</v>
      </c>
      <c r="F23" s="19" t="s">
        <v>226</v>
      </c>
      <c r="G23" s="18">
        <v>30</v>
      </c>
      <c r="H23" s="18" t="s">
        <v>182</v>
      </c>
      <c r="I23" s="20" t="e">
        <f>VLOOKUP(A23,[7]Sheet1!A:K,14,0)</f>
        <v>#REF!</v>
      </c>
      <c r="J23" s="20" t="e">
        <f>VLOOKUP(A23,[7]Sheet1!A:K,19,0)</f>
        <v>#REF!</v>
      </c>
      <c r="K23" s="20" t="e">
        <f>VLOOKUP(A23,[7]Sheet1!A:K,24,0)</f>
        <v>#REF!</v>
      </c>
      <c r="L23" s="20" t="e">
        <f>VLOOKUP(A23,[7]Sheet1!A:K,29,0)</f>
        <v>#REF!</v>
      </c>
      <c r="M23" s="20" t="e">
        <f>VLOOKUP(A23,[7]Sheet1!A:K,34,0)</f>
        <v>#REF!</v>
      </c>
      <c r="N23" s="20" t="e">
        <f>VLOOKUP(A23,[7]Sheet1!A:K,39,0)</f>
        <v>#REF!</v>
      </c>
      <c r="O23" s="20" t="e">
        <f>VLOOKUP(A23,[7]Sheet1!A:K,44,0)</f>
        <v>#REF!</v>
      </c>
      <c r="P23" s="20" t="e">
        <f>VLOOKUP(A23,[7]Sheet1!A:K,49,0)</f>
        <v>#REF!</v>
      </c>
      <c r="Q23" s="20" t="e">
        <f>VLOOKUP(A23,[7]Sheet1!A:K,54,0)</f>
        <v>#REF!</v>
      </c>
      <c r="R23" s="20" t="e">
        <f>VLOOKUP(A23,[7]Sheet1!A:K,59,0)</f>
        <v>#REF!</v>
      </c>
      <c r="S23" s="20" t="e">
        <f>VLOOKUP(A23,[7]Sheet1!A:K,64,0)</f>
        <v>#REF!</v>
      </c>
      <c r="T23" s="20" t="e">
        <f>VLOOKUP(A23,[7]Sheet1!A:K,69,0)</f>
        <v>#REF!</v>
      </c>
    </row>
    <row r="24" spans="1:20" ht="15.75" x14ac:dyDescent="0.2">
      <c r="A24" s="14">
        <v>10239</v>
      </c>
      <c r="B24" s="15">
        <v>10101010801</v>
      </c>
      <c r="C24" s="16" t="s">
        <v>228</v>
      </c>
      <c r="D24" s="16" t="str">
        <f t="shared" si="0"/>
        <v>شركة الخريجى للتجارة و المقاولات</v>
      </c>
      <c r="E24" s="16" t="s">
        <v>227</v>
      </c>
      <c r="F24" s="16" t="s">
        <v>229</v>
      </c>
      <c r="G24" s="14">
        <v>30</v>
      </c>
      <c r="H24" s="14" t="s">
        <v>182</v>
      </c>
      <c r="I24" s="17" t="e">
        <f>VLOOKUP(A24,[7]Sheet1!A:K,14,0)</f>
        <v>#REF!</v>
      </c>
      <c r="J24" s="17" t="e">
        <f>VLOOKUP(A24,[7]Sheet1!A:K,19,0)</f>
        <v>#REF!</v>
      </c>
      <c r="K24" s="17" t="e">
        <f>VLOOKUP(A24,[7]Sheet1!A:K,24,0)</f>
        <v>#REF!</v>
      </c>
      <c r="L24" s="17" t="e">
        <f>VLOOKUP(A24,[7]Sheet1!A:K,29,0)</f>
        <v>#REF!</v>
      </c>
      <c r="M24" s="17" t="e">
        <f>VLOOKUP(A24,[7]Sheet1!A:K,34,0)</f>
        <v>#REF!</v>
      </c>
      <c r="N24" s="17" t="e">
        <f>VLOOKUP(A24,[7]Sheet1!A:K,39,0)</f>
        <v>#REF!</v>
      </c>
      <c r="O24" s="17" t="e">
        <f>VLOOKUP(A24,[7]Sheet1!A:K,44,0)</f>
        <v>#REF!</v>
      </c>
      <c r="P24" s="17" t="e">
        <f>VLOOKUP(A24,[7]Sheet1!A:K,49,0)</f>
        <v>#REF!</v>
      </c>
      <c r="Q24" s="17" t="e">
        <f>VLOOKUP(A24,[7]Sheet1!A:K,54,0)</f>
        <v>#REF!</v>
      </c>
      <c r="R24" s="17" t="e">
        <f>VLOOKUP(A24,[7]Sheet1!A:K,59,0)</f>
        <v>#REF!</v>
      </c>
      <c r="S24" s="17" t="e">
        <f>VLOOKUP(A24,[7]Sheet1!A:K,64,0)</f>
        <v>#REF!</v>
      </c>
      <c r="T24" s="17" t="e">
        <f>VLOOKUP(A24,[7]Sheet1!A:K,69,0)</f>
        <v>#REF!</v>
      </c>
    </row>
    <row r="25" spans="1:20" ht="15.75" x14ac:dyDescent="0.25">
      <c r="A25" s="18">
        <v>10236</v>
      </c>
      <c r="B25" s="15">
        <v>10101010606</v>
      </c>
      <c r="C25" s="19" t="s">
        <v>230</v>
      </c>
      <c r="D25" s="16" t="str">
        <f t="shared" si="0"/>
        <v>شركة تحالف بكين و موبكو للمقاولات</v>
      </c>
      <c r="E25" s="19" t="s">
        <v>179</v>
      </c>
      <c r="F25" s="19" t="s">
        <v>231</v>
      </c>
      <c r="G25" s="18">
        <v>30</v>
      </c>
      <c r="H25" s="18" t="s">
        <v>182</v>
      </c>
      <c r="I25" s="20" t="e">
        <f>VLOOKUP(A25,[7]Sheet1!A:K,14,0)</f>
        <v>#REF!</v>
      </c>
      <c r="J25" s="20" t="e">
        <f>VLOOKUP(A25,[7]Sheet1!A:K,19,0)</f>
        <v>#REF!</v>
      </c>
      <c r="K25" s="20" t="e">
        <f>VLOOKUP(A25,[7]Sheet1!A:K,24,0)</f>
        <v>#REF!</v>
      </c>
      <c r="L25" s="20" t="e">
        <f>VLOOKUP(A25,[7]Sheet1!A:K,29,0)</f>
        <v>#REF!</v>
      </c>
      <c r="M25" s="20" t="e">
        <f>VLOOKUP(A25,[7]Sheet1!A:K,34,0)</f>
        <v>#REF!</v>
      </c>
      <c r="N25" s="20" t="e">
        <f>VLOOKUP(A25,[7]Sheet1!A:K,39,0)</f>
        <v>#REF!</v>
      </c>
      <c r="O25" s="20" t="e">
        <f>VLOOKUP(A25,[7]Sheet1!A:K,44,0)</f>
        <v>#REF!</v>
      </c>
      <c r="P25" s="20" t="e">
        <f>VLOOKUP(A25,[7]Sheet1!A:K,49,0)</f>
        <v>#REF!</v>
      </c>
      <c r="Q25" s="20" t="e">
        <f>VLOOKUP(A25,[7]Sheet1!A:K,54,0)</f>
        <v>#REF!</v>
      </c>
      <c r="R25" s="20" t="e">
        <f>VLOOKUP(A25,[7]Sheet1!A:K,59,0)</f>
        <v>#REF!</v>
      </c>
      <c r="S25" s="20" t="e">
        <f>VLOOKUP(A25,[7]Sheet1!A:K,64,0)</f>
        <v>#REF!</v>
      </c>
      <c r="T25" s="20" t="e">
        <f>VLOOKUP(A25,[7]Sheet1!A:K,69,0)</f>
        <v>#REF!</v>
      </c>
    </row>
    <row r="26" spans="1:20" ht="15.75" x14ac:dyDescent="0.2">
      <c r="A26" s="14">
        <v>10247</v>
      </c>
      <c r="B26" s="15">
        <v>10101026002</v>
      </c>
      <c r="C26" s="16" t="s">
        <v>233</v>
      </c>
      <c r="D26" s="16" t="str">
        <f t="shared" si="0"/>
        <v>شركة محمد محمد الراشد للتجارة والمقاولات</v>
      </c>
      <c r="E26" s="16" t="s">
        <v>232</v>
      </c>
      <c r="F26" s="16" t="s">
        <v>234</v>
      </c>
      <c r="G26" s="14">
        <v>7</v>
      </c>
      <c r="H26" s="14" t="s">
        <v>178</v>
      </c>
      <c r="I26" s="17" t="e">
        <f>VLOOKUP(A26,[7]Sheet1!A:K,14,0)</f>
        <v>#REF!</v>
      </c>
      <c r="J26" s="17" t="e">
        <f>VLOOKUP(A26,[7]Sheet1!A:K,19,0)</f>
        <v>#REF!</v>
      </c>
      <c r="K26" s="17" t="e">
        <f>VLOOKUP(A26,[7]Sheet1!A:K,24,0)</f>
        <v>#REF!</v>
      </c>
      <c r="L26" s="17" t="e">
        <f>VLOOKUP(A26,[7]Sheet1!A:K,29,0)</f>
        <v>#REF!</v>
      </c>
      <c r="M26" s="17" t="e">
        <f>VLOOKUP(A26,[7]Sheet1!A:K,34,0)</f>
        <v>#REF!</v>
      </c>
      <c r="N26" s="17" t="e">
        <f>VLOOKUP(A26,[7]Sheet1!A:K,39,0)</f>
        <v>#REF!</v>
      </c>
      <c r="O26" s="17" t="e">
        <f>VLOOKUP(A26,[7]Sheet1!A:K,44,0)</f>
        <v>#REF!</v>
      </c>
      <c r="P26" s="17" t="e">
        <f>VLOOKUP(A26,[7]Sheet1!A:K,49,0)</f>
        <v>#REF!</v>
      </c>
      <c r="Q26" s="17" t="e">
        <f>VLOOKUP(A26,[7]Sheet1!A:K,54,0)</f>
        <v>#REF!</v>
      </c>
      <c r="R26" s="17" t="e">
        <f>VLOOKUP(A26,[7]Sheet1!A:K,59,0)</f>
        <v>#REF!</v>
      </c>
      <c r="S26" s="17" t="e">
        <f>VLOOKUP(A26,[7]Sheet1!A:K,64,0)</f>
        <v>#REF!</v>
      </c>
      <c r="T26" s="17" t="e">
        <f>VLOOKUP(A26,[7]Sheet1!A:K,69,0)</f>
        <v>#REF!</v>
      </c>
    </row>
    <row r="27" spans="1:20" ht="15.75" x14ac:dyDescent="0.25">
      <c r="A27" s="18">
        <v>10225</v>
      </c>
      <c r="B27" s="15">
        <v>10101010601</v>
      </c>
      <c r="C27" s="19" t="s">
        <v>235</v>
      </c>
      <c r="D27" s="16" t="str">
        <f t="shared" si="0"/>
        <v>شركة بى اى سى العربية المحدودة</v>
      </c>
      <c r="E27" s="19" t="s">
        <v>192</v>
      </c>
      <c r="F27" s="19" t="s">
        <v>194</v>
      </c>
      <c r="G27" s="18">
        <v>30</v>
      </c>
      <c r="H27" s="18" t="s">
        <v>182</v>
      </c>
      <c r="I27" s="20" t="e">
        <f>VLOOKUP(A27,[7]Sheet1!A:K,14,0)</f>
        <v>#REF!</v>
      </c>
      <c r="J27" s="20" t="e">
        <f>VLOOKUP(A27,[7]Sheet1!A:K,19,0)</f>
        <v>#REF!</v>
      </c>
      <c r="K27" s="20" t="e">
        <f>VLOOKUP(A27,[7]Sheet1!A:K,24,0)</f>
        <v>#REF!</v>
      </c>
      <c r="L27" s="20" t="e">
        <f>VLOOKUP(A27,[7]Sheet1!A:K,29,0)</f>
        <v>#REF!</v>
      </c>
      <c r="M27" s="20" t="e">
        <f>VLOOKUP(A27,[7]Sheet1!A:K,34,0)</f>
        <v>#REF!</v>
      </c>
      <c r="N27" s="20" t="e">
        <f>VLOOKUP(A27,[7]Sheet1!A:K,39,0)</f>
        <v>#REF!</v>
      </c>
      <c r="O27" s="20" t="e">
        <f>VLOOKUP(A27,[7]Sheet1!A:K,44,0)</f>
        <v>#REF!</v>
      </c>
      <c r="P27" s="20" t="e">
        <f>VLOOKUP(A27,[7]Sheet1!A:K,49,0)</f>
        <v>#REF!</v>
      </c>
      <c r="Q27" s="20" t="e">
        <f>VLOOKUP(A27,[7]Sheet1!A:K,54,0)</f>
        <v>#REF!</v>
      </c>
      <c r="R27" s="20" t="e">
        <f>VLOOKUP(A27,[7]Sheet1!A:K,59,0)</f>
        <v>#REF!</v>
      </c>
      <c r="S27" s="20" t="e">
        <f>VLOOKUP(A27,[7]Sheet1!A:K,64,0)</f>
        <v>#REF!</v>
      </c>
      <c r="T27" s="20" t="e">
        <f>VLOOKUP(A27,[7]Sheet1!A:K,69,0)</f>
        <v>#REF!</v>
      </c>
    </row>
    <row r="28" spans="1:20" ht="15.75" x14ac:dyDescent="0.2">
      <c r="A28" s="14">
        <v>10261</v>
      </c>
      <c r="B28" s="15">
        <v>10101018301</v>
      </c>
      <c r="C28" s="16" t="s">
        <v>237</v>
      </c>
      <c r="D28" s="16" t="str">
        <f t="shared" si="0"/>
        <v>شركة يوسف مرون للمقاولات</v>
      </c>
      <c r="E28" s="16" t="s">
        <v>236</v>
      </c>
      <c r="F28" s="16" t="s">
        <v>238</v>
      </c>
      <c r="G28" s="14">
        <v>7</v>
      </c>
      <c r="H28" s="14" t="s">
        <v>178</v>
      </c>
      <c r="I28" s="17" t="e">
        <f>VLOOKUP(A28,[7]Sheet1!A:K,14,0)</f>
        <v>#REF!</v>
      </c>
      <c r="J28" s="17" t="e">
        <f>VLOOKUP(A28,[7]Sheet1!A:K,19,0)</f>
        <v>#REF!</v>
      </c>
      <c r="K28" s="17" t="e">
        <f>VLOOKUP(A28,[7]Sheet1!A:K,24,0)</f>
        <v>#REF!</v>
      </c>
      <c r="L28" s="17" t="e">
        <f>VLOOKUP(A28,[7]Sheet1!A:K,29,0)</f>
        <v>#REF!</v>
      </c>
      <c r="M28" s="17" t="e">
        <f>VLOOKUP(A28,[7]Sheet1!A:K,34,0)</f>
        <v>#REF!</v>
      </c>
      <c r="N28" s="17" t="e">
        <f>VLOOKUP(A28,[7]Sheet1!A:K,39,0)</f>
        <v>#REF!</v>
      </c>
      <c r="O28" s="17" t="e">
        <f>VLOOKUP(A28,[7]Sheet1!A:K,44,0)</f>
        <v>#REF!</v>
      </c>
      <c r="P28" s="17" t="e">
        <f>VLOOKUP(A28,[7]Sheet1!A:K,49,0)</f>
        <v>#REF!</v>
      </c>
      <c r="Q28" s="17" t="e">
        <f>VLOOKUP(A28,[7]Sheet1!A:K,54,0)</f>
        <v>#REF!</v>
      </c>
      <c r="R28" s="17" t="e">
        <f>VLOOKUP(A28,[7]Sheet1!A:K,59,0)</f>
        <v>#REF!</v>
      </c>
      <c r="S28" s="17" t="e">
        <f>VLOOKUP(A28,[7]Sheet1!A:K,64,0)</f>
        <v>#REF!</v>
      </c>
      <c r="T28" s="17" t="e">
        <f>VLOOKUP(A28,[7]Sheet1!A:K,69,0)</f>
        <v>#REF!</v>
      </c>
    </row>
    <row r="29" spans="1:20" ht="15.75" x14ac:dyDescent="0.25">
      <c r="A29" s="18">
        <v>10250</v>
      </c>
      <c r="B29" s="15">
        <v>10101010801</v>
      </c>
      <c r="C29" s="19" t="s">
        <v>239</v>
      </c>
      <c r="D29" s="16" t="str">
        <f t="shared" si="0"/>
        <v>شركة الخريجى للتجارة و المقاولات</v>
      </c>
      <c r="E29" s="19" t="s">
        <v>227</v>
      </c>
      <c r="F29" s="19" t="s">
        <v>229</v>
      </c>
      <c r="G29" s="18">
        <v>30</v>
      </c>
      <c r="H29" s="18" t="s">
        <v>182</v>
      </c>
      <c r="I29" s="20" t="e">
        <f>VLOOKUP(A29,[7]Sheet1!A:K,14,0)</f>
        <v>#REF!</v>
      </c>
      <c r="J29" s="20" t="e">
        <f>VLOOKUP(A29,[7]Sheet1!A:K,19,0)</f>
        <v>#REF!</v>
      </c>
      <c r="K29" s="20" t="e">
        <f>VLOOKUP(A29,[7]Sheet1!A:K,24,0)</f>
        <v>#REF!</v>
      </c>
      <c r="L29" s="20" t="e">
        <f>VLOOKUP(A29,[7]Sheet1!A:K,29,0)</f>
        <v>#REF!</v>
      </c>
      <c r="M29" s="20" t="e">
        <f>VLOOKUP(A29,[7]Sheet1!A:K,34,0)</f>
        <v>#REF!</v>
      </c>
      <c r="N29" s="20" t="e">
        <f>VLOOKUP(A29,[7]Sheet1!A:K,39,0)</f>
        <v>#REF!</v>
      </c>
      <c r="O29" s="20" t="e">
        <f>VLOOKUP(A29,[7]Sheet1!A:K,44,0)</f>
        <v>#REF!</v>
      </c>
      <c r="P29" s="20" t="e">
        <f>VLOOKUP(A29,[7]Sheet1!A:K,49,0)</f>
        <v>#REF!</v>
      </c>
      <c r="Q29" s="20" t="e">
        <f>VLOOKUP(A29,[7]Sheet1!A:K,54,0)</f>
        <v>#REF!</v>
      </c>
      <c r="R29" s="20" t="e">
        <f>VLOOKUP(A29,[7]Sheet1!A:K,59,0)</f>
        <v>#REF!</v>
      </c>
      <c r="S29" s="20" t="e">
        <f>VLOOKUP(A29,[7]Sheet1!A:K,64,0)</f>
        <v>#REF!</v>
      </c>
      <c r="T29" s="20" t="e">
        <f>VLOOKUP(A29,[7]Sheet1!A:K,69,0)</f>
        <v>#REF!</v>
      </c>
    </row>
    <row r="30" spans="1:20" ht="15.75" x14ac:dyDescent="0.2">
      <c r="A30" s="14">
        <v>10249</v>
      </c>
      <c r="B30" s="15"/>
      <c r="C30" s="16" t="s">
        <v>241</v>
      </c>
      <c r="D30" s="16" t="str">
        <f t="shared" si="0"/>
        <v>Orient Construction Company</v>
      </c>
      <c r="E30" s="16" t="s">
        <v>240</v>
      </c>
      <c r="F30" s="16" t="s">
        <v>240</v>
      </c>
      <c r="G30" s="14">
        <v>21</v>
      </c>
      <c r="H30" s="14"/>
      <c r="I30" s="17" t="e">
        <f>VLOOKUP(A30,[7]Sheet1!A:K,14,0)</f>
        <v>#REF!</v>
      </c>
      <c r="J30" s="17" t="e">
        <f>VLOOKUP(A30,[7]Sheet1!A:K,19,0)</f>
        <v>#REF!</v>
      </c>
      <c r="K30" s="17" t="e">
        <f>VLOOKUP(A30,[7]Sheet1!A:K,24,0)</f>
        <v>#REF!</v>
      </c>
      <c r="L30" s="17" t="e">
        <f>VLOOKUP(A30,[7]Sheet1!A:K,29,0)</f>
        <v>#REF!</v>
      </c>
      <c r="M30" s="17" t="e">
        <f>VLOOKUP(A30,[7]Sheet1!A:K,34,0)</f>
        <v>#REF!</v>
      </c>
      <c r="N30" s="17" t="e">
        <f>VLOOKUP(A30,[7]Sheet1!A:K,39,0)</f>
        <v>#REF!</v>
      </c>
      <c r="O30" s="17" t="e">
        <f>VLOOKUP(A30,[7]Sheet1!A:K,44,0)</f>
        <v>#REF!</v>
      </c>
      <c r="P30" s="17" t="e">
        <f>VLOOKUP(A30,[7]Sheet1!A:K,49,0)</f>
        <v>#REF!</v>
      </c>
      <c r="Q30" s="17" t="e">
        <f>VLOOKUP(A30,[7]Sheet1!A:K,54,0)</f>
        <v>#REF!</v>
      </c>
      <c r="R30" s="17" t="e">
        <f>VLOOKUP(A30,[7]Sheet1!A:K,59,0)</f>
        <v>#REF!</v>
      </c>
      <c r="S30" s="17" t="e">
        <f>VLOOKUP(A30,[7]Sheet1!A:K,64,0)</f>
        <v>#REF!</v>
      </c>
      <c r="T30" s="17" t="e">
        <f>VLOOKUP(A30,[7]Sheet1!A:K,69,0)</f>
        <v>#REF!</v>
      </c>
    </row>
    <row r="31" spans="1:20" ht="15.75" x14ac:dyDescent="0.25">
      <c r="A31" s="18">
        <v>10139</v>
      </c>
      <c r="B31" s="15">
        <v>10101016201</v>
      </c>
      <c r="C31" s="19" t="s">
        <v>243</v>
      </c>
      <c r="D31" s="16" t="str">
        <f t="shared" si="0"/>
        <v>الآعمال المدنية المشروع المشترك</v>
      </c>
      <c r="E31" s="19" t="s">
        <v>242</v>
      </c>
      <c r="F31" s="19" t="s">
        <v>244</v>
      </c>
      <c r="G31" s="18">
        <v>45</v>
      </c>
      <c r="H31" s="18" t="s">
        <v>182</v>
      </c>
      <c r="I31" s="20" t="e">
        <f>VLOOKUP(A31,[7]Sheet1!A:K,14,0)</f>
        <v>#REF!</v>
      </c>
      <c r="J31" s="20" t="e">
        <f>VLOOKUP(A31,[7]Sheet1!A:K,19,0)</f>
        <v>#REF!</v>
      </c>
      <c r="K31" s="20" t="e">
        <f>VLOOKUP(A31,[7]Sheet1!A:K,24,0)</f>
        <v>#REF!</v>
      </c>
      <c r="L31" s="20" t="e">
        <f>VLOOKUP(A31,[7]Sheet1!A:K,29,0)</f>
        <v>#REF!</v>
      </c>
      <c r="M31" s="20" t="e">
        <f>VLOOKUP(A31,[7]Sheet1!A:K,34,0)</f>
        <v>#REF!</v>
      </c>
      <c r="N31" s="20" t="e">
        <f>VLOOKUP(A31,[7]Sheet1!A:K,39,0)</f>
        <v>#REF!</v>
      </c>
      <c r="O31" s="20" t="e">
        <f>VLOOKUP(A31,[7]Sheet1!A:K,44,0)</f>
        <v>#REF!</v>
      </c>
      <c r="P31" s="20" t="e">
        <f>VLOOKUP(A31,[7]Sheet1!A:K,49,0)</f>
        <v>#REF!</v>
      </c>
      <c r="Q31" s="20" t="e">
        <f>VLOOKUP(A31,[7]Sheet1!A:K,54,0)</f>
        <v>#REF!</v>
      </c>
      <c r="R31" s="20" t="e">
        <f>VLOOKUP(A31,[7]Sheet1!A:K,59,0)</f>
        <v>#REF!</v>
      </c>
      <c r="S31" s="20" t="e">
        <f>VLOOKUP(A31,[7]Sheet1!A:K,64,0)</f>
        <v>#REF!</v>
      </c>
      <c r="T31" s="20" t="e">
        <f>VLOOKUP(A31,[7]Sheet1!A:K,69,0)</f>
        <v>#REF!</v>
      </c>
    </row>
    <row r="32" spans="1:20" ht="15.75" x14ac:dyDescent="0.2">
      <c r="A32" s="14">
        <v>10190</v>
      </c>
      <c r="B32" s="15">
        <v>10101018901</v>
      </c>
      <c r="C32" s="16" t="s">
        <v>246</v>
      </c>
      <c r="D32" s="16" t="str">
        <f t="shared" si="0"/>
        <v>شركة بايتور السعودية العربية للانشاءات</v>
      </c>
      <c r="E32" s="16" t="s">
        <v>245</v>
      </c>
      <c r="F32" s="16" t="s">
        <v>247</v>
      </c>
      <c r="G32" s="14">
        <v>30</v>
      </c>
      <c r="H32" s="14" t="s">
        <v>182</v>
      </c>
      <c r="I32" s="17" t="e">
        <f>VLOOKUP(A32,[7]Sheet1!A:K,14,0)</f>
        <v>#REF!</v>
      </c>
      <c r="J32" s="17" t="e">
        <f>VLOOKUP(A32,[7]Sheet1!A:K,19,0)</f>
        <v>#REF!</v>
      </c>
      <c r="K32" s="17" t="e">
        <f>VLOOKUP(A32,[7]Sheet1!A:K,24,0)</f>
        <v>#REF!</v>
      </c>
      <c r="L32" s="17" t="e">
        <f>VLOOKUP(A32,[7]Sheet1!A:K,29,0)</f>
        <v>#REF!</v>
      </c>
      <c r="M32" s="17" t="e">
        <f>VLOOKUP(A32,[7]Sheet1!A:K,34,0)</f>
        <v>#REF!</v>
      </c>
      <c r="N32" s="17" t="e">
        <f>VLOOKUP(A32,[7]Sheet1!A:K,39,0)</f>
        <v>#REF!</v>
      </c>
      <c r="O32" s="17" t="e">
        <f>VLOOKUP(A32,[7]Sheet1!A:K,44,0)</f>
        <v>#REF!</v>
      </c>
      <c r="P32" s="17" t="e">
        <f>VLOOKUP(A32,[7]Sheet1!A:K,49,0)</f>
        <v>#REF!</v>
      </c>
      <c r="Q32" s="17" t="e">
        <f>VLOOKUP(A32,[7]Sheet1!A:K,54,0)</f>
        <v>#REF!</v>
      </c>
      <c r="R32" s="17" t="e">
        <f>VLOOKUP(A32,[7]Sheet1!A:K,59,0)</f>
        <v>#REF!</v>
      </c>
      <c r="S32" s="17" t="e">
        <f>VLOOKUP(A32,[7]Sheet1!A:K,64,0)</f>
        <v>#REF!</v>
      </c>
      <c r="T32" s="17" t="e">
        <f>VLOOKUP(A32,[7]Sheet1!A:K,69,0)</f>
        <v>#REF!</v>
      </c>
    </row>
    <row r="33" spans="1:20" ht="15.75" x14ac:dyDescent="0.25">
      <c r="A33" s="18">
        <v>10097</v>
      </c>
      <c r="B33" s="15">
        <v>10101013701</v>
      </c>
      <c r="C33" s="19" t="s">
        <v>249</v>
      </c>
      <c r="D33" s="16" t="str">
        <f t="shared" si="0"/>
        <v>شركة السيف مهندسون ومقاولون</v>
      </c>
      <c r="E33" s="19" t="s">
        <v>248</v>
      </c>
      <c r="F33" s="19" t="s">
        <v>250</v>
      </c>
      <c r="G33" s="18">
        <v>90</v>
      </c>
      <c r="H33" s="18" t="s">
        <v>178</v>
      </c>
      <c r="I33" s="20" t="e">
        <f>VLOOKUP(A33,[7]Sheet1!A:K,14,0)</f>
        <v>#REF!</v>
      </c>
      <c r="J33" s="20" t="e">
        <f>VLOOKUP(A33,[7]Sheet1!A:K,19,0)</f>
        <v>#REF!</v>
      </c>
      <c r="K33" s="20" t="e">
        <f>VLOOKUP(A33,[7]Sheet1!A:K,24,0)</f>
        <v>#REF!</v>
      </c>
      <c r="L33" s="20" t="e">
        <f>VLOOKUP(A33,[7]Sheet1!A:K,29,0)</f>
        <v>#REF!</v>
      </c>
      <c r="M33" s="20" t="e">
        <f>VLOOKUP(A33,[7]Sheet1!A:K,34,0)</f>
        <v>#REF!</v>
      </c>
      <c r="N33" s="20" t="e">
        <f>VLOOKUP(A33,[7]Sheet1!A:K,39,0)</f>
        <v>#REF!</v>
      </c>
      <c r="O33" s="20" t="e">
        <f>VLOOKUP(A33,[7]Sheet1!A:K,44,0)</f>
        <v>#REF!</v>
      </c>
      <c r="P33" s="20" t="e">
        <f>VLOOKUP(A33,[7]Sheet1!A:K,49,0)</f>
        <v>#REF!</v>
      </c>
      <c r="Q33" s="20" t="e">
        <f>VLOOKUP(A33,[7]Sheet1!A:K,54,0)</f>
        <v>#REF!</v>
      </c>
      <c r="R33" s="20" t="e">
        <f>VLOOKUP(A33,[7]Sheet1!A:K,59,0)</f>
        <v>#REF!</v>
      </c>
      <c r="S33" s="20" t="e">
        <f>VLOOKUP(A33,[7]Sheet1!A:K,64,0)</f>
        <v>#REF!</v>
      </c>
      <c r="T33" s="20" t="e">
        <f>VLOOKUP(A33,[7]Sheet1!A:K,69,0)</f>
        <v>#REF!</v>
      </c>
    </row>
    <row r="34" spans="1:20" ht="15.75" x14ac:dyDescent="0.2">
      <c r="A34" s="14">
        <v>10171</v>
      </c>
      <c r="B34" s="15">
        <v>10101018601</v>
      </c>
      <c r="C34" s="16" t="s">
        <v>252</v>
      </c>
      <c r="D34" s="16" t="str">
        <f t="shared" si="0"/>
        <v>شركة الفوزان للتجارة و المقاولات العامة</v>
      </c>
      <c r="E34" s="16" t="s">
        <v>251</v>
      </c>
      <c r="F34" s="16" t="s">
        <v>253</v>
      </c>
      <c r="G34" s="14">
        <v>30</v>
      </c>
      <c r="H34" s="14"/>
      <c r="I34" s="17" t="e">
        <f>VLOOKUP(A34,[7]Sheet1!A:K,14,0)</f>
        <v>#REF!</v>
      </c>
      <c r="J34" s="17" t="e">
        <f>VLOOKUP(A34,[7]Sheet1!A:K,19,0)</f>
        <v>#REF!</v>
      </c>
      <c r="K34" s="17" t="e">
        <f>VLOOKUP(A34,[7]Sheet1!A:K,24,0)</f>
        <v>#REF!</v>
      </c>
      <c r="L34" s="17" t="e">
        <f>VLOOKUP(A34,[7]Sheet1!A:K,29,0)</f>
        <v>#REF!</v>
      </c>
      <c r="M34" s="17" t="e">
        <f>VLOOKUP(A34,[7]Sheet1!A:K,34,0)</f>
        <v>#REF!</v>
      </c>
      <c r="N34" s="17" t="e">
        <f>VLOOKUP(A34,[7]Sheet1!A:K,39,0)</f>
        <v>#REF!</v>
      </c>
      <c r="O34" s="17" t="e">
        <f>VLOOKUP(A34,[7]Sheet1!A:K,44,0)</f>
        <v>#REF!</v>
      </c>
      <c r="P34" s="17" t="e">
        <f>VLOOKUP(A34,[7]Sheet1!A:K,49,0)</f>
        <v>#REF!</v>
      </c>
      <c r="Q34" s="17" t="e">
        <f>VLOOKUP(A34,[7]Sheet1!A:K,54,0)</f>
        <v>#REF!</v>
      </c>
      <c r="R34" s="17" t="e">
        <f>VLOOKUP(A34,[7]Sheet1!A:K,59,0)</f>
        <v>#REF!</v>
      </c>
      <c r="S34" s="17" t="e">
        <f>VLOOKUP(A34,[7]Sheet1!A:K,64,0)</f>
        <v>#REF!</v>
      </c>
      <c r="T34" s="17" t="e">
        <f>VLOOKUP(A34,[7]Sheet1!A:K,69,0)</f>
        <v>#REF!</v>
      </c>
    </row>
    <row r="35" spans="1:20" ht="15.75" x14ac:dyDescent="0.25">
      <c r="A35" s="18">
        <v>10233</v>
      </c>
      <c r="B35" s="15">
        <v>10101028001</v>
      </c>
      <c r="C35" s="19" t="s">
        <v>255</v>
      </c>
      <c r="D35" s="16" t="str">
        <f t="shared" si="0"/>
        <v>شركة وسائل التعمير للمقاولات</v>
      </c>
      <c r="E35" s="19" t="s">
        <v>254</v>
      </c>
      <c r="F35" s="19" t="s">
        <v>256</v>
      </c>
      <c r="G35" s="18">
        <v>15</v>
      </c>
      <c r="H35" s="18" t="s">
        <v>182</v>
      </c>
      <c r="I35" s="20" t="e">
        <f>VLOOKUP(A35,[7]Sheet1!A:K,14,0)</f>
        <v>#REF!</v>
      </c>
      <c r="J35" s="20" t="e">
        <f>VLOOKUP(A35,[7]Sheet1!A:K,19,0)</f>
        <v>#REF!</v>
      </c>
      <c r="K35" s="20" t="e">
        <f>VLOOKUP(A35,[7]Sheet1!A:K,24,0)</f>
        <v>#REF!</v>
      </c>
      <c r="L35" s="20" t="e">
        <f>VLOOKUP(A35,[7]Sheet1!A:K,29,0)</f>
        <v>#REF!</v>
      </c>
      <c r="M35" s="20" t="e">
        <f>VLOOKUP(A35,[7]Sheet1!A:K,34,0)</f>
        <v>#REF!</v>
      </c>
      <c r="N35" s="20" t="e">
        <f>VLOOKUP(A35,[7]Sheet1!A:K,39,0)</f>
        <v>#REF!</v>
      </c>
      <c r="O35" s="20" t="e">
        <f>VLOOKUP(A35,[7]Sheet1!A:K,44,0)</f>
        <v>#REF!</v>
      </c>
      <c r="P35" s="20" t="e">
        <f>VLOOKUP(A35,[7]Sheet1!A:K,49,0)</f>
        <v>#REF!</v>
      </c>
      <c r="Q35" s="20" t="e">
        <f>VLOOKUP(A35,[7]Sheet1!A:K,54,0)</f>
        <v>#REF!</v>
      </c>
      <c r="R35" s="20" t="e">
        <f>VLOOKUP(A35,[7]Sheet1!A:K,59,0)</f>
        <v>#REF!</v>
      </c>
      <c r="S35" s="20" t="e">
        <f>VLOOKUP(A35,[7]Sheet1!A:K,64,0)</f>
        <v>#REF!</v>
      </c>
      <c r="T35" s="20" t="e">
        <f>VLOOKUP(A35,[7]Sheet1!A:K,69,0)</f>
        <v>#REF!</v>
      </c>
    </row>
    <row r="36" spans="1:20" ht="15.75" x14ac:dyDescent="0.2">
      <c r="A36" s="14">
        <v>10222</v>
      </c>
      <c r="B36" s="15">
        <v>10101017801</v>
      </c>
      <c r="C36" s="16" t="s">
        <v>258</v>
      </c>
      <c r="D36" s="16" t="str">
        <f t="shared" si="0"/>
        <v>شركة المواطن الدولية</v>
      </c>
      <c r="E36" s="16" t="s">
        <v>257</v>
      </c>
      <c r="F36" s="16" t="s">
        <v>259</v>
      </c>
      <c r="G36" s="14">
        <v>15</v>
      </c>
      <c r="H36" s="14" t="s">
        <v>182</v>
      </c>
      <c r="I36" s="17" t="e">
        <f>VLOOKUP(A36,[7]Sheet1!A:K,14,0)</f>
        <v>#REF!</v>
      </c>
      <c r="J36" s="17" t="e">
        <f>VLOOKUP(A36,[7]Sheet1!A:K,19,0)</f>
        <v>#REF!</v>
      </c>
      <c r="K36" s="17" t="e">
        <f>VLOOKUP(A36,[7]Sheet1!A:K,24,0)</f>
        <v>#REF!</v>
      </c>
      <c r="L36" s="17" t="e">
        <f>VLOOKUP(A36,[7]Sheet1!A:K,29,0)</f>
        <v>#REF!</v>
      </c>
      <c r="M36" s="17" t="e">
        <f>VLOOKUP(A36,[7]Sheet1!A:K,34,0)</f>
        <v>#REF!</v>
      </c>
      <c r="N36" s="17" t="e">
        <f>VLOOKUP(A36,[7]Sheet1!A:K,39,0)</f>
        <v>#REF!</v>
      </c>
      <c r="O36" s="17" t="e">
        <f>VLOOKUP(A36,[7]Sheet1!A:K,44,0)</f>
        <v>#REF!</v>
      </c>
      <c r="P36" s="17" t="e">
        <f>VLOOKUP(A36,[7]Sheet1!A:K,49,0)</f>
        <v>#REF!</v>
      </c>
      <c r="Q36" s="17" t="e">
        <f>VLOOKUP(A36,[7]Sheet1!A:K,54,0)</f>
        <v>#REF!</v>
      </c>
      <c r="R36" s="17" t="e">
        <f>VLOOKUP(A36,[7]Sheet1!A:K,59,0)</f>
        <v>#REF!</v>
      </c>
      <c r="S36" s="17" t="e">
        <f>VLOOKUP(A36,[7]Sheet1!A:K,64,0)</f>
        <v>#REF!</v>
      </c>
      <c r="T36" s="17" t="e">
        <f>VLOOKUP(A36,[7]Sheet1!A:K,69,0)</f>
        <v>#REF!</v>
      </c>
    </row>
    <row r="37" spans="1:20" ht="15.75" x14ac:dyDescent="0.25">
      <c r="A37" s="18">
        <v>10230</v>
      </c>
      <c r="B37" s="15">
        <v>10101018101</v>
      </c>
      <c r="C37" s="19" t="s">
        <v>261</v>
      </c>
      <c r="D37" s="16" t="str">
        <f t="shared" si="0"/>
        <v>شركة التعفف للأعمال الكهربائية</v>
      </c>
      <c r="E37" s="19" t="s">
        <v>260</v>
      </c>
      <c r="F37" s="19" t="s">
        <v>262</v>
      </c>
      <c r="G37" s="18"/>
      <c r="H37" s="18"/>
      <c r="I37" s="20" t="e">
        <f>VLOOKUP(A37,[7]Sheet1!A:K,14,0)</f>
        <v>#REF!</v>
      </c>
      <c r="J37" s="20" t="e">
        <f>VLOOKUP(A37,[7]Sheet1!A:K,19,0)</f>
        <v>#REF!</v>
      </c>
      <c r="K37" s="20" t="e">
        <f>VLOOKUP(A37,[7]Sheet1!A:K,24,0)</f>
        <v>#REF!</v>
      </c>
      <c r="L37" s="20" t="e">
        <f>VLOOKUP(A37,[7]Sheet1!A:K,29,0)</f>
        <v>#REF!</v>
      </c>
      <c r="M37" s="20" t="e">
        <f>VLOOKUP(A37,[7]Sheet1!A:K,34,0)</f>
        <v>#REF!</v>
      </c>
      <c r="N37" s="20" t="e">
        <f>VLOOKUP(A37,[7]Sheet1!A:K,39,0)</f>
        <v>#REF!</v>
      </c>
      <c r="O37" s="20" t="e">
        <f>VLOOKUP(A37,[7]Sheet1!A:K,44,0)</f>
        <v>#REF!</v>
      </c>
      <c r="P37" s="20" t="e">
        <f>VLOOKUP(A37,[7]Sheet1!A:K,49,0)</f>
        <v>#REF!</v>
      </c>
      <c r="Q37" s="20" t="e">
        <f>VLOOKUP(A37,[7]Sheet1!A:K,54,0)</f>
        <v>#REF!</v>
      </c>
      <c r="R37" s="20" t="e">
        <f>VLOOKUP(A37,[7]Sheet1!A:K,59,0)</f>
        <v>#REF!</v>
      </c>
      <c r="S37" s="20" t="e">
        <f>VLOOKUP(A37,[7]Sheet1!A:K,64,0)</f>
        <v>#REF!</v>
      </c>
      <c r="T37" s="20" t="e">
        <f>VLOOKUP(A37,[7]Sheet1!A:K,69,0)</f>
        <v>#REF!</v>
      </c>
    </row>
    <row r="38" spans="1:20" ht="15.75" x14ac:dyDescent="0.2">
      <c r="A38" s="21">
        <v>10997</v>
      </c>
      <c r="B38" s="15"/>
      <c r="C38" s="16" t="s">
        <v>798</v>
      </c>
      <c r="D38" s="16" t="str">
        <f t="shared" si="0"/>
        <v>الشركة العربية السعودية للمقاولات</v>
      </c>
      <c r="E38" s="16" t="s">
        <v>800</v>
      </c>
      <c r="F38" s="16" t="s">
        <v>263</v>
      </c>
      <c r="G38" s="14"/>
      <c r="H38" s="14"/>
      <c r="I38" s="17" t="e">
        <f>VLOOKUP(A38,[7]Sheet1!A:K,14,0)</f>
        <v>#N/A</v>
      </c>
      <c r="J38" s="17" t="e">
        <f>VLOOKUP(A38,[7]Sheet1!A:K,19,0)</f>
        <v>#N/A</v>
      </c>
      <c r="K38" s="17" t="e">
        <f>VLOOKUP(A38,[7]Sheet1!A:K,24,0)</f>
        <v>#N/A</v>
      </c>
      <c r="L38" s="17" t="e">
        <f>VLOOKUP(A38,[7]Sheet1!A:K,29,0)</f>
        <v>#N/A</v>
      </c>
      <c r="M38" s="17" t="e">
        <f>VLOOKUP(A38,[7]Sheet1!A:K,34,0)</f>
        <v>#N/A</v>
      </c>
      <c r="N38" s="17" t="e">
        <f>VLOOKUP(A38,[7]Sheet1!A:K,39,0)</f>
        <v>#N/A</v>
      </c>
      <c r="O38" s="17" t="e">
        <f>VLOOKUP(A38,[7]Sheet1!A:K,44,0)</f>
        <v>#N/A</v>
      </c>
      <c r="P38" s="17" t="e">
        <f>VLOOKUP(A38,[7]Sheet1!A:K,49,0)</f>
        <v>#N/A</v>
      </c>
      <c r="Q38" s="17" t="e">
        <f>VLOOKUP(A38,[7]Sheet1!A:K,54,0)</f>
        <v>#N/A</v>
      </c>
      <c r="R38" s="17" t="e">
        <f>VLOOKUP(A38,[7]Sheet1!A:K,59,0)</f>
        <v>#N/A</v>
      </c>
      <c r="S38" s="17" t="e">
        <f>VLOOKUP(A38,[7]Sheet1!A:K,64,0)</f>
        <v>#N/A</v>
      </c>
      <c r="T38" s="17" t="e">
        <f>VLOOKUP(A38,[7]Sheet1!A:K,69,0)</f>
        <v>#N/A</v>
      </c>
    </row>
    <row r="39" spans="1:20" ht="15.75" x14ac:dyDescent="0.25">
      <c r="A39" s="18">
        <v>10179</v>
      </c>
      <c r="B39" s="15">
        <v>10101014401</v>
      </c>
      <c r="C39" s="19" t="s">
        <v>265</v>
      </c>
      <c r="D39" s="16" t="str">
        <f t="shared" si="0"/>
        <v>شركة مجموعة الحقيط</v>
      </c>
      <c r="E39" s="19" t="s">
        <v>264</v>
      </c>
      <c r="F39" s="19" t="s">
        <v>266</v>
      </c>
      <c r="G39" s="18"/>
      <c r="H39" s="18"/>
      <c r="I39" s="20" t="e">
        <f>VLOOKUP(A39,[7]Sheet1!A:K,14,0)</f>
        <v>#REF!</v>
      </c>
      <c r="J39" s="20" t="e">
        <f>VLOOKUP(A39,[7]Sheet1!A:K,19,0)</f>
        <v>#REF!</v>
      </c>
      <c r="K39" s="20" t="e">
        <f>VLOOKUP(A39,[7]Sheet1!A:K,24,0)</f>
        <v>#REF!</v>
      </c>
      <c r="L39" s="20" t="e">
        <f>VLOOKUP(A39,[7]Sheet1!A:K,29,0)</f>
        <v>#REF!</v>
      </c>
      <c r="M39" s="20" t="e">
        <f>VLOOKUP(A39,[7]Sheet1!A:K,34,0)</f>
        <v>#REF!</v>
      </c>
      <c r="N39" s="20" t="e">
        <f>VLOOKUP(A39,[7]Sheet1!A:K,39,0)</f>
        <v>#REF!</v>
      </c>
      <c r="O39" s="20" t="e">
        <f>VLOOKUP(A39,[7]Sheet1!A:K,44,0)</f>
        <v>#REF!</v>
      </c>
      <c r="P39" s="20" t="e">
        <f>VLOOKUP(A39,[7]Sheet1!A:K,49,0)</f>
        <v>#REF!</v>
      </c>
      <c r="Q39" s="20" t="e">
        <f>VLOOKUP(A39,[7]Sheet1!A:K,54,0)</f>
        <v>#REF!</v>
      </c>
      <c r="R39" s="20" t="e">
        <f>VLOOKUP(A39,[7]Sheet1!A:K,59,0)</f>
        <v>#REF!</v>
      </c>
      <c r="S39" s="20" t="e">
        <f>VLOOKUP(A39,[7]Sheet1!A:K,64,0)</f>
        <v>#REF!</v>
      </c>
      <c r="T39" s="20" t="e">
        <f>VLOOKUP(A39,[7]Sheet1!A:K,69,0)</f>
        <v>#REF!</v>
      </c>
    </row>
    <row r="40" spans="1:20" ht="15.75" x14ac:dyDescent="0.2">
      <c r="A40" s="14">
        <v>10183</v>
      </c>
      <c r="B40" s="15">
        <v>10101018801</v>
      </c>
      <c r="C40" s="16" t="s">
        <v>268</v>
      </c>
      <c r="D40" s="16" t="str">
        <f t="shared" si="0"/>
        <v>شركة الكفاح للمقاولات العامة</v>
      </c>
      <c r="E40" s="16" t="s">
        <v>267</v>
      </c>
      <c r="F40" s="16" t="s">
        <v>269</v>
      </c>
      <c r="G40" s="14"/>
      <c r="H40" s="14"/>
      <c r="I40" s="17" t="e">
        <f>VLOOKUP(A40,[7]Sheet1!A:K,14,0)</f>
        <v>#REF!</v>
      </c>
      <c r="J40" s="17" t="e">
        <f>VLOOKUP(A40,[7]Sheet1!A:K,19,0)</f>
        <v>#REF!</v>
      </c>
      <c r="K40" s="17" t="e">
        <f>VLOOKUP(A40,[7]Sheet1!A:K,24,0)</f>
        <v>#REF!</v>
      </c>
      <c r="L40" s="17" t="e">
        <f>VLOOKUP(A40,[7]Sheet1!A:K,29,0)</f>
        <v>#REF!</v>
      </c>
      <c r="M40" s="17" t="e">
        <f>VLOOKUP(A40,[7]Sheet1!A:K,34,0)</f>
        <v>#REF!</v>
      </c>
      <c r="N40" s="17" t="e">
        <f>VLOOKUP(A40,[7]Sheet1!A:K,39,0)</f>
        <v>#REF!</v>
      </c>
      <c r="O40" s="17" t="e">
        <f>VLOOKUP(A40,[7]Sheet1!A:K,44,0)</f>
        <v>#REF!</v>
      </c>
      <c r="P40" s="17" t="e">
        <f>VLOOKUP(A40,[7]Sheet1!A:K,49,0)</f>
        <v>#REF!</v>
      </c>
      <c r="Q40" s="17" t="e">
        <f>VLOOKUP(A40,[7]Sheet1!A:K,54,0)</f>
        <v>#REF!</v>
      </c>
      <c r="R40" s="17" t="e">
        <f>VLOOKUP(A40,[7]Sheet1!A:K,59,0)</f>
        <v>#REF!</v>
      </c>
      <c r="S40" s="17" t="e">
        <f>VLOOKUP(A40,[7]Sheet1!A:K,64,0)</f>
        <v>#REF!</v>
      </c>
      <c r="T40" s="17" t="e">
        <f>VLOOKUP(A40,[7]Sheet1!A:K,69,0)</f>
        <v>#REF!</v>
      </c>
    </row>
    <row r="41" spans="1:20" ht="15.75" x14ac:dyDescent="0.25">
      <c r="A41" s="18">
        <v>10156</v>
      </c>
      <c r="B41" s="15">
        <v>10101018701</v>
      </c>
      <c r="C41" s="19" t="s">
        <v>271</v>
      </c>
      <c r="D41" s="16" t="str">
        <f t="shared" si="0"/>
        <v>شركة رضايات المحدودة - قسم الانشاءات والصيانة</v>
      </c>
      <c r="E41" s="19" t="s">
        <v>270</v>
      </c>
      <c r="F41" s="19" t="s">
        <v>272</v>
      </c>
      <c r="G41" s="18"/>
      <c r="H41" s="18"/>
      <c r="I41" s="20" t="e">
        <f>VLOOKUP(A41,[7]Sheet1!A:K,14,0)</f>
        <v>#REF!</v>
      </c>
      <c r="J41" s="20" t="e">
        <f>VLOOKUP(A41,[7]Sheet1!A:K,19,0)</f>
        <v>#REF!</v>
      </c>
      <c r="K41" s="20" t="e">
        <f>VLOOKUP(A41,[7]Sheet1!A:K,24,0)</f>
        <v>#REF!</v>
      </c>
      <c r="L41" s="20" t="e">
        <f>VLOOKUP(A41,[7]Sheet1!A:K,29,0)</f>
        <v>#REF!</v>
      </c>
      <c r="M41" s="20" t="e">
        <f>VLOOKUP(A41,[7]Sheet1!A:K,34,0)</f>
        <v>#REF!</v>
      </c>
      <c r="N41" s="20" t="e">
        <f>VLOOKUP(A41,[7]Sheet1!A:K,39,0)</f>
        <v>#REF!</v>
      </c>
      <c r="O41" s="20" t="e">
        <f>VLOOKUP(A41,[7]Sheet1!A:K,44,0)</f>
        <v>#REF!</v>
      </c>
      <c r="P41" s="20" t="e">
        <f>VLOOKUP(A41,[7]Sheet1!A:K,49,0)</f>
        <v>#REF!</v>
      </c>
      <c r="Q41" s="20" t="e">
        <f>VLOOKUP(A41,[7]Sheet1!A:K,54,0)</f>
        <v>#REF!</v>
      </c>
      <c r="R41" s="20" t="e">
        <f>VLOOKUP(A41,[7]Sheet1!A:K,59,0)</f>
        <v>#REF!</v>
      </c>
      <c r="S41" s="20" t="e">
        <f>VLOOKUP(A41,[7]Sheet1!A:K,64,0)</f>
        <v>#REF!</v>
      </c>
      <c r="T41" s="20" t="e">
        <f>VLOOKUP(A41,[7]Sheet1!A:K,69,0)</f>
        <v>#REF!</v>
      </c>
    </row>
    <row r="42" spans="1:20" ht="15.75" x14ac:dyDescent="0.2">
      <c r="A42" s="14">
        <v>10147</v>
      </c>
      <c r="B42" s="15">
        <v>10101011903</v>
      </c>
      <c r="C42" s="16" t="s">
        <v>274</v>
      </c>
      <c r="D42" s="16" t="str">
        <f t="shared" si="0"/>
        <v>شركة ازميل للمقاولات العامة</v>
      </c>
      <c r="E42" s="16" t="s">
        <v>273</v>
      </c>
      <c r="F42" s="16" t="s">
        <v>275</v>
      </c>
      <c r="G42" s="14">
        <v>30</v>
      </c>
      <c r="H42" s="14" t="s">
        <v>182</v>
      </c>
      <c r="I42" s="17" t="e">
        <f>VLOOKUP(A42,[7]Sheet1!A:K,14,0)</f>
        <v>#REF!</v>
      </c>
      <c r="J42" s="17" t="e">
        <f>VLOOKUP(A42,[7]Sheet1!A:K,19,0)</f>
        <v>#REF!</v>
      </c>
      <c r="K42" s="17" t="e">
        <f>VLOOKUP(A42,[7]Sheet1!A:K,24,0)</f>
        <v>#REF!</v>
      </c>
      <c r="L42" s="17" t="e">
        <f>VLOOKUP(A42,[7]Sheet1!A:K,29,0)</f>
        <v>#REF!</v>
      </c>
      <c r="M42" s="17" t="e">
        <f>VLOOKUP(A42,[7]Sheet1!A:K,34,0)</f>
        <v>#REF!</v>
      </c>
      <c r="N42" s="17" t="e">
        <f>VLOOKUP(A42,[7]Sheet1!A:K,39,0)</f>
        <v>#REF!</v>
      </c>
      <c r="O42" s="17" t="e">
        <f>VLOOKUP(A42,[7]Sheet1!A:K,44,0)</f>
        <v>#REF!</v>
      </c>
      <c r="P42" s="17" t="e">
        <f>VLOOKUP(A42,[7]Sheet1!A:K,49,0)</f>
        <v>#REF!</v>
      </c>
      <c r="Q42" s="17" t="e">
        <f>VLOOKUP(A42,[7]Sheet1!A:K,54,0)</f>
        <v>#REF!</v>
      </c>
      <c r="R42" s="17" t="e">
        <f>VLOOKUP(A42,[7]Sheet1!A:K,59,0)</f>
        <v>#REF!</v>
      </c>
      <c r="S42" s="17" t="e">
        <f>VLOOKUP(A42,[7]Sheet1!A:K,64,0)</f>
        <v>#REF!</v>
      </c>
      <c r="T42" s="17" t="e">
        <f>VLOOKUP(A42,[7]Sheet1!A:K,69,0)</f>
        <v>#REF!</v>
      </c>
    </row>
    <row r="43" spans="1:20" ht="15.75" x14ac:dyDescent="0.25">
      <c r="A43" s="18">
        <v>10168</v>
      </c>
      <c r="B43" s="15">
        <v>10101018001</v>
      </c>
      <c r="C43" s="19" t="s">
        <v>277</v>
      </c>
      <c r="D43" s="16" t="str">
        <f t="shared" si="0"/>
        <v>شركة الخنينى العالمية</v>
      </c>
      <c r="E43" s="19" t="s">
        <v>276</v>
      </c>
      <c r="F43" s="19" t="s">
        <v>278</v>
      </c>
      <c r="G43" s="18"/>
      <c r="H43" s="18"/>
      <c r="I43" s="20" t="e">
        <f>VLOOKUP(A43,[7]Sheet1!A:K,14,0)</f>
        <v>#REF!</v>
      </c>
      <c r="J43" s="20" t="e">
        <f>VLOOKUP(A43,[7]Sheet1!A:K,19,0)</f>
        <v>#REF!</v>
      </c>
      <c r="K43" s="20" t="e">
        <f>VLOOKUP(A43,[7]Sheet1!A:K,24,0)</f>
        <v>#REF!</v>
      </c>
      <c r="L43" s="20" t="e">
        <f>VLOOKUP(A43,[7]Sheet1!A:K,29,0)</f>
        <v>#REF!</v>
      </c>
      <c r="M43" s="20" t="e">
        <f>VLOOKUP(A43,[7]Sheet1!A:K,34,0)</f>
        <v>#REF!</v>
      </c>
      <c r="N43" s="20" t="e">
        <f>VLOOKUP(A43,[7]Sheet1!A:K,39,0)</f>
        <v>#REF!</v>
      </c>
      <c r="O43" s="20" t="e">
        <f>VLOOKUP(A43,[7]Sheet1!A:K,44,0)</f>
        <v>#REF!</v>
      </c>
      <c r="P43" s="20" t="e">
        <f>VLOOKUP(A43,[7]Sheet1!A:K,49,0)</f>
        <v>#REF!</v>
      </c>
      <c r="Q43" s="20" t="e">
        <f>VLOOKUP(A43,[7]Sheet1!A:K,54,0)</f>
        <v>#REF!</v>
      </c>
      <c r="R43" s="20" t="e">
        <f>VLOOKUP(A43,[7]Sheet1!A:K,59,0)</f>
        <v>#REF!</v>
      </c>
      <c r="S43" s="20" t="e">
        <f>VLOOKUP(A43,[7]Sheet1!A:K,64,0)</f>
        <v>#REF!</v>
      </c>
      <c r="T43" s="20" t="e">
        <f>VLOOKUP(A43,[7]Sheet1!A:K,69,0)</f>
        <v>#REF!</v>
      </c>
    </row>
    <row r="44" spans="1:20" ht="15.75" x14ac:dyDescent="0.2">
      <c r="A44" s="14">
        <v>10208</v>
      </c>
      <c r="B44" s="15">
        <v>10101011804</v>
      </c>
      <c r="C44" s="16" t="s">
        <v>279</v>
      </c>
      <c r="D44" s="16" t="str">
        <f t="shared" si="0"/>
        <v>شركة الراشد للتجارة والمقاولات</v>
      </c>
      <c r="E44" s="16" t="s">
        <v>196</v>
      </c>
      <c r="F44" s="16" t="s">
        <v>198</v>
      </c>
      <c r="G44" s="14"/>
      <c r="H44" s="14"/>
      <c r="I44" s="17" t="e">
        <f>VLOOKUP(A44,[7]Sheet1!A:K,14,0)</f>
        <v>#REF!</v>
      </c>
      <c r="J44" s="17" t="e">
        <f>VLOOKUP(A44,[7]Sheet1!A:K,19,0)</f>
        <v>#REF!</v>
      </c>
      <c r="K44" s="17" t="e">
        <f>VLOOKUP(A44,[7]Sheet1!A:K,24,0)</f>
        <v>#REF!</v>
      </c>
      <c r="L44" s="17" t="e">
        <f>VLOOKUP(A44,[7]Sheet1!A:K,29,0)</f>
        <v>#REF!</v>
      </c>
      <c r="M44" s="17" t="e">
        <f>VLOOKUP(A44,[7]Sheet1!A:K,34,0)</f>
        <v>#REF!</v>
      </c>
      <c r="N44" s="17" t="e">
        <f>VLOOKUP(A44,[7]Sheet1!A:K,39,0)</f>
        <v>#REF!</v>
      </c>
      <c r="O44" s="17" t="e">
        <f>VLOOKUP(A44,[7]Sheet1!A:K,44,0)</f>
        <v>#REF!</v>
      </c>
      <c r="P44" s="17" t="e">
        <f>VLOOKUP(A44,[7]Sheet1!A:K,49,0)</f>
        <v>#REF!</v>
      </c>
      <c r="Q44" s="17" t="e">
        <f>VLOOKUP(A44,[7]Sheet1!A:K,54,0)</f>
        <v>#REF!</v>
      </c>
      <c r="R44" s="17" t="e">
        <f>VLOOKUP(A44,[7]Sheet1!A:K,59,0)</f>
        <v>#REF!</v>
      </c>
      <c r="S44" s="17" t="e">
        <f>VLOOKUP(A44,[7]Sheet1!A:K,64,0)</f>
        <v>#REF!</v>
      </c>
      <c r="T44" s="17" t="e">
        <f>VLOOKUP(A44,[7]Sheet1!A:K,69,0)</f>
        <v>#REF!</v>
      </c>
    </row>
    <row r="45" spans="1:20" ht="15.75" x14ac:dyDescent="0.25">
      <c r="A45" s="18" t="s">
        <v>280</v>
      </c>
      <c r="B45" s="15"/>
      <c r="C45" s="19" t="s">
        <v>280</v>
      </c>
      <c r="D45" s="16" t="str">
        <f t="shared" si="0"/>
        <v>KINGDOM GATE TOWER</v>
      </c>
      <c r="E45" s="19" t="s">
        <v>280</v>
      </c>
      <c r="F45" s="19"/>
      <c r="G45" s="18"/>
      <c r="H45" s="18"/>
      <c r="I45" s="20" t="e">
        <f>VLOOKUP(A45,[7]Sheet1!A:K,14,0)</f>
        <v>#REF!</v>
      </c>
      <c r="J45" s="20" t="e">
        <f>VLOOKUP(A45,[7]Sheet1!A:K,19,0)</f>
        <v>#REF!</v>
      </c>
      <c r="K45" s="20" t="e">
        <f>VLOOKUP(A45,[7]Sheet1!A:K,24,0)</f>
        <v>#REF!</v>
      </c>
      <c r="L45" s="20" t="e">
        <f>VLOOKUP(A45,[7]Sheet1!A:K,29,0)</f>
        <v>#REF!</v>
      </c>
      <c r="M45" s="20" t="e">
        <f>VLOOKUP(A45,[7]Sheet1!A:K,34,0)</f>
        <v>#REF!</v>
      </c>
      <c r="N45" s="20" t="e">
        <f>VLOOKUP(A45,[7]Sheet1!A:K,39,0)</f>
        <v>#REF!</v>
      </c>
      <c r="O45" s="20" t="e">
        <f>VLOOKUP(A45,[7]Sheet1!A:K,44,0)</f>
        <v>#REF!</v>
      </c>
      <c r="P45" s="20" t="e">
        <f>VLOOKUP(A45,[7]Sheet1!A:K,49,0)</f>
        <v>#REF!</v>
      </c>
      <c r="Q45" s="20" t="e">
        <f>VLOOKUP(A45,[7]Sheet1!A:K,54,0)</f>
        <v>#REF!</v>
      </c>
      <c r="R45" s="20" t="e">
        <f>VLOOKUP(A45,[7]Sheet1!A:K,59,0)</f>
        <v>#REF!</v>
      </c>
      <c r="S45" s="20" t="e">
        <f>VLOOKUP(A45,[7]Sheet1!A:K,64,0)</f>
        <v>#REF!</v>
      </c>
      <c r="T45" s="20" t="e">
        <f>VLOOKUP(A45,[7]Sheet1!A:K,69,0)</f>
        <v>#REF!</v>
      </c>
    </row>
    <row r="46" spans="1:20" ht="15.75" x14ac:dyDescent="0.2">
      <c r="A46" s="14">
        <v>10248</v>
      </c>
      <c r="B46" s="15">
        <v>10101010601</v>
      </c>
      <c r="C46" s="16" t="s">
        <v>281</v>
      </c>
      <c r="D46" s="16" t="str">
        <f t="shared" si="0"/>
        <v>شركة بى اى سى العربية المحدودة</v>
      </c>
      <c r="E46" s="16" t="s">
        <v>192</v>
      </c>
      <c r="F46" s="16" t="s">
        <v>194</v>
      </c>
      <c r="G46" s="14">
        <v>30</v>
      </c>
      <c r="H46" s="14" t="s">
        <v>182</v>
      </c>
      <c r="I46" s="17" t="e">
        <f>VLOOKUP(A46,[7]Sheet1!A:K,14,0)</f>
        <v>#REF!</v>
      </c>
      <c r="J46" s="17" t="e">
        <f>VLOOKUP(A46,[7]Sheet1!A:K,19,0)</f>
        <v>#REF!</v>
      </c>
      <c r="K46" s="17" t="e">
        <f>VLOOKUP(A46,[7]Sheet1!A:K,24,0)</f>
        <v>#REF!</v>
      </c>
      <c r="L46" s="17" t="e">
        <f>VLOOKUP(A46,[7]Sheet1!A:K,29,0)</f>
        <v>#REF!</v>
      </c>
      <c r="M46" s="17" t="e">
        <f>VLOOKUP(A46,[7]Sheet1!A:K,34,0)</f>
        <v>#REF!</v>
      </c>
      <c r="N46" s="17" t="e">
        <f>VLOOKUP(A46,[7]Sheet1!A:K,39,0)</f>
        <v>#REF!</v>
      </c>
      <c r="O46" s="17" t="e">
        <f>VLOOKUP(A46,[7]Sheet1!A:K,44,0)</f>
        <v>#REF!</v>
      </c>
      <c r="P46" s="17" t="e">
        <f>VLOOKUP(A46,[7]Sheet1!A:K,49,0)</f>
        <v>#REF!</v>
      </c>
      <c r="Q46" s="17" t="e">
        <f>VLOOKUP(A46,[7]Sheet1!A:K,54,0)</f>
        <v>#REF!</v>
      </c>
      <c r="R46" s="17" t="e">
        <f>VLOOKUP(A46,[7]Sheet1!A:K,59,0)</f>
        <v>#REF!</v>
      </c>
      <c r="S46" s="17" t="e">
        <f>VLOOKUP(A46,[7]Sheet1!A:K,64,0)</f>
        <v>#REF!</v>
      </c>
      <c r="T46" s="17" t="e">
        <f>VLOOKUP(A46,[7]Sheet1!A:K,69,0)</f>
        <v>#REF!</v>
      </c>
    </row>
    <row r="47" spans="1:20" ht="15.75" x14ac:dyDescent="0.25">
      <c r="A47" s="18">
        <v>10229</v>
      </c>
      <c r="B47" s="15">
        <v>10101018901</v>
      </c>
      <c r="C47" s="19" t="s">
        <v>282</v>
      </c>
      <c r="D47" s="16" t="str">
        <f t="shared" si="0"/>
        <v>شركة بايتور السعودية العربية للانشاءات</v>
      </c>
      <c r="E47" s="19" t="s">
        <v>245</v>
      </c>
      <c r="F47" s="19" t="s">
        <v>283</v>
      </c>
      <c r="G47" s="18"/>
      <c r="H47" s="18"/>
      <c r="I47" s="20" t="e">
        <f>VLOOKUP(A47,[7]Sheet1!A:K,14,0)</f>
        <v>#REF!</v>
      </c>
      <c r="J47" s="20" t="e">
        <f>VLOOKUP(A47,[7]Sheet1!A:K,19,0)</f>
        <v>#REF!</v>
      </c>
      <c r="K47" s="20" t="e">
        <f>VLOOKUP(A47,[7]Sheet1!A:K,24,0)</f>
        <v>#REF!</v>
      </c>
      <c r="L47" s="20" t="e">
        <f>VLOOKUP(A47,[7]Sheet1!A:K,29,0)</f>
        <v>#REF!</v>
      </c>
      <c r="M47" s="20" t="e">
        <f>VLOOKUP(A47,[7]Sheet1!A:K,34,0)</f>
        <v>#REF!</v>
      </c>
      <c r="N47" s="20" t="e">
        <f>VLOOKUP(A47,[7]Sheet1!A:K,39,0)</f>
        <v>#REF!</v>
      </c>
      <c r="O47" s="20" t="e">
        <f>VLOOKUP(A47,[7]Sheet1!A:K,44,0)</f>
        <v>#REF!</v>
      </c>
      <c r="P47" s="20" t="e">
        <f>VLOOKUP(A47,[7]Sheet1!A:K,49,0)</f>
        <v>#REF!</v>
      </c>
      <c r="Q47" s="20" t="e">
        <f>VLOOKUP(A47,[7]Sheet1!A:K,54,0)</f>
        <v>#REF!</v>
      </c>
      <c r="R47" s="20" t="e">
        <f>VLOOKUP(A47,[7]Sheet1!A:K,59,0)</f>
        <v>#REF!</v>
      </c>
      <c r="S47" s="20" t="e">
        <f>VLOOKUP(A47,[7]Sheet1!A:K,64,0)</f>
        <v>#REF!</v>
      </c>
      <c r="T47" s="20" t="e">
        <f>VLOOKUP(A47,[7]Sheet1!A:K,69,0)</f>
        <v>#REF!</v>
      </c>
    </row>
    <row r="48" spans="1:20" ht="15.75" x14ac:dyDescent="0.2">
      <c r="A48" s="14">
        <v>10238</v>
      </c>
      <c r="B48" s="15">
        <v>10101010701</v>
      </c>
      <c r="C48" s="16" t="s">
        <v>285</v>
      </c>
      <c r="D48" s="16" t="str">
        <f t="shared" si="0"/>
        <v>شركة الخطوط الراقية للديكور</v>
      </c>
      <c r="E48" s="16" t="s">
        <v>284</v>
      </c>
      <c r="F48" s="16" t="s">
        <v>286</v>
      </c>
      <c r="G48" s="14"/>
      <c r="H48" s="14"/>
      <c r="I48" s="17" t="e">
        <f>VLOOKUP(A48,[7]Sheet1!A:K,14,0)</f>
        <v>#REF!</v>
      </c>
      <c r="J48" s="17" t="e">
        <f>VLOOKUP(A48,[7]Sheet1!A:K,19,0)</f>
        <v>#REF!</v>
      </c>
      <c r="K48" s="17" t="e">
        <f>VLOOKUP(A48,[7]Sheet1!A:K,24,0)</f>
        <v>#REF!</v>
      </c>
      <c r="L48" s="17" t="e">
        <f>VLOOKUP(A48,[7]Sheet1!A:K,29,0)</f>
        <v>#REF!</v>
      </c>
      <c r="M48" s="17" t="e">
        <f>VLOOKUP(A48,[7]Sheet1!A:K,34,0)</f>
        <v>#REF!</v>
      </c>
      <c r="N48" s="17" t="e">
        <f>VLOOKUP(A48,[7]Sheet1!A:K,39,0)</f>
        <v>#REF!</v>
      </c>
      <c r="O48" s="17" t="e">
        <f>VLOOKUP(A48,[7]Sheet1!A:K,44,0)</f>
        <v>#REF!</v>
      </c>
      <c r="P48" s="17" t="e">
        <f>VLOOKUP(A48,[7]Sheet1!A:K,49,0)</f>
        <v>#REF!</v>
      </c>
      <c r="Q48" s="17" t="e">
        <f>VLOOKUP(A48,[7]Sheet1!A:K,54,0)</f>
        <v>#REF!</v>
      </c>
      <c r="R48" s="17" t="e">
        <f>VLOOKUP(A48,[7]Sheet1!A:K,59,0)</f>
        <v>#REF!</v>
      </c>
      <c r="S48" s="17" t="e">
        <f>VLOOKUP(A48,[7]Sheet1!A:K,64,0)</f>
        <v>#REF!</v>
      </c>
      <c r="T48" s="17" t="e">
        <f>VLOOKUP(A48,[7]Sheet1!A:K,69,0)</f>
        <v>#REF!</v>
      </c>
    </row>
    <row r="49" spans="1:20" ht="15.75" x14ac:dyDescent="0.25">
      <c r="A49" s="22">
        <v>10264</v>
      </c>
      <c r="B49" s="15"/>
      <c r="C49" s="19" t="s">
        <v>287</v>
      </c>
      <c r="D49" s="16" t="str">
        <f t="shared" si="0"/>
        <v>THE RED SEA REAL ESTATE COMPANY</v>
      </c>
      <c r="E49" s="19" t="s">
        <v>7</v>
      </c>
      <c r="F49" s="19" t="s">
        <v>7</v>
      </c>
      <c r="G49" s="18"/>
      <c r="H49" s="18"/>
      <c r="I49" s="20" t="e">
        <f>VLOOKUP(A49,[7]Sheet1!A:K,14,0)</f>
        <v>#REF!</v>
      </c>
      <c r="J49" s="20" t="e">
        <f>VLOOKUP(A49,[7]Sheet1!A:K,19,0)</f>
        <v>#REF!</v>
      </c>
      <c r="K49" s="20" t="e">
        <f>VLOOKUP(A49,[7]Sheet1!A:K,24,0)</f>
        <v>#REF!</v>
      </c>
      <c r="L49" s="20" t="e">
        <f>VLOOKUP(A49,[7]Sheet1!A:K,29,0)</f>
        <v>#REF!</v>
      </c>
      <c r="M49" s="20" t="e">
        <f>VLOOKUP(A49,[7]Sheet1!A:K,34,0)</f>
        <v>#REF!</v>
      </c>
      <c r="N49" s="20" t="e">
        <f>VLOOKUP(A49,[7]Sheet1!A:K,39,0)</f>
        <v>#REF!</v>
      </c>
      <c r="O49" s="20" t="e">
        <f>VLOOKUP(A49,[7]Sheet1!A:K,44,0)</f>
        <v>#REF!</v>
      </c>
      <c r="P49" s="20" t="e">
        <f>VLOOKUP(A49,[7]Sheet1!A:K,49,0)</f>
        <v>#REF!</v>
      </c>
      <c r="Q49" s="20" t="e">
        <f>VLOOKUP(A49,[7]Sheet1!A:K,54,0)</f>
        <v>#REF!</v>
      </c>
      <c r="R49" s="20" t="e">
        <f>VLOOKUP(A49,[7]Sheet1!A:K,59,0)</f>
        <v>#REF!</v>
      </c>
      <c r="S49" s="20" t="e">
        <f>VLOOKUP(A49,[7]Sheet1!A:K,64,0)</f>
        <v>#REF!</v>
      </c>
      <c r="T49" s="20" t="e">
        <f>VLOOKUP(A49,[7]Sheet1!A:K,69,0)</f>
        <v>#REF!</v>
      </c>
    </row>
    <row r="50" spans="1:20" ht="15.75" x14ac:dyDescent="0.2">
      <c r="A50" s="14">
        <v>10265</v>
      </c>
      <c r="B50" s="15"/>
      <c r="C50" s="16" t="s">
        <v>288</v>
      </c>
      <c r="D50" s="16" t="str">
        <f t="shared" si="0"/>
        <v>THE RED SEA REAL ESTATE COMPANY</v>
      </c>
      <c r="E50" s="16" t="s">
        <v>7</v>
      </c>
      <c r="F50" s="16" t="s">
        <v>7</v>
      </c>
      <c r="G50" s="14"/>
      <c r="H50" s="14"/>
      <c r="I50" s="17" t="e">
        <f>VLOOKUP(A50,[7]Sheet1!A:K,14,0)</f>
        <v>#REF!</v>
      </c>
      <c r="J50" s="17" t="e">
        <f>VLOOKUP(A50,[7]Sheet1!A:K,19,0)</f>
        <v>#REF!</v>
      </c>
      <c r="K50" s="17" t="e">
        <f>VLOOKUP(A50,[7]Sheet1!A:K,24,0)</f>
        <v>#REF!</v>
      </c>
      <c r="L50" s="17" t="e">
        <f>VLOOKUP(A50,[7]Sheet1!A:K,29,0)</f>
        <v>#REF!</v>
      </c>
      <c r="M50" s="17" t="e">
        <f>VLOOKUP(A50,[7]Sheet1!A:K,34,0)</f>
        <v>#REF!</v>
      </c>
      <c r="N50" s="17" t="e">
        <f>VLOOKUP(A50,[7]Sheet1!A:K,39,0)</f>
        <v>#REF!</v>
      </c>
      <c r="O50" s="17" t="e">
        <f>VLOOKUP(A50,[7]Sheet1!A:K,44,0)</f>
        <v>#REF!</v>
      </c>
      <c r="P50" s="17" t="e">
        <f>VLOOKUP(A50,[7]Sheet1!A:K,49,0)</f>
        <v>#REF!</v>
      </c>
      <c r="Q50" s="17" t="e">
        <f>VLOOKUP(A50,[7]Sheet1!A:K,54,0)</f>
        <v>#REF!</v>
      </c>
      <c r="R50" s="17" t="e">
        <f>VLOOKUP(A50,[7]Sheet1!A:K,59,0)</f>
        <v>#REF!</v>
      </c>
      <c r="S50" s="17" t="e">
        <f>VLOOKUP(A50,[7]Sheet1!A:K,64,0)</f>
        <v>#REF!</v>
      </c>
      <c r="T50" s="17" t="e">
        <f>VLOOKUP(A50,[7]Sheet1!A:K,69,0)</f>
        <v>#REF!</v>
      </c>
    </row>
    <row r="51" spans="1:20" ht="15.75" x14ac:dyDescent="0.2">
      <c r="A51" s="13">
        <v>10263</v>
      </c>
      <c r="D51" s="16" t="str">
        <f t="shared" si="0"/>
        <v>شركة بى اى سى العربية المحدودة</v>
      </c>
      <c r="E51" s="13" t="s">
        <v>192</v>
      </c>
    </row>
    <row r="52" spans="1:20" ht="15.75" x14ac:dyDescent="0.2">
      <c r="A52" s="13">
        <v>10169</v>
      </c>
      <c r="D52" s="16" t="s">
        <v>811</v>
      </c>
      <c r="E52" s="13" t="s">
        <v>802</v>
      </c>
    </row>
    <row r="53" spans="1:20" ht="15.75" x14ac:dyDescent="0.2">
      <c r="A53" s="13">
        <v>50002</v>
      </c>
      <c r="D53" s="16" t="str">
        <f t="shared" si="0"/>
        <v>شركة شراء سكراب</v>
      </c>
      <c r="E53" s="13" t="s">
        <v>803</v>
      </c>
    </row>
    <row r="54" spans="1:20" ht="15.75" x14ac:dyDescent="0.2">
      <c r="A54" s="13">
        <v>10255</v>
      </c>
      <c r="D54" s="16" t="str">
        <f t="shared" si="0"/>
        <v>VIB PRIDGE_ MDL BEAST</v>
      </c>
      <c r="E54" s="13" t="s">
        <v>804</v>
      </c>
    </row>
    <row r="55" spans="1:20" ht="15.75" x14ac:dyDescent="0.2">
      <c r="A55" s="13">
        <v>10185</v>
      </c>
      <c r="D55" s="16" t="str">
        <f t="shared" si="0"/>
        <v>شركة بايتور السعودية العربية للانشاءات</v>
      </c>
      <c r="E55" s="29" t="s">
        <v>810</v>
      </c>
    </row>
    <row r="56" spans="1:20" ht="15.75" x14ac:dyDescent="0.2">
      <c r="A56" s="13">
        <v>10160</v>
      </c>
      <c r="D56" s="16" t="str">
        <f t="shared" si="0"/>
        <v>هيلتون جاردن ان</v>
      </c>
      <c r="E56" s="13" t="s">
        <v>805</v>
      </c>
    </row>
    <row r="57" spans="1:20" ht="15.75" x14ac:dyDescent="0.2">
      <c r="A57" s="13">
        <v>10221</v>
      </c>
      <c r="D57" s="16" t="str">
        <f t="shared" si="0"/>
        <v>شركة المواطن الدولية</v>
      </c>
      <c r="E57" s="13" t="s">
        <v>809</v>
      </c>
    </row>
    <row r="58" spans="1:20" ht="15.75" x14ac:dyDescent="0.2">
      <c r="A58" s="13">
        <v>10212</v>
      </c>
      <c r="D58" s="16" t="str">
        <f t="shared" si="0"/>
        <v>شركة بايتور السعودية العربية للانشاءات</v>
      </c>
      <c r="E58" s="29" t="s">
        <v>810</v>
      </c>
    </row>
  </sheetData>
  <autoFilter ref="A1:T50" xr:uid="{1FA4C7E7-599B-40CE-8771-810E933819D6}"/>
  <pageMargins left="0.7" right="0.7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B849-A9BD-4E7F-8C51-58A1D147DB25}">
  <dimension ref="A1:G324"/>
  <sheetViews>
    <sheetView workbookViewId="0">
      <selection activeCell="C3" sqref="C3"/>
    </sheetView>
  </sheetViews>
  <sheetFormatPr defaultRowHeight="14.25" x14ac:dyDescent="0.2"/>
  <cols>
    <col min="1" max="1" width="12.25" bestFit="1" customWidth="1"/>
    <col min="2" max="3" width="30.75" customWidth="1"/>
    <col min="4" max="4" width="10.125" bestFit="1" customWidth="1"/>
    <col min="5" max="7" width="30.75" customWidth="1"/>
  </cols>
  <sheetData>
    <row r="1" spans="1:7" ht="15" x14ac:dyDescent="0.25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" t="s">
        <v>295</v>
      </c>
    </row>
    <row r="2" spans="1:7" ht="28.5" x14ac:dyDescent="0.2">
      <c r="A2" s="3">
        <v>10228</v>
      </c>
      <c r="B2" s="3" t="s">
        <v>296</v>
      </c>
      <c r="C2" s="3" t="s">
        <v>297</v>
      </c>
      <c r="D2" s="3">
        <v>1000</v>
      </c>
      <c r="E2" s="3" t="s">
        <v>11</v>
      </c>
      <c r="F2" s="3"/>
      <c r="G2" s="3"/>
    </row>
    <row r="3" spans="1:7" ht="28.5" x14ac:dyDescent="0.2">
      <c r="A3" s="3">
        <v>10229</v>
      </c>
      <c r="B3" s="3" t="s">
        <v>298</v>
      </c>
      <c r="C3" s="3" t="s">
        <v>299</v>
      </c>
      <c r="D3" s="3">
        <v>1001</v>
      </c>
      <c r="E3" s="3" t="s">
        <v>11</v>
      </c>
      <c r="F3" s="3"/>
      <c r="G3" s="3"/>
    </row>
    <row r="4" spans="1:7" ht="28.5" x14ac:dyDescent="0.2">
      <c r="A4" s="3">
        <v>10230</v>
      </c>
      <c r="B4" s="3" t="s">
        <v>300</v>
      </c>
      <c r="C4" s="3" t="s">
        <v>301</v>
      </c>
      <c r="D4" s="3">
        <v>1002</v>
      </c>
      <c r="E4" s="3" t="s">
        <v>11</v>
      </c>
      <c r="F4" s="3"/>
      <c r="G4" s="3"/>
    </row>
    <row r="5" spans="1:7" ht="28.5" x14ac:dyDescent="0.2">
      <c r="A5" s="3">
        <v>10231</v>
      </c>
      <c r="B5" s="3" t="s">
        <v>302</v>
      </c>
      <c r="C5" s="3" t="s">
        <v>303</v>
      </c>
      <c r="D5" s="3">
        <v>1003</v>
      </c>
      <c r="E5" s="3" t="s">
        <v>11</v>
      </c>
      <c r="F5" s="3"/>
      <c r="G5" s="3"/>
    </row>
    <row r="6" spans="1:7" ht="28.5" x14ac:dyDescent="0.2">
      <c r="A6" s="3">
        <v>10232</v>
      </c>
      <c r="B6" s="3" t="s">
        <v>304</v>
      </c>
      <c r="C6" s="3" t="s">
        <v>305</v>
      </c>
      <c r="D6" s="3">
        <v>1004</v>
      </c>
      <c r="E6" s="3" t="s">
        <v>11</v>
      </c>
      <c r="F6" s="3"/>
      <c r="G6" s="3"/>
    </row>
    <row r="7" spans="1:7" ht="28.5" x14ac:dyDescent="0.2">
      <c r="A7" s="3">
        <v>10233</v>
      </c>
      <c r="B7" s="3" t="s">
        <v>306</v>
      </c>
      <c r="C7" s="3" t="s">
        <v>307</v>
      </c>
      <c r="D7" s="3">
        <v>1005</v>
      </c>
      <c r="E7" s="3" t="s">
        <v>11</v>
      </c>
      <c r="F7" s="3"/>
      <c r="G7" s="3"/>
    </row>
    <row r="8" spans="1:7" ht="28.5" x14ac:dyDescent="0.2">
      <c r="A8" s="3">
        <v>10234</v>
      </c>
      <c r="B8" s="3" t="s">
        <v>308</v>
      </c>
      <c r="C8" s="3" t="s">
        <v>309</v>
      </c>
      <c r="D8" s="3">
        <v>1006</v>
      </c>
      <c r="E8" s="3" t="s">
        <v>11</v>
      </c>
      <c r="F8" s="3"/>
      <c r="G8" s="3"/>
    </row>
    <row r="9" spans="1:7" ht="28.5" x14ac:dyDescent="0.2">
      <c r="A9" s="3">
        <v>10235</v>
      </c>
      <c r="B9" s="3" t="s">
        <v>310</v>
      </c>
      <c r="C9" s="3" t="s">
        <v>311</v>
      </c>
      <c r="D9" s="3">
        <v>1007</v>
      </c>
      <c r="E9" s="3" t="s">
        <v>11</v>
      </c>
      <c r="F9" s="3"/>
      <c r="G9" s="3"/>
    </row>
    <row r="10" spans="1:7" ht="28.5" x14ac:dyDescent="0.2">
      <c r="A10" s="3">
        <v>10236</v>
      </c>
      <c r="B10" s="3" t="s">
        <v>312</v>
      </c>
      <c r="C10" s="3" t="s">
        <v>313</v>
      </c>
      <c r="D10" s="3">
        <v>1008</v>
      </c>
      <c r="E10" s="3" t="s">
        <v>11</v>
      </c>
      <c r="F10" s="3"/>
      <c r="G10" s="3"/>
    </row>
    <row r="11" spans="1:7" ht="28.5" x14ac:dyDescent="0.2">
      <c r="A11" s="3">
        <v>10237</v>
      </c>
      <c r="B11" s="3" t="s">
        <v>314</v>
      </c>
      <c r="C11" s="3" t="s">
        <v>315</v>
      </c>
      <c r="D11" s="3">
        <v>1009</v>
      </c>
      <c r="E11" s="3" t="s">
        <v>11</v>
      </c>
      <c r="F11" s="3"/>
      <c r="G11" s="3"/>
    </row>
    <row r="12" spans="1:7" ht="28.5" x14ac:dyDescent="0.2">
      <c r="A12" s="3">
        <v>10238</v>
      </c>
      <c r="B12" s="3" t="s">
        <v>316</v>
      </c>
      <c r="C12" s="3" t="s">
        <v>317</v>
      </c>
      <c r="D12" s="3">
        <v>1010</v>
      </c>
      <c r="E12" s="3" t="s">
        <v>11</v>
      </c>
      <c r="F12" s="3"/>
      <c r="G12" s="3"/>
    </row>
    <row r="13" spans="1:7" ht="28.5" x14ac:dyDescent="0.2">
      <c r="A13" s="3">
        <v>10239</v>
      </c>
      <c r="B13" s="3" t="s">
        <v>318</v>
      </c>
      <c r="C13" s="3" t="s">
        <v>319</v>
      </c>
      <c r="D13" s="3">
        <v>1011</v>
      </c>
      <c r="E13" s="3" t="s">
        <v>11</v>
      </c>
      <c r="F13" s="3"/>
      <c r="G13" s="3"/>
    </row>
    <row r="14" spans="1:7" ht="28.5" x14ac:dyDescent="0.2">
      <c r="A14" s="3">
        <v>10240</v>
      </c>
      <c r="B14" s="3" t="s">
        <v>320</v>
      </c>
      <c r="C14" s="3" t="s">
        <v>321</v>
      </c>
      <c r="D14" s="3">
        <v>1012</v>
      </c>
      <c r="E14" s="3" t="s">
        <v>11</v>
      </c>
      <c r="F14" s="3"/>
      <c r="G14" s="3"/>
    </row>
    <row r="15" spans="1:7" ht="28.5" x14ac:dyDescent="0.2">
      <c r="A15" s="3">
        <v>10241</v>
      </c>
      <c r="B15" s="3" t="s">
        <v>322</v>
      </c>
      <c r="C15" s="3" t="s">
        <v>323</v>
      </c>
      <c r="D15" s="3">
        <v>1013</v>
      </c>
      <c r="E15" s="3" t="s">
        <v>11</v>
      </c>
      <c r="F15" s="3"/>
      <c r="G15" s="3"/>
    </row>
    <row r="16" spans="1:7" ht="28.5" x14ac:dyDescent="0.2">
      <c r="A16" s="3">
        <v>10242</v>
      </c>
      <c r="B16" s="3" t="s">
        <v>324</v>
      </c>
      <c r="C16" s="3" t="s">
        <v>325</v>
      </c>
      <c r="D16" s="3">
        <v>1014</v>
      </c>
      <c r="E16" s="3" t="s">
        <v>11</v>
      </c>
      <c r="F16" s="3"/>
      <c r="G16" s="3"/>
    </row>
    <row r="17" spans="1:7" ht="28.5" x14ac:dyDescent="0.2">
      <c r="A17" s="3">
        <v>10243</v>
      </c>
      <c r="B17" s="3" t="s">
        <v>326</v>
      </c>
      <c r="C17" s="3" t="s">
        <v>327</v>
      </c>
      <c r="D17" s="3">
        <v>1015</v>
      </c>
      <c r="E17" s="3" t="s">
        <v>11</v>
      </c>
      <c r="F17" s="3"/>
      <c r="G17" s="3"/>
    </row>
    <row r="18" spans="1:7" ht="28.5" x14ac:dyDescent="0.2">
      <c r="A18" s="3">
        <v>10244</v>
      </c>
      <c r="B18" s="3" t="s">
        <v>328</v>
      </c>
      <c r="C18" s="3" t="s">
        <v>329</v>
      </c>
      <c r="D18" s="3">
        <v>1016</v>
      </c>
      <c r="E18" s="3" t="s">
        <v>11</v>
      </c>
      <c r="F18" s="3"/>
      <c r="G18" s="3"/>
    </row>
    <row r="19" spans="1:7" ht="28.5" x14ac:dyDescent="0.2">
      <c r="A19" s="3">
        <v>10245</v>
      </c>
      <c r="B19" s="3" t="s">
        <v>330</v>
      </c>
      <c r="C19" s="3" t="s">
        <v>331</v>
      </c>
      <c r="D19" s="3">
        <v>1017</v>
      </c>
      <c r="E19" s="3" t="s">
        <v>11</v>
      </c>
      <c r="F19" s="3"/>
      <c r="G19" s="3"/>
    </row>
    <row r="20" spans="1:7" ht="28.5" x14ac:dyDescent="0.2">
      <c r="A20" s="3">
        <v>10246</v>
      </c>
      <c r="B20" s="3" t="s">
        <v>332</v>
      </c>
      <c r="C20" s="3" t="s">
        <v>333</v>
      </c>
      <c r="D20" s="3">
        <v>1018</v>
      </c>
      <c r="E20" s="3" t="s">
        <v>11</v>
      </c>
      <c r="F20" s="3"/>
      <c r="G20" s="3"/>
    </row>
    <row r="21" spans="1:7" ht="28.5" x14ac:dyDescent="0.2">
      <c r="A21" s="3">
        <v>10247</v>
      </c>
      <c r="B21" s="3" t="s">
        <v>334</v>
      </c>
      <c r="C21" s="3" t="s">
        <v>335</v>
      </c>
      <c r="D21" s="3">
        <v>1019</v>
      </c>
      <c r="E21" s="3" t="s">
        <v>11</v>
      </c>
      <c r="F21" s="3"/>
      <c r="G21" s="3"/>
    </row>
    <row r="22" spans="1:7" ht="28.5" x14ac:dyDescent="0.2">
      <c r="A22" s="3">
        <v>10248</v>
      </c>
      <c r="B22" s="3" t="s">
        <v>336</v>
      </c>
      <c r="C22" s="3" t="s">
        <v>337</v>
      </c>
      <c r="D22" s="3">
        <v>1020</v>
      </c>
      <c r="E22" s="3" t="s">
        <v>11</v>
      </c>
      <c r="F22" s="3"/>
      <c r="G22" s="3"/>
    </row>
    <row r="23" spans="1:7" ht="28.5" x14ac:dyDescent="0.2">
      <c r="A23" s="3">
        <v>10249</v>
      </c>
      <c r="B23" s="3" t="s">
        <v>338</v>
      </c>
      <c r="C23" s="3" t="s">
        <v>339</v>
      </c>
      <c r="D23" s="3">
        <v>1021</v>
      </c>
      <c r="E23" s="3" t="s">
        <v>11</v>
      </c>
      <c r="F23" s="3"/>
      <c r="G23" s="3"/>
    </row>
    <row r="24" spans="1:7" ht="28.5" x14ac:dyDescent="0.2">
      <c r="A24" s="3">
        <v>10250</v>
      </c>
      <c r="B24" s="3" t="s">
        <v>340</v>
      </c>
      <c r="C24" s="3" t="s">
        <v>341</v>
      </c>
      <c r="D24" s="3">
        <v>1022</v>
      </c>
      <c r="E24" s="3" t="s">
        <v>11</v>
      </c>
      <c r="F24" s="3"/>
      <c r="G24" s="3"/>
    </row>
    <row r="25" spans="1:7" ht="28.5" x14ac:dyDescent="0.2">
      <c r="A25" s="3">
        <v>10251</v>
      </c>
      <c r="B25" s="3" t="s">
        <v>342</v>
      </c>
      <c r="C25" s="3" t="s">
        <v>343</v>
      </c>
      <c r="D25" s="3">
        <v>1023</v>
      </c>
      <c r="E25" s="3" t="s">
        <v>11</v>
      </c>
      <c r="F25" s="3"/>
      <c r="G25" s="3"/>
    </row>
    <row r="26" spans="1:7" ht="28.5" x14ac:dyDescent="0.2">
      <c r="A26" s="3">
        <v>10252</v>
      </c>
      <c r="B26" s="3" t="s">
        <v>344</v>
      </c>
      <c r="C26" s="3" t="s">
        <v>345</v>
      </c>
      <c r="D26" s="3">
        <v>1024</v>
      </c>
      <c r="E26" s="3" t="s">
        <v>11</v>
      </c>
      <c r="F26" s="3"/>
      <c r="G26" s="3"/>
    </row>
    <row r="27" spans="1:7" ht="28.5" x14ac:dyDescent="0.2">
      <c r="A27" s="3">
        <v>10253</v>
      </c>
      <c r="B27" s="3" t="s">
        <v>346</v>
      </c>
      <c r="C27" s="3" t="s">
        <v>347</v>
      </c>
      <c r="D27" s="3">
        <v>1025</v>
      </c>
      <c r="E27" s="3" t="s">
        <v>11</v>
      </c>
      <c r="F27" s="3"/>
      <c r="G27" s="3"/>
    </row>
    <row r="28" spans="1:7" ht="28.5" x14ac:dyDescent="0.2">
      <c r="A28" s="3">
        <v>10254</v>
      </c>
      <c r="B28" s="3" t="s">
        <v>348</v>
      </c>
      <c r="C28" s="3" t="s">
        <v>349</v>
      </c>
      <c r="D28" s="3">
        <v>1026</v>
      </c>
      <c r="E28" s="3" t="s">
        <v>11</v>
      </c>
      <c r="F28" s="3"/>
      <c r="G28" s="3"/>
    </row>
    <row r="29" spans="1:7" ht="28.5" x14ac:dyDescent="0.2">
      <c r="A29" s="3">
        <v>10255</v>
      </c>
      <c r="B29" s="3" t="s">
        <v>350</v>
      </c>
      <c r="C29" s="3" t="s">
        <v>351</v>
      </c>
      <c r="D29" s="3">
        <v>1027</v>
      </c>
      <c r="E29" s="3" t="s">
        <v>11</v>
      </c>
      <c r="F29" s="3"/>
      <c r="G29" s="3"/>
    </row>
    <row r="30" spans="1:7" ht="28.5" x14ac:dyDescent="0.2">
      <c r="A30" s="3">
        <v>10256</v>
      </c>
      <c r="B30" s="3" t="s">
        <v>9</v>
      </c>
      <c r="C30" s="3" t="s">
        <v>10</v>
      </c>
      <c r="D30" s="3">
        <v>1028</v>
      </c>
      <c r="E30" s="3" t="s">
        <v>11</v>
      </c>
      <c r="F30" s="3"/>
      <c r="G30" s="3"/>
    </row>
    <row r="31" spans="1:7" ht="28.5" x14ac:dyDescent="0.2">
      <c r="A31" s="3">
        <v>10257</v>
      </c>
      <c r="B31" s="3" t="s">
        <v>12</v>
      </c>
      <c r="C31" s="3" t="s">
        <v>13</v>
      </c>
      <c r="D31" s="3">
        <v>1029</v>
      </c>
      <c r="E31" s="3" t="s">
        <v>11</v>
      </c>
      <c r="F31" s="3"/>
      <c r="G31" s="3"/>
    </row>
    <row r="32" spans="1:7" ht="28.5" x14ac:dyDescent="0.2">
      <c r="A32" s="3">
        <v>10258</v>
      </c>
      <c r="B32" s="3" t="s">
        <v>14</v>
      </c>
      <c r="C32" s="3" t="s">
        <v>15</v>
      </c>
      <c r="D32" s="3">
        <v>1030</v>
      </c>
      <c r="E32" s="3" t="s">
        <v>11</v>
      </c>
      <c r="F32" s="3"/>
      <c r="G32" s="3"/>
    </row>
    <row r="33" spans="1:7" ht="28.5" x14ac:dyDescent="0.2">
      <c r="A33" s="3">
        <v>10259</v>
      </c>
      <c r="B33" s="3" t="s">
        <v>16</v>
      </c>
      <c r="C33" s="3" t="s">
        <v>17</v>
      </c>
      <c r="D33" s="3">
        <v>1031</v>
      </c>
      <c r="E33" s="3" t="s">
        <v>11</v>
      </c>
      <c r="F33" s="3"/>
      <c r="G33" s="3"/>
    </row>
    <row r="34" spans="1:7" ht="28.5" x14ac:dyDescent="0.2">
      <c r="A34" s="3">
        <v>10260</v>
      </c>
      <c r="B34" s="3" t="s">
        <v>18</v>
      </c>
      <c r="C34" s="3" t="s">
        <v>19</v>
      </c>
      <c r="D34" s="3">
        <v>1032</v>
      </c>
      <c r="E34" s="3" t="s">
        <v>11</v>
      </c>
      <c r="F34" s="3"/>
      <c r="G34" s="3"/>
    </row>
    <row r="35" spans="1:7" ht="28.5" x14ac:dyDescent="0.2">
      <c r="A35" s="3">
        <v>10261</v>
      </c>
      <c r="B35" s="3" t="s">
        <v>20</v>
      </c>
      <c r="C35" s="3" t="s">
        <v>21</v>
      </c>
      <c r="D35" s="3">
        <v>1033</v>
      </c>
      <c r="E35" s="3" t="s">
        <v>11</v>
      </c>
      <c r="F35" s="3"/>
      <c r="G35" s="3"/>
    </row>
    <row r="36" spans="1:7" ht="28.5" x14ac:dyDescent="0.2">
      <c r="A36" s="3">
        <v>10262</v>
      </c>
      <c r="B36" s="3" t="s">
        <v>22</v>
      </c>
      <c r="C36" s="3" t="s">
        <v>23</v>
      </c>
      <c r="D36" s="3">
        <v>1034</v>
      </c>
      <c r="E36" s="3" t="s">
        <v>11</v>
      </c>
      <c r="F36" s="3"/>
      <c r="G36" s="3"/>
    </row>
    <row r="37" spans="1:7" ht="28.5" x14ac:dyDescent="0.2">
      <c r="A37" s="3">
        <v>10263</v>
      </c>
      <c r="B37" s="3" t="s">
        <v>24</v>
      </c>
      <c r="C37" s="3" t="s">
        <v>25</v>
      </c>
      <c r="D37" s="3">
        <v>1035</v>
      </c>
      <c r="E37" s="3" t="s">
        <v>11</v>
      </c>
      <c r="F37" s="3"/>
      <c r="G37" s="3"/>
    </row>
    <row r="38" spans="1:7" ht="28.5" x14ac:dyDescent="0.2">
      <c r="A38" s="3">
        <v>30001</v>
      </c>
      <c r="B38" s="3" t="s">
        <v>28</v>
      </c>
      <c r="C38" s="3" t="s">
        <v>29</v>
      </c>
      <c r="D38" s="3">
        <v>1036</v>
      </c>
      <c r="E38" s="3" t="s">
        <v>11</v>
      </c>
      <c r="F38" s="3"/>
      <c r="G38" s="3"/>
    </row>
    <row r="39" spans="1:7" ht="28.5" x14ac:dyDescent="0.2">
      <c r="A39" s="3">
        <v>30002</v>
      </c>
      <c r="B39" s="3" t="s">
        <v>30</v>
      </c>
      <c r="C39" s="3" t="s">
        <v>31</v>
      </c>
      <c r="D39" s="3">
        <v>1037</v>
      </c>
      <c r="E39" s="3" t="s">
        <v>11</v>
      </c>
      <c r="F39" s="3"/>
      <c r="G39" s="3"/>
    </row>
    <row r="40" spans="1:7" ht="28.5" x14ac:dyDescent="0.2">
      <c r="A40" s="3">
        <v>30003</v>
      </c>
      <c r="B40" s="3" t="s">
        <v>32</v>
      </c>
      <c r="C40" s="3" t="s">
        <v>33</v>
      </c>
      <c r="D40" s="3">
        <v>1038</v>
      </c>
      <c r="E40" s="3" t="s">
        <v>11</v>
      </c>
      <c r="F40" s="3"/>
      <c r="G40" s="3"/>
    </row>
    <row r="41" spans="1:7" ht="28.5" x14ac:dyDescent="0.2">
      <c r="A41" s="3">
        <v>30004</v>
      </c>
      <c r="B41" s="3" t="s">
        <v>34</v>
      </c>
      <c r="C41" s="3" t="s">
        <v>35</v>
      </c>
      <c r="D41" s="3">
        <v>1039</v>
      </c>
      <c r="E41" s="3" t="s">
        <v>11</v>
      </c>
      <c r="F41" s="3"/>
      <c r="G41" s="3"/>
    </row>
    <row r="42" spans="1:7" ht="28.5" x14ac:dyDescent="0.2">
      <c r="A42" s="3">
        <v>30005</v>
      </c>
      <c r="B42" s="3" t="s">
        <v>36</v>
      </c>
      <c r="C42" s="3" t="s">
        <v>37</v>
      </c>
      <c r="D42" s="3">
        <v>1040</v>
      </c>
      <c r="E42" s="3" t="s">
        <v>11</v>
      </c>
      <c r="F42" s="3"/>
      <c r="G42" s="3"/>
    </row>
    <row r="43" spans="1:7" ht="28.5" x14ac:dyDescent="0.2">
      <c r="A43" s="3">
        <v>30006</v>
      </c>
      <c r="B43" s="3" t="s">
        <v>38</v>
      </c>
      <c r="C43" s="3" t="s">
        <v>39</v>
      </c>
      <c r="D43" s="3">
        <v>1041</v>
      </c>
      <c r="E43" s="3" t="s">
        <v>11</v>
      </c>
      <c r="F43" s="3"/>
      <c r="G43" s="3"/>
    </row>
    <row r="44" spans="1:7" ht="28.5" x14ac:dyDescent="0.2">
      <c r="A44" s="3">
        <v>30007</v>
      </c>
      <c r="B44" s="3" t="s">
        <v>40</v>
      </c>
      <c r="C44" s="3" t="s">
        <v>41</v>
      </c>
      <c r="D44" s="3">
        <v>1042</v>
      </c>
      <c r="E44" s="3" t="s">
        <v>11</v>
      </c>
      <c r="F44" s="3"/>
      <c r="G44" s="3"/>
    </row>
    <row r="45" spans="1:7" ht="28.5" x14ac:dyDescent="0.2">
      <c r="A45" s="3">
        <v>30008</v>
      </c>
      <c r="B45" s="3" t="s">
        <v>42</v>
      </c>
      <c r="C45" s="3" t="s">
        <v>43</v>
      </c>
      <c r="D45" s="3">
        <v>1043</v>
      </c>
      <c r="E45" s="3" t="s">
        <v>11</v>
      </c>
      <c r="F45" s="3"/>
      <c r="G45" s="3"/>
    </row>
    <row r="46" spans="1:7" ht="28.5" x14ac:dyDescent="0.2">
      <c r="A46" s="3">
        <v>30009</v>
      </c>
      <c r="B46" s="3" t="s">
        <v>44</v>
      </c>
      <c r="C46" s="3" t="s">
        <v>45</v>
      </c>
      <c r="D46" s="3">
        <v>1044</v>
      </c>
      <c r="E46" s="3" t="s">
        <v>11</v>
      </c>
      <c r="F46" s="3"/>
      <c r="G46" s="3"/>
    </row>
    <row r="47" spans="1:7" ht="28.5" x14ac:dyDescent="0.2">
      <c r="A47" s="3">
        <v>30010</v>
      </c>
      <c r="B47" s="3" t="s">
        <v>46</v>
      </c>
      <c r="C47" s="3" t="s">
        <v>47</v>
      </c>
      <c r="D47" s="3">
        <v>1045</v>
      </c>
      <c r="E47" s="3" t="s">
        <v>11</v>
      </c>
      <c r="F47" s="3"/>
      <c r="G47" s="3"/>
    </row>
    <row r="48" spans="1:7" ht="28.5" x14ac:dyDescent="0.2">
      <c r="A48" s="3">
        <v>30011</v>
      </c>
      <c r="B48" s="3" t="s">
        <v>48</v>
      </c>
      <c r="C48" s="3" t="s">
        <v>49</v>
      </c>
      <c r="D48" s="3">
        <v>1046</v>
      </c>
      <c r="E48" s="3" t="s">
        <v>11</v>
      </c>
      <c r="F48" s="3"/>
      <c r="G48" s="3"/>
    </row>
    <row r="49" spans="1:7" ht="28.5" x14ac:dyDescent="0.2">
      <c r="A49" s="3">
        <v>30012</v>
      </c>
      <c r="B49" s="3" t="s">
        <v>50</v>
      </c>
      <c r="C49" s="3" t="s">
        <v>51</v>
      </c>
      <c r="D49" s="3">
        <v>1047</v>
      </c>
      <c r="E49" s="3" t="s">
        <v>11</v>
      </c>
      <c r="F49" s="3"/>
      <c r="G49" s="3"/>
    </row>
    <row r="50" spans="1:7" ht="28.5" x14ac:dyDescent="0.2">
      <c r="A50" s="3">
        <v>30013</v>
      </c>
      <c r="B50" s="3" t="s">
        <v>52</v>
      </c>
      <c r="C50" s="3" t="s">
        <v>53</v>
      </c>
      <c r="D50" s="3">
        <v>1048</v>
      </c>
      <c r="E50" s="3" t="s">
        <v>11</v>
      </c>
      <c r="F50" s="3"/>
      <c r="G50" s="3"/>
    </row>
    <row r="51" spans="1:7" ht="28.5" x14ac:dyDescent="0.2">
      <c r="A51" s="3">
        <v>30014</v>
      </c>
      <c r="B51" s="3" t="s">
        <v>54</v>
      </c>
      <c r="C51" s="3" t="s">
        <v>55</v>
      </c>
      <c r="D51" s="3">
        <v>1049</v>
      </c>
      <c r="E51" s="3" t="s">
        <v>11</v>
      </c>
      <c r="F51" s="3"/>
      <c r="G51" s="3"/>
    </row>
    <row r="52" spans="1:7" ht="28.5" x14ac:dyDescent="0.2">
      <c r="A52" s="3">
        <v>30015</v>
      </c>
      <c r="B52" s="3" t="s">
        <v>56</v>
      </c>
      <c r="C52" s="3" t="s">
        <v>57</v>
      </c>
      <c r="D52" s="3">
        <v>1050</v>
      </c>
      <c r="E52" s="3" t="s">
        <v>11</v>
      </c>
      <c r="F52" s="3"/>
      <c r="G52" s="3"/>
    </row>
    <row r="53" spans="1:7" ht="28.5" x14ac:dyDescent="0.2">
      <c r="A53" s="3">
        <v>30016</v>
      </c>
      <c r="B53" s="3" t="s">
        <v>58</v>
      </c>
      <c r="C53" s="3" t="s">
        <v>59</v>
      </c>
      <c r="D53" s="3">
        <v>1051</v>
      </c>
      <c r="E53" s="3" t="s">
        <v>11</v>
      </c>
      <c r="F53" s="3"/>
      <c r="G53" s="3"/>
    </row>
    <row r="54" spans="1:7" ht="28.5" x14ac:dyDescent="0.2">
      <c r="A54" s="3">
        <v>30017</v>
      </c>
      <c r="B54" s="3" t="s">
        <v>60</v>
      </c>
      <c r="C54" s="3" t="s">
        <v>61</v>
      </c>
      <c r="D54" s="3">
        <v>1052</v>
      </c>
      <c r="E54" s="3" t="s">
        <v>11</v>
      </c>
      <c r="F54" s="3"/>
      <c r="G54" s="3"/>
    </row>
    <row r="55" spans="1:7" ht="28.5" x14ac:dyDescent="0.2">
      <c r="A55" s="3">
        <v>30018</v>
      </c>
      <c r="B55" s="3" t="s">
        <v>62</v>
      </c>
      <c r="C55" s="3" t="s">
        <v>63</v>
      </c>
      <c r="D55" s="3">
        <v>1053</v>
      </c>
      <c r="E55" s="3" t="s">
        <v>11</v>
      </c>
      <c r="F55" s="3"/>
      <c r="G55" s="3"/>
    </row>
    <row r="56" spans="1:7" ht="28.5" x14ac:dyDescent="0.2">
      <c r="A56" s="3">
        <v>30019</v>
      </c>
      <c r="B56" s="3" t="s">
        <v>64</v>
      </c>
      <c r="C56" s="3" t="s">
        <v>65</v>
      </c>
      <c r="D56" s="3">
        <v>1054</v>
      </c>
      <c r="E56" s="3" t="s">
        <v>11</v>
      </c>
      <c r="F56" s="3"/>
      <c r="G56" s="3"/>
    </row>
    <row r="57" spans="1:7" ht="28.5" x14ac:dyDescent="0.2">
      <c r="A57" s="3">
        <v>30020</v>
      </c>
      <c r="B57" s="3" t="s">
        <v>66</v>
      </c>
      <c r="C57" s="3" t="s">
        <v>67</v>
      </c>
      <c r="D57" s="3">
        <v>1055</v>
      </c>
      <c r="E57" s="3" t="s">
        <v>11</v>
      </c>
      <c r="F57" s="3"/>
      <c r="G57" s="3"/>
    </row>
    <row r="58" spans="1:7" ht="28.5" x14ac:dyDescent="0.2">
      <c r="A58" s="3">
        <v>30021</v>
      </c>
      <c r="B58" s="3" t="s">
        <v>68</v>
      </c>
      <c r="C58" s="3" t="s">
        <v>69</v>
      </c>
      <c r="D58" s="3">
        <v>1056</v>
      </c>
      <c r="E58" s="3" t="s">
        <v>11</v>
      </c>
      <c r="F58" s="3"/>
      <c r="G58" s="3"/>
    </row>
    <row r="59" spans="1:7" ht="28.5" x14ac:dyDescent="0.2">
      <c r="A59" s="3">
        <v>30022</v>
      </c>
      <c r="B59" s="3" t="s">
        <v>70</v>
      </c>
      <c r="C59" s="3" t="s">
        <v>71</v>
      </c>
      <c r="D59" s="3">
        <v>1057</v>
      </c>
      <c r="E59" s="3" t="s">
        <v>11</v>
      </c>
      <c r="F59" s="3"/>
      <c r="G59" s="3"/>
    </row>
    <row r="60" spans="1:7" ht="28.5" x14ac:dyDescent="0.2">
      <c r="A60" s="3">
        <v>30023</v>
      </c>
      <c r="B60" s="3" t="s">
        <v>72</v>
      </c>
      <c r="C60" s="3" t="s">
        <v>73</v>
      </c>
      <c r="D60" s="3">
        <v>1058</v>
      </c>
      <c r="E60" s="3" t="s">
        <v>11</v>
      </c>
      <c r="F60" s="3"/>
      <c r="G60" s="3"/>
    </row>
    <row r="61" spans="1:7" ht="28.5" x14ac:dyDescent="0.2">
      <c r="A61" s="3">
        <v>30024</v>
      </c>
      <c r="B61" s="3" t="s">
        <v>74</v>
      </c>
      <c r="C61" s="3" t="s">
        <v>75</v>
      </c>
      <c r="D61" s="3">
        <v>1059</v>
      </c>
      <c r="E61" s="3" t="s">
        <v>11</v>
      </c>
      <c r="F61" s="3"/>
      <c r="G61" s="3"/>
    </row>
    <row r="62" spans="1:7" ht="28.5" x14ac:dyDescent="0.2">
      <c r="A62" s="3">
        <v>30025</v>
      </c>
      <c r="B62" s="3" t="s">
        <v>76</v>
      </c>
      <c r="C62" s="3" t="s">
        <v>77</v>
      </c>
      <c r="D62" s="3">
        <v>1060</v>
      </c>
      <c r="E62" s="3" t="s">
        <v>11</v>
      </c>
      <c r="F62" s="3"/>
      <c r="G62" s="3"/>
    </row>
    <row r="63" spans="1:7" ht="28.5" x14ac:dyDescent="0.2">
      <c r="A63" s="3">
        <v>30026</v>
      </c>
      <c r="B63" s="3" t="s">
        <v>78</v>
      </c>
      <c r="C63" s="3" t="s">
        <v>79</v>
      </c>
      <c r="D63" s="3">
        <v>1061</v>
      </c>
      <c r="E63" s="3" t="s">
        <v>11</v>
      </c>
      <c r="F63" s="3"/>
      <c r="G63" s="3"/>
    </row>
    <row r="64" spans="1:7" ht="28.5" x14ac:dyDescent="0.2">
      <c r="A64" s="3">
        <v>30027</v>
      </c>
      <c r="B64" s="3" t="s">
        <v>80</v>
      </c>
      <c r="C64" s="3" t="s">
        <v>81</v>
      </c>
      <c r="D64" s="3">
        <v>1062</v>
      </c>
      <c r="E64" s="3" t="s">
        <v>11</v>
      </c>
      <c r="F64" s="3"/>
      <c r="G64" s="3"/>
    </row>
    <row r="65" spans="1:7" ht="28.5" x14ac:dyDescent="0.2">
      <c r="A65" s="3">
        <v>30028</v>
      </c>
      <c r="B65" s="3" t="s">
        <v>82</v>
      </c>
      <c r="C65" s="3" t="s">
        <v>83</v>
      </c>
      <c r="D65" s="3">
        <v>1063</v>
      </c>
      <c r="E65" s="3" t="s">
        <v>11</v>
      </c>
      <c r="F65" s="3"/>
      <c r="G65" s="3"/>
    </row>
    <row r="66" spans="1:7" ht="28.5" x14ac:dyDescent="0.2">
      <c r="A66" s="3">
        <v>30029</v>
      </c>
      <c r="B66" s="3" t="s">
        <v>84</v>
      </c>
      <c r="C66" s="3" t="s">
        <v>85</v>
      </c>
      <c r="D66" s="3">
        <v>1064</v>
      </c>
      <c r="E66" s="3" t="s">
        <v>11</v>
      </c>
      <c r="F66" s="3"/>
      <c r="G66" s="3"/>
    </row>
    <row r="67" spans="1:7" ht="28.5" x14ac:dyDescent="0.2">
      <c r="A67" s="3">
        <v>30030</v>
      </c>
      <c r="B67" s="3" t="s">
        <v>86</v>
      </c>
      <c r="C67" s="3" t="s">
        <v>87</v>
      </c>
      <c r="D67" s="3">
        <v>1065</v>
      </c>
      <c r="E67" s="3" t="s">
        <v>11</v>
      </c>
      <c r="F67" s="3"/>
      <c r="G67" s="3"/>
    </row>
    <row r="68" spans="1:7" ht="28.5" x14ac:dyDescent="0.2">
      <c r="A68" s="3">
        <v>30031</v>
      </c>
      <c r="B68" s="3" t="s">
        <v>88</v>
      </c>
      <c r="C68" s="3" t="s">
        <v>89</v>
      </c>
      <c r="D68" s="3">
        <v>1066</v>
      </c>
      <c r="E68" s="3" t="s">
        <v>11</v>
      </c>
      <c r="F68" s="3"/>
      <c r="G68" s="3"/>
    </row>
    <row r="69" spans="1:7" ht="28.5" x14ac:dyDescent="0.2">
      <c r="A69" s="3">
        <v>30032</v>
      </c>
      <c r="B69" s="3" t="s">
        <v>90</v>
      </c>
      <c r="C69" s="3" t="s">
        <v>91</v>
      </c>
      <c r="D69" s="3">
        <v>1067</v>
      </c>
      <c r="E69" s="3" t="s">
        <v>11</v>
      </c>
      <c r="F69" s="3"/>
      <c r="G69" s="3"/>
    </row>
    <row r="70" spans="1:7" ht="28.5" x14ac:dyDescent="0.2">
      <c r="A70" s="3">
        <v>30033</v>
      </c>
      <c r="B70" s="3" t="s">
        <v>92</v>
      </c>
      <c r="C70" s="3" t="s">
        <v>93</v>
      </c>
      <c r="D70" s="3">
        <v>1068</v>
      </c>
      <c r="E70" s="3" t="s">
        <v>11</v>
      </c>
      <c r="F70" s="3"/>
      <c r="G70" s="3"/>
    </row>
    <row r="71" spans="1:7" ht="28.5" x14ac:dyDescent="0.2">
      <c r="A71" s="3">
        <v>30034</v>
      </c>
      <c r="B71" s="3" t="s">
        <v>94</v>
      </c>
      <c r="C71" s="3" t="s">
        <v>95</v>
      </c>
      <c r="D71" s="3">
        <v>1069</v>
      </c>
      <c r="E71" s="3" t="s">
        <v>11</v>
      </c>
      <c r="F71" s="3"/>
      <c r="G71" s="3"/>
    </row>
    <row r="72" spans="1:7" ht="28.5" x14ac:dyDescent="0.2">
      <c r="A72" s="3">
        <v>30035</v>
      </c>
      <c r="B72" s="3" t="s">
        <v>96</v>
      </c>
      <c r="C72" s="3" t="s">
        <v>97</v>
      </c>
      <c r="D72" s="3">
        <v>1070</v>
      </c>
      <c r="E72" s="3" t="s">
        <v>11</v>
      </c>
      <c r="F72" s="3"/>
      <c r="G72" s="3"/>
    </row>
    <row r="73" spans="1:7" ht="28.5" x14ac:dyDescent="0.2">
      <c r="A73" s="3">
        <v>30036</v>
      </c>
      <c r="B73" s="3" t="s">
        <v>98</v>
      </c>
      <c r="C73" s="3" t="s">
        <v>99</v>
      </c>
      <c r="D73" s="3">
        <v>1071</v>
      </c>
      <c r="E73" s="3" t="s">
        <v>11</v>
      </c>
      <c r="F73" s="3"/>
      <c r="G73" s="3"/>
    </row>
    <row r="74" spans="1:7" ht="28.5" x14ac:dyDescent="0.2">
      <c r="A74" s="3">
        <v>40001</v>
      </c>
      <c r="B74" s="3" t="s">
        <v>100</v>
      </c>
      <c r="C74" s="3" t="s">
        <v>101</v>
      </c>
      <c r="D74" s="3">
        <v>1072</v>
      </c>
      <c r="E74" s="3" t="s">
        <v>11</v>
      </c>
      <c r="F74" s="3"/>
      <c r="G74" s="3"/>
    </row>
    <row r="75" spans="1:7" ht="28.5" x14ac:dyDescent="0.2">
      <c r="A75" s="3">
        <v>40002</v>
      </c>
      <c r="B75" s="3" t="s">
        <v>102</v>
      </c>
      <c r="C75" s="3" t="s">
        <v>103</v>
      </c>
      <c r="D75" s="3">
        <v>1073</v>
      </c>
      <c r="E75" s="3" t="s">
        <v>11</v>
      </c>
      <c r="F75" s="3"/>
      <c r="G75" s="3"/>
    </row>
    <row r="76" spans="1:7" ht="28.5" x14ac:dyDescent="0.2">
      <c r="A76" s="3">
        <v>40003</v>
      </c>
      <c r="B76" s="3" t="s">
        <v>104</v>
      </c>
      <c r="C76" s="3" t="s">
        <v>105</v>
      </c>
      <c r="D76" s="3">
        <v>1074</v>
      </c>
      <c r="E76" s="3" t="s">
        <v>11</v>
      </c>
      <c r="F76" s="3"/>
      <c r="G76" s="3"/>
    </row>
    <row r="77" spans="1:7" ht="28.5" x14ac:dyDescent="0.2">
      <c r="A77" s="3">
        <v>40004</v>
      </c>
      <c r="B77" s="3" t="s">
        <v>106</v>
      </c>
      <c r="C77" s="3" t="s">
        <v>107</v>
      </c>
      <c r="D77" s="3">
        <v>1075</v>
      </c>
      <c r="E77" s="3" t="s">
        <v>11</v>
      </c>
      <c r="F77" s="3"/>
      <c r="G77" s="3"/>
    </row>
    <row r="78" spans="1:7" ht="28.5" x14ac:dyDescent="0.2">
      <c r="A78" s="3">
        <v>40005</v>
      </c>
      <c r="B78" s="3" t="s">
        <v>108</v>
      </c>
      <c r="C78" s="3" t="s">
        <v>109</v>
      </c>
      <c r="D78" s="3">
        <v>1076</v>
      </c>
      <c r="E78" s="3" t="s">
        <v>11</v>
      </c>
      <c r="F78" s="3"/>
      <c r="G78" s="3"/>
    </row>
    <row r="79" spans="1:7" ht="28.5" x14ac:dyDescent="0.2">
      <c r="A79" s="3">
        <v>40006</v>
      </c>
      <c r="B79" s="3" t="s">
        <v>110</v>
      </c>
      <c r="C79" s="3" t="s">
        <v>111</v>
      </c>
      <c r="D79" s="3">
        <v>1077</v>
      </c>
      <c r="E79" s="3" t="s">
        <v>11</v>
      </c>
      <c r="F79" s="3"/>
      <c r="G79" s="3"/>
    </row>
    <row r="80" spans="1:7" ht="28.5" x14ac:dyDescent="0.2">
      <c r="A80" s="3">
        <v>40007</v>
      </c>
      <c r="B80" s="3" t="s">
        <v>112</v>
      </c>
      <c r="C80" s="3" t="s">
        <v>113</v>
      </c>
      <c r="D80" s="3">
        <v>1078</v>
      </c>
      <c r="E80" s="3" t="s">
        <v>11</v>
      </c>
      <c r="F80" s="3"/>
      <c r="G80" s="3"/>
    </row>
    <row r="81" spans="1:7" ht="28.5" x14ac:dyDescent="0.2">
      <c r="A81" s="3">
        <v>40008</v>
      </c>
      <c r="B81" s="3" t="s">
        <v>114</v>
      </c>
      <c r="C81" s="3" t="s">
        <v>115</v>
      </c>
      <c r="D81" s="3">
        <v>1079</v>
      </c>
      <c r="E81" s="3" t="s">
        <v>11</v>
      </c>
      <c r="F81" s="3"/>
      <c r="G81" s="3"/>
    </row>
    <row r="82" spans="1:7" ht="28.5" x14ac:dyDescent="0.2">
      <c r="A82" s="3">
        <v>40009</v>
      </c>
      <c r="B82" s="3" t="s">
        <v>116</v>
      </c>
      <c r="C82" s="3" t="s">
        <v>117</v>
      </c>
      <c r="D82" s="3">
        <v>1080</v>
      </c>
      <c r="E82" s="3" t="s">
        <v>11</v>
      </c>
      <c r="F82" s="3"/>
      <c r="G82" s="3"/>
    </row>
    <row r="83" spans="1:7" ht="28.5" x14ac:dyDescent="0.2">
      <c r="A83" s="3">
        <v>40010</v>
      </c>
      <c r="B83" s="3" t="s">
        <v>118</v>
      </c>
      <c r="C83" s="3" t="s">
        <v>119</v>
      </c>
      <c r="D83" s="3">
        <v>1081</v>
      </c>
      <c r="E83" s="3" t="s">
        <v>11</v>
      </c>
      <c r="F83" s="3"/>
      <c r="G83" s="3"/>
    </row>
    <row r="84" spans="1:7" ht="28.5" x14ac:dyDescent="0.2">
      <c r="A84" s="3">
        <v>40011</v>
      </c>
      <c r="B84" s="3" t="s">
        <v>120</v>
      </c>
      <c r="C84" s="3" t="s">
        <v>121</v>
      </c>
      <c r="D84" s="3">
        <v>1082</v>
      </c>
      <c r="E84" s="3" t="s">
        <v>11</v>
      </c>
      <c r="F84" s="3"/>
      <c r="G84" s="3"/>
    </row>
    <row r="85" spans="1:7" ht="28.5" x14ac:dyDescent="0.2">
      <c r="A85" s="3">
        <v>40012</v>
      </c>
      <c r="B85" s="3" t="s">
        <v>122</v>
      </c>
      <c r="C85" s="3" t="s">
        <v>123</v>
      </c>
      <c r="D85" s="3">
        <v>1083</v>
      </c>
      <c r="E85" s="3" t="s">
        <v>11</v>
      </c>
      <c r="F85" s="3"/>
      <c r="G85" s="3"/>
    </row>
    <row r="86" spans="1:7" ht="28.5" x14ac:dyDescent="0.2">
      <c r="A86" s="3">
        <v>40013</v>
      </c>
      <c r="B86" s="3" t="s">
        <v>124</v>
      </c>
      <c r="C86" s="3" t="s">
        <v>125</v>
      </c>
      <c r="D86" s="3">
        <v>1084</v>
      </c>
      <c r="E86" s="3" t="s">
        <v>11</v>
      </c>
      <c r="F86" s="3"/>
      <c r="G86" s="3"/>
    </row>
    <row r="87" spans="1:7" ht="28.5" x14ac:dyDescent="0.2">
      <c r="A87" s="3">
        <v>50001</v>
      </c>
      <c r="B87" s="3" t="s">
        <v>126</v>
      </c>
      <c r="C87" s="3" t="s">
        <v>127</v>
      </c>
      <c r="D87" s="3">
        <v>1085</v>
      </c>
      <c r="E87" s="3" t="s">
        <v>11</v>
      </c>
      <c r="F87" s="3"/>
      <c r="G87" s="3"/>
    </row>
    <row r="88" spans="1:7" ht="28.5" x14ac:dyDescent="0.2">
      <c r="A88" s="3">
        <v>50002</v>
      </c>
      <c r="B88" s="3" t="s">
        <v>128</v>
      </c>
      <c r="C88" s="3" t="s">
        <v>129</v>
      </c>
      <c r="D88" s="3">
        <v>1086</v>
      </c>
      <c r="E88" s="3" t="s">
        <v>11</v>
      </c>
      <c r="F88" s="3"/>
      <c r="G88" s="3"/>
    </row>
    <row r="89" spans="1:7" ht="28.5" x14ac:dyDescent="0.2">
      <c r="A89" s="3">
        <v>50003</v>
      </c>
      <c r="B89" s="3" t="s">
        <v>130</v>
      </c>
      <c r="C89" s="3" t="s">
        <v>131</v>
      </c>
      <c r="D89" s="3">
        <v>1087</v>
      </c>
      <c r="E89" s="3" t="s">
        <v>11</v>
      </c>
      <c r="F89" s="3"/>
      <c r="G89" s="3"/>
    </row>
    <row r="90" spans="1:7" ht="28.5" x14ac:dyDescent="0.2">
      <c r="A90" s="3">
        <v>50004</v>
      </c>
      <c r="B90" s="3" t="s">
        <v>132</v>
      </c>
      <c r="C90" s="3" t="s">
        <v>133</v>
      </c>
      <c r="D90" s="3">
        <v>1088</v>
      </c>
      <c r="E90" s="3" t="s">
        <v>11</v>
      </c>
      <c r="F90" s="3"/>
      <c r="G90" s="3"/>
    </row>
    <row r="91" spans="1:7" ht="28.5" x14ac:dyDescent="0.2">
      <c r="A91" s="3">
        <v>50006</v>
      </c>
      <c r="B91" s="3" t="s">
        <v>134</v>
      </c>
      <c r="C91" s="3" t="s">
        <v>135</v>
      </c>
      <c r="D91" s="3">
        <v>1089</v>
      </c>
      <c r="E91" s="3" t="s">
        <v>11</v>
      </c>
      <c r="F91" s="3"/>
      <c r="G91" s="3"/>
    </row>
    <row r="92" spans="1:7" ht="28.5" x14ac:dyDescent="0.2">
      <c r="A92" s="3">
        <v>50007</v>
      </c>
      <c r="B92" s="3" t="s">
        <v>136</v>
      </c>
      <c r="C92" s="3" t="s">
        <v>137</v>
      </c>
      <c r="D92" s="3">
        <v>1090</v>
      </c>
      <c r="E92" s="3" t="s">
        <v>11</v>
      </c>
      <c r="F92" s="3"/>
      <c r="G92" s="3"/>
    </row>
    <row r="93" spans="1:7" ht="28.5" x14ac:dyDescent="0.2">
      <c r="A93" s="3">
        <v>50008</v>
      </c>
      <c r="B93" s="3" t="s">
        <v>138</v>
      </c>
      <c r="C93" s="3" t="s">
        <v>139</v>
      </c>
      <c r="D93" s="3">
        <v>1091</v>
      </c>
      <c r="E93" s="3" t="s">
        <v>11</v>
      </c>
      <c r="F93" s="3"/>
      <c r="G93" s="3"/>
    </row>
    <row r="94" spans="1:7" ht="28.5" x14ac:dyDescent="0.2">
      <c r="A94" s="3">
        <v>50009</v>
      </c>
      <c r="B94" s="3" t="s">
        <v>140</v>
      </c>
      <c r="C94" s="3" t="s">
        <v>141</v>
      </c>
      <c r="D94" s="3">
        <v>1092</v>
      </c>
      <c r="E94" s="3" t="s">
        <v>11</v>
      </c>
      <c r="F94" s="3"/>
      <c r="G94" s="3"/>
    </row>
    <row r="95" spans="1:7" ht="28.5" x14ac:dyDescent="0.2">
      <c r="A95" s="3">
        <v>50010</v>
      </c>
      <c r="B95" s="3" t="s">
        <v>142</v>
      </c>
      <c r="C95" s="3" t="s">
        <v>143</v>
      </c>
      <c r="D95" s="3">
        <v>1093</v>
      </c>
      <c r="E95" s="3" t="s">
        <v>11</v>
      </c>
      <c r="F95" s="3"/>
      <c r="G95" s="3"/>
    </row>
    <row r="96" spans="1:7" ht="28.5" x14ac:dyDescent="0.2">
      <c r="A96" s="3">
        <v>50011</v>
      </c>
      <c r="B96" s="3" t="s">
        <v>144</v>
      </c>
      <c r="C96" s="3" t="s">
        <v>145</v>
      </c>
      <c r="D96" s="3">
        <v>1094</v>
      </c>
      <c r="E96" s="3" t="s">
        <v>11</v>
      </c>
      <c r="F96" s="3"/>
      <c r="G96" s="3"/>
    </row>
    <row r="97" spans="1:7" ht="28.5" x14ac:dyDescent="0.2">
      <c r="A97" s="3">
        <v>60001</v>
      </c>
      <c r="B97" s="3" t="s">
        <v>146</v>
      </c>
      <c r="C97" s="3" t="s">
        <v>147</v>
      </c>
      <c r="D97" s="3">
        <v>1095</v>
      </c>
      <c r="E97" s="3" t="s">
        <v>11</v>
      </c>
      <c r="F97" s="3"/>
      <c r="G97" s="3"/>
    </row>
    <row r="98" spans="1:7" ht="28.5" x14ac:dyDescent="0.2">
      <c r="A98" s="3">
        <v>70001</v>
      </c>
      <c r="B98" s="3" t="s">
        <v>148</v>
      </c>
      <c r="C98" s="3" t="s">
        <v>149</v>
      </c>
      <c r="D98" s="3">
        <v>1096</v>
      </c>
      <c r="E98" s="3" t="s">
        <v>11</v>
      </c>
      <c r="F98" s="3"/>
      <c r="G98" s="3"/>
    </row>
    <row r="99" spans="1:7" ht="28.5" x14ac:dyDescent="0.2">
      <c r="A99" s="3">
        <v>80001</v>
      </c>
      <c r="B99" s="3" t="s">
        <v>150</v>
      </c>
      <c r="C99" s="3" t="s">
        <v>151</v>
      </c>
      <c r="D99" s="3">
        <v>1097</v>
      </c>
      <c r="E99" s="3" t="s">
        <v>11</v>
      </c>
      <c r="F99" s="3"/>
      <c r="G99" s="3"/>
    </row>
    <row r="100" spans="1:7" ht="28.5" x14ac:dyDescent="0.2">
      <c r="A100" s="3">
        <v>80002</v>
      </c>
      <c r="B100" s="3" t="s">
        <v>152</v>
      </c>
      <c r="C100" s="3" t="s">
        <v>153</v>
      </c>
      <c r="D100" s="3">
        <v>1098</v>
      </c>
      <c r="E100" s="3" t="s">
        <v>11</v>
      </c>
      <c r="F100" s="3"/>
      <c r="G100" s="3"/>
    </row>
    <row r="101" spans="1:7" ht="28.5" x14ac:dyDescent="0.2">
      <c r="A101" s="3">
        <v>80003</v>
      </c>
      <c r="B101" s="3" t="s">
        <v>154</v>
      </c>
      <c r="C101" s="3" t="s">
        <v>155</v>
      </c>
      <c r="D101" s="3">
        <v>1099</v>
      </c>
      <c r="E101" s="3" t="s">
        <v>11</v>
      </c>
      <c r="F101" s="3"/>
      <c r="G101" s="3"/>
    </row>
    <row r="102" spans="1:7" ht="28.5" x14ac:dyDescent="0.2">
      <c r="A102" s="3">
        <v>80004</v>
      </c>
      <c r="B102" s="3" t="s">
        <v>156</v>
      </c>
      <c r="C102" s="3" t="s">
        <v>157</v>
      </c>
      <c r="D102" s="3">
        <v>1100</v>
      </c>
      <c r="E102" s="3" t="s">
        <v>11</v>
      </c>
      <c r="F102" s="3"/>
      <c r="G102" s="3"/>
    </row>
    <row r="103" spans="1:7" ht="28.5" x14ac:dyDescent="0.2">
      <c r="A103" s="3">
        <v>80005</v>
      </c>
      <c r="B103" s="3" t="s">
        <v>158</v>
      </c>
      <c r="C103" s="3" t="s">
        <v>159</v>
      </c>
      <c r="D103" s="3">
        <v>1101</v>
      </c>
      <c r="E103" s="3" t="s">
        <v>11</v>
      </c>
      <c r="F103" s="3"/>
      <c r="G103" s="3"/>
    </row>
    <row r="104" spans="1:7" ht="28.5" x14ac:dyDescent="0.2">
      <c r="A104" s="3">
        <v>80006</v>
      </c>
      <c r="B104" s="3" t="s">
        <v>160</v>
      </c>
      <c r="C104" s="3" t="s">
        <v>159</v>
      </c>
      <c r="D104" s="3">
        <v>1102</v>
      </c>
      <c r="E104" s="3" t="s">
        <v>11</v>
      </c>
      <c r="F104" s="3"/>
      <c r="G104" s="3"/>
    </row>
    <row r="105" spans="1:7" ht="28.5" x14ac:dyDescent="0.2">
      <c r="A105" s="3">
        <v>80007</v>
      </c>
      <c r="B105" s="3" t="s">
        <v>161</v>
      </c>
      <c r="C105" s="3" t="s">
        <v>162</v>
      </c>
      <c r="D105" s="3">
        <v>1103</v>
      </c>
      <c r="E105" s="3" t="s">
        <v>11</v>
      </c>
      <c r="F105" s="3"/>
      <c r="G105" s="3"/>
    </row>
    <row r="106" spans="1:7" ht="28.5" x14ac:dyDescent="0.2">
      <c r="A106" s="3">
        <v>80008</v>
      </c>
      <c r="B106" s="3" t="s">
        <v>163</v>
      </c>
      <c r="C106" s="3" t="s">
        <v>164</v>
      </c>
      <c r="D106" s="3">
        <v>1104</v>
      </c>
      <c r="E106" s="3" t="s">
        <v>11</v>
      </c>
      <c r="F106" s="3"/>
      <c r="G106" s="3"/>
    </row>
    <row r="107" spans="1:7" ht="28.5" x14ac:dyDescent="0.2">
      <c r="A107" s="3">
        <v>80009</v>
      </c>
      <c r="B107" s="3" t="s">
        <v>165</v>
      </c>
      <c r="C107" s="3" t="s">
        <v>166</v>
      </c>
      <c r="D107" s="3">
        <v>1105</v>
      </c>
      <c r="E107" s="3" t="s">
        <v>11</v>
      </c>
      <c r="F107" s="3"/>
      <c r="G107" s="3"/>
    </row>
    <row r="108" spans="1:7" ht="28.5" x14ac:dyDescent="0.2">
      <c r="A108" s="3">
        <v>80010</v>
      </c>
      <c r="B108" s="3" t="s">
        <v>167</v>
      </c>
      <c r="C108" s="3" t="s">
        <v>168</v>
      </c>
      <c r="D108" s="3">
        <v>1106</v>
      </c>
      <c r="E108" s="3" t="s">
        <v>11</v>
      </c>
      <c r="F108" s="3"/>
      <c r="G108" s="3"/>
    </row>
    <row r="109" spans="1:7" ht="28.5" x14ac:dyDescent="0.2">
      <c r="A109" s="3">
        <v>80011</v>
      </c>
      <c r="B109" s="3" t="s">
        <v>352</v>
      </c>
      <c r="C109" s="3" t="s">
        <v>353</v>
      </c>
      <c r="D109" s="3">
        <v>1107</v>
      </c>
      <c r="E109" s="3" t="s">
        <v>11</v>
      </c>
      <c r="F109" s="3"/>
      <c r="G109" s="3"/>
    </row>
    <row r="110" spans="1:7" ht="28.5" x14ac:dyDescent="0.2">
      <c r="A110" s="3">
        <v>10265</v>
      </c>
      <c r="B110" s="3" t="s">
        <v>26</v>
      </c>
      <c r="C110" s="3" t="s">
        <v>354</v>
      </c>
      <c r="D110" s="3">
        <v>61</v>
      </c>
      <c r="E110" s="3" t="s">
        <v>11</v>
      </c>
      <c r="F110" s="3"/>
      <c r="G110" s="3"/>
    </row>
    <row r="111" spans="1:7" ht="28.5" x14ac:dyDescent="0.2">
      <c r="A111" s="3">
        <v>10001</v>
      </c>
      <c r="B111" s="3" t="s">
        <v>355</v>
      </c>
      <c r="C111" s="3" t="s">
        <v>356</v>
      </c>
      <c r="D111" s="3">
        <v>789</v>
      </c>
      <c r="E111" s="3" t="s">
        <v>11</v>
      </c>
      <c r="F111" s="3"/>
      <c r="G111" s="3"/>
    </row>
    <row r="112" spans="1:7" ht="28.5" x14ac:dyDescent="0.2">
      <c r="A112" s="3">
        <v>10002</v>
      </c>
      <c r="B112" s="3" t="s">
        <v>357</v>
      </c>
      <c r="C112" s="3" t="s">
        <v>358</v>
      </c>
      <c r="D112" s="3">
        <v>790</v>
      </c>
      <c r="E112" s="3" t="s">
        <v>11</v>
      </c>
      <c r="F112" s="3"/>
      <c r="G112" s="3"/>
    </row>
    <row r="113" spans="1:7" ht="28.5" x14ac:dyDescent="0.2">
      <c r="A113" s="3">
        <v>10003</v>
      </c>
      <c r="B113" s="3" t="s">
        <v>359</v>
      </c>
      <c r="C113" s="3" t="s">
        <v>360</v>
      </c>
      <c r="D113" s="3">
        <v>791</v>
      </c>
      <c r="E113" s="3" t="s">
        <v>11</v>
      </c>
      <c r="F113" s="3"/>
      <c r="G113" s="3"/>
    </row>
    <row r="114" spans="1:7" ht="28.5" x14ac:dyDescent="0.2">
      <c r="A114" s="3">
        <v>10004</v>
      </c>
      <c r="B114" s="3" t="s">
        <v>361</v>
      </c>
      <c r="C114" s="3" t="s">
        <v>362</v>
      </c>
      <c r="D114" s="3">
        <v>792</v>
      </c>
      <c r="E114" s="3" t="s">
        <v>11</v>
      </c>
      <c r="F114" s="3"/>
      <c r="G114" s="3"/>
    </row>
    <row r="115" spans="1:7" ht="28.5" x14ac:dyDescent="0.2">
      <c r="A115" s="3">
        <v>10005</v>
      </c>
      <c r="B115" s="3" t="s">
        <v>363</v>
      </c>
      <c r="C115" s="3" t="s">
        <v>364</v>
      </c>
      <c r="D115" s="3">
        <v>793</v>
      </c>
      <c r="E115" s="3" t="s">
        <v>11</v>
      </c>
      <c r="F115" s="3"/>
      <c r="G115" s="3"/>
    </row>
    <row r="116" spans="1:7" ht="28.5" x14ac:dyDescent="0.2">
      <c r="A116" s="3">
        <v>10006</v>
      </c>
      <c r="B116" s="3" t="s">
        <v>365</v>
      </c>
      <c r="C116" s="3" t="s">
        <v>366</v>
      </c>
      <c r="D116" s="3">
        <v>794</v>
      </c>
      <c r="E116" s="3" t="s">
        <v>11</v>
      </c>
      <c r="F116" s="3"/>
      <c r="G116" s="3"/>
    </row>
    <row r="117" spans="1:7" ht="28.5" x14ac:dyDescent="0.2">
      <c r="A117" s="3">
        <v>10007</v>
      </c>
      <c r="B117" s="3" t="s">
        <v>367</v>
      </c>
      <c r="C117" s="3" t="s">
        <v>368</v>
      </c>
      <c r="D117" s="3">
        <v>795</v>
      </c>
      <c r="E117" s="3" t="s">
        <v>11</v>
      </c>
      <c r="F117" s="3"/>
      <c r="G117" s="3"/>
    </row>
    <row r="118" spans="1:7" ht="28.5" x14ac:dyDescent="0.2">
      <c r="A118" s="3">
        <v>10008</v>
      </c>
      <c r="B118" s="3" t="s">
        <v>369</v>
      </c>
      <c r="C118" s="3" t="s">
        <v>370</v>
      </c>
      <c r="D118" s="3">
        <v>796</v>
      </c>
      <c r="E118" s="3" t="s">
        <v>11</v>
      </c>
      <c r="F118" s="3"/>
      <c r="G118" s="3"/>
    </row>
    <row r="119" spans="1:7" ht="28.5" x14ac:dyDescent="0.2">
      <c r="A119" s="3">
        <v>10009</v>
      </c>
      <c r="B119" s="3" t="s">
        <v>371</v>
      </c>
      <c r="C119" s="3" t="s">
        <v>372</v>
      </c>
      <c r="D119" s="3">
        <v>797</v>
      </c>
      <c r="E119" s="3" t="s">
        <v>11</v>
      </c>
      <c r="F119" s="3"/>
      <c r="G119" s="3"/>
    </row>
    <row r="120" spans="1:7" ht="28.5" x14ac:dyDescent="0.2">
      <c r="A120" s="3">
        <v>10010</v>
      </c>
      <c r="B120" s="3" t="s">
        <v>373</v>
      </c>
      <c r="C120" s="3" t="s">
        <v>374</v>
      </c>
      <c r="D120" s="3">
        <v>798</v>
      </c>
      <c r="E120" s="3" t="s">
        <v>11</v>
      </c>
      <c r="F120" s="3"/>
      <c r="G120" s="3"/>
    </row>
    <row r="121" spans="1:7" ht="28.5" x14ac:dyDescent="0.2">
      <c r="A121" s="3">
        <v>10011</v>
      </c>
      <c r="B121" s="3" t="s">
        <v>375</v>
      </c>
      <c r="C121" s="3" t="s">
        <v>376</v>
      </c>
      <c r="D121" s="3">
        <v>799</v>
      </c>
      <c r="E121" s="3" t="s">
        <v>11</v>
      </c>
      <c r="F121" s="3"/>
      <c r="G121" s="3"/>
    </row>
    <row r="122" spans="1:7" ht="28.5" x14ac:dyDescent="0.2">
      <c r="A122" s="3">
        <v>10012</v>
      </c>
      <c r="B122" s="3" t="s">
        <v>377</v>
      </c>
      <c r="C122" s="3" t="s">
        <v>378</v>
      </c>
      <c r="D122" s="3">
        <v>800</v>
      </c>
      <c r="E122" s="3" t="s">
        <v>11</v>
      </c>
      <c r="F122" s="3"/>
      <c r="G122" s="3"/>
    </row>
    <row r="123" spans="1:7" ht="28.5" x14ac:dyDescent="0.2">
      <c r="A123" s="3">
        <v>10013</v>
      </c>
      <c r="B123" s="3" t="s">
        <v>379</v>
      </c>
      <c r="C123" s="3" t="s">
        <v>380</v>
      </c>
      <c r="D123" s="3">
        <v>801</v>
      </c>
      <c r="E123" s="3" t="s">
        <v>11</v>
      </c>
      <c r="F123" s="3"/>
      <c r="G123" s="3"/>
    </row>
    <row r="124" spans="1:7" ht="28.5" x14ac:dyDescent="0.2">
      <c r="A124" s="3">
        <v>10015</v>
      </c>
      <c r="B124" s="3" t="s">
        <v>381</v>
      </c>
      <c r="C124" s="3" t="s">
        <v>382</v>
      </c>
      <c r="D124" s="3">
        <v>802</v>
      </c>
      <c r="E124" s="3" t="s">
        <v>11</v>
      </c>
      <c r="F124" s="3"/>
      <c r="G124" s="3"/>
    </row>
    <row r="125" spans="1:7" ht="28.5" x14ac:dyDescent="0.2">
      <c r="A125" s="3">
        <v>10016</v>
      </c>
      <c r="B125" s="3" t="s">
        <v>383</v>
      </c>
      <c r="C125" s="3" t="s">
        <v>384</v>
      </c>
      <c r="D125" s="3">
        <v>803</v>
      </c>
      <c r="E125" s="3" t="s">
        <v>11</v>
      </c>
      <c r="F125" s="3"/>
      <c r="G125" s="3"/>
    </row>
    <row r="126" spans="1:7" ht="28.5" x14ac:dyDescent="0.2">
      <c r="A126" s="3">
        <v>10017</v>
      </c>
      <c r="B126" s="3" t="s">
        <v>385</v>
      </c>
      <c r="C126" s="3" t="s">
        <v>386</v>
      </c>
      <c r="D126" s="3">
        <v>804</v>
      </c>
      <c r="E126" s="3" t="s">
        <v>11</v>
      </c>
      <c r="F126" s="3"/>
      <c r="G126" s="3"/>
    </row>
    <row r="127" spans="1:7" ht="28.5" x14ac:dyDescent="0.2">
      <c r="A127" s="3">
        <v>10018</v>
      </c>
      <c r="B127" s="3" t="s">
        <v>387</v>
      </c>
      <c r="C127" s="3" t="s">
        <v>388</v>
      </c>
      <c r="D127" s="3">
        <v>805</v>
      </c>
      <c r="E127" s="3" t="s">
        <v>11</v>
      </c>
      <c r="F127" s="3"/>
      <c r="G127" s="3"/>
    </row>
    <row r="128" spans="1:7" ht="28.5" x14ac:dyDescent="0.2">
      <c r="A128" s="3">
        <v>10019</v>
      </c>
      <c r="B128" s="3" t="s">
        <v>389</v>
      </c>
      <c r="C128" s="3" t="s">
        <v>390</v>
      </c>
      <c r="D128" s="3">
        <v>806</v>
      </c>
      <c r="E128" s="3" t="s">
        <v>11</v>
      </c>
      <c r="F128" s="3"/>
      <c r="G128" s="3"/>
    </row>
    <row r="129" spans="1:7" ht="28.5" x14ac:dyDescent="0.2">
      <c r="A129" s="3">
        <v>10020</v>
      </c>
      <c r="B129" s="3" t="s">
        <v>391</v>
      </c>
      <c r="C129" s="3" t="s">
        <v>392</v>
      </c>
      <c r="D129" s="3">
        <v>807</v>
      </c>
      <c r="E129" s="3" t="s">
        <v>11</v>
      </c>
      <c r="F129" s="3"/>
      <c r="G129" s="3"/>
    </row>
    <row r="130" spans="1:7" ht="28.5" x14ac:dyDescent="0.2">
      <c r="A130" s="3">
        <v>10021</v>
      </c>
      <c r="B130" s="3" t="s">
        <v>393</v>
      </c>
      <c r="C130" s="3" t="s">
        <v>394</v>
      </c>
      <c r="D130" s="3">
        <v>808</v>
      </c>
      <c r="E130" s="3" t="s">
        <v>11</v>
      </c>
      <c r="F130" s="3"/>
      <c r="G130" s="3"/>
    </row>
    <row r="131" spans="1:7" ht="28.5" x14ac:dyDescent="0.2">
      <c r="A131" s="3">
        <v>10024</v>
      </c>
      <c r="B131" s="3" t="s">
        <v>395</v>
      </c>
      <c r="C131" s="3" t="s">
        <v>396</v>
      </c>
      <c r="D131" s="3">
        <v>809</v>
      </c>
      <c r="E131" s="3" t="s">
        <v>11</v>
      </c>
      <c r="F131" s="3"/>
      <c r="G131" s="3"/>
    </row>
    <row r="132" spans="1:7" ht="28.5" x14ac:dyDescent="0.2">
      <c r="A132" s="3">
        <v>10025</v>
      </c>
      <c r="B132" s="3" t="s">
        <v>397</v>
      </c>
      <c r="C132" s="3" t="s">
        <v>398</v>
      </c>
      <c r="D132" s="3">
        <v>810</v>
      </c>
      <c r="E132" s="3" t="s">
        <v>11</v>
      </c>
      <c r="F132" s="3"/>
      <c r="G132" s="3"/>
    </row>
    <row r="133" spans="1:7" ht="28.5" x14ac:dyDescent="0.2">
      <c r="A133" s="3">
        <v>10026</v>
      </c>
      <c r="B133" s="3" t="s">
        <v>399</v>
      </c>
      <c r="C133" s="3" t="s">
        <v>400</v>
      </c>
      <c r="D133" s="3">
        <v>811</v>
      </c>
      <c r="E133" s="3" t="s">
        <v>11</v>
      </c>
      <c r="F133" s="3"/>
      <c r="G133" s="3"/>
    </row>
    <row r="134" spans="1:7" ht="28.5" x14ac:dyDescent="0.2">
      <c r="A134" s="3">
        <v>10027</v>
      </c>
      <c r="B134" s="3" t="s">
        <v>401</v>
      </c>
      <c r="C134" s="3" t="s">
        <v>402</v>
      </c>
      <c r="D134" s="3">
        <v>812</v>
      </c>
      <c r="E134" s="3" t="s">
        <v>11</v>
      </c>
      <c r="F134" s="3"/>
      <c r="G134" s="3"/>
    </row>
    <row r="135" spans="1:7" ht="28.5" x14ac:dyDescent="0.2">
      <c r="A135" s="3">
        <v>10028</v>
      </c>
      <c r="B135" s="3" t="s">
        <v>403</v>
      </c>
      <c r="C135" s="3" t="s">
        <v>404</v>
      </c>
      <c r="D135" s="3">
        <v>813</v>
      </c>
      <c r="E135" s="3" t="s">
        <v>11</v>
      </c>
      <c r="F135" s="3"/>
      <c r="G135" s="3"/>
    </row>
    <row r="136" spans="1:7" ht="28.5" x14ac:dyDescent="0.2">
      <c r="A136" s="3">
        <v>10029</v>
      </c>
      <c r="B136" s="3" t="s">
        <v>405</v>
      </c>
      <c r="C136" s="3" t="s">
        <v>406</v>
      </c>
      <c r="D136" s="3">
        <v>814</v>
      </c>
      <c r="E136" s="3" t="s">
        <v>11</v>
      </c>
      <c r="F136" s="3"/>
      <c r="G136" s="3"/>
    </row>
    <row r="137" spans="1:7" ht="28.5" x14ac:dyDescent="0.2">
      <c r="A137" s="3">
        <v>10030</v>
      </c>
      <c r="B137" s="3" t="s">
        <v>407</v>
      </c>
      <c r="C137" s="3" t="s">
        <v>408</v>
      </c>
      <c r="D137" s="3">
        <v>815</v>
      </c>
      <c r="E137" s="3" t="s">
        <v>11</v>
      </c>
      <c r="F137" s="3"/>
      <c r="G137" s="3"/>
    </row>
    <row r="138" spans="1:7" ht="28.5" x14ac:dyDescent="0.2">
      <c r="A138" s="3">
        <v>10031</v>
      </c>
      <c r="B138" s="3" t="s">
        <v>409</v>
      </c>
      <c r="C138" s="3" t="s">
        <v>410</v>
      </c>
      <c r="D138" s="3">
        <v>816</v>
      </c>
      <c r="E138" s="3" t="s">
        <v>11</v>
      </c>
      <c r="F138" s="3"/>
      <c r="G138" s="3"/>
    </row>
    <row r="139" spans="1:7" ht="28.5" x14ac:dyDescent="0.2">
      <c r="A139" s="3">
        <v>10032</v>
      </c>
      <c r="B139" s="3" t="s">
        <v>411</v>
      </c>
      <c r="C139" s="3" t="s">
        <v>412</v>
      </c>
      <c r="D139" s="3">
        <v>817</v>
      </c>
      <c r="E139" s="3" t="s">
        <v>11</v>
      </c>
      <c r="F139" s="3"/>
      <c r="G139" s="3"/>
    </row>
    <row r="140" spans="1:7" ht="28.5" x14ac:dyDescent="0.2">
      <c r="A140" s="3">
        <v>10033</v>
      </c>
      <c r="B140" s="3" t="s">
        <v>413</v>
      </c>
      <c r="C140" s="3" t="s">
        <v>414</v>
      </c>
      <c r="D140" s="3">
        <v>818</v>
      </c>
      <c r="E140" s="3" t="s">
        <v>11</v>
      </c>
      <c r="F140" s="3"/>
      <c r="G140" s="3"/>
    </row>
    <row r="141" spans="1:7" ht="28.5" x14ac:dyDescent="0.2">
      <c r="A141" s="3">
        <v>10034</v>
      </c>
      <c r="B141" s="3" t="s">
        <v>415</v>
      </c>
      <c r="C141" s="3" t="s">
        <v>416</v>
      </c>
      <c r="D141" s="3">
        <v>819</v>
      </c>
      <c r="E141" s="3" t="s">
        <v>11</v>
      </c>
      <c r="F141" s="3"/>
      <c r="G141" s="3"/>
    </row>
    <row r="142" spans="1:7" ht="28.5" x14ac:dyDescent="0.2">
      <c r="A142" s="3">
        <v>10035</v>
      </c>
      <c r="B142" s="3" t="s">
        <v>417</v>
      </c>
      <c r="C142" s="3" t="s">
        <v>418</v>
      </c>
      <c r="D142" s="3">
        <v>820</v>
      </c>
      <c r="E142" s="3" t="s">
        <v>11</v>
      </c>
      <c r="F142" s="3"/>
      <c r="G142" s="3"/>
    </row>
    <row r="143" spans="1:7" ht="28.5" x14ac:dyDescent="0.2">
      <c r="A143" s="3">
        <v>10036</v>
      </c>
      <c r="B143" s="3" t="s">
        <v>419</v>
      </c>
      <c r="C143" s="3" t="s">
        <v>420</v>
      </c>
      <c r="D143" s="3">
        <v>821</v>
      </c>
      <c r="E143" s="3" t="s">
        <v>11</v>
      </c>
      <c r="F143" s="3"/>
      <c r="G143" s="3"/>
    </row>
    <row r="144" spans="1:7" ht="28.5" x14ac:dyDescent="0.2">
      <c r="A144" s="3">
        <v>10037</v>
      </c>
      <c r="B144" s="3" t="s">
        <v>421</v>
      </c>
      <c r="C144" s="3" t="s">
        <v>422</v>
      </c>
      <c r="D144" s="3">
        <v>822</v>
      </c>
      <c r="E144" s="3" t="s">
        <v>11</v>
      </c>
      <c r="F144" s="3"/>
      <c r="G144" s="3"/>
    </row>
    <row r="145" spans="1:7" ht="28.5" x14ac:dyDescent="0.2">
      <c r="A145" s="3">
        <v>10039</v>
      </c>
      <c r="B145" s="3" t="s">
        <v>423</v>
      </c>
      <c r="C145" s="3" t="s">
        <v>424</v>
      </c>
      <c r="D145" s="3">
        <v>823</v>
      </c>
      <c r="E145" s="3" t="s">
        <v>11</v>
      </c>
      <c r="F145" s="3"/>
      <c r="G145" s="3"/>
    </row>
    <row r="146" spans="1:7" ht="28.5" x14ac:dyDescent="0.2">
      <c r="A146" s="3">
        <v>10040</v>
      </c>
      <c r="B146" s="3" t="s">
        <v>425</v>
      </c>
      <c r="C146" s="3" t="s">
        <v>426</v>
      </c>
      <c r="D146" s="3">
        <v>824</v>
      </c>
      <c r="E146" s="3" t="s">
        <v>11</v>
      </c>
      <c r="F146" s="3"/>
      <c r="G146" s="3"/>
    </row>
    <row r="147" spans="1:7" ht="28.5" x14ac:dyDescent="0.2">
      <c r="A147" s="3">
        <v>10041</v>
      </c>
      <c r="B147" s="3" t="s">
        <v>427</v>
      </c>
      <c r="C147" s="3" t="s">
        <v>428</v>
      </c>
      <c r="D147" s="3">
        <v>825</v>
      </c>
      <c r="E147" s="3" t="s">
        <v>11</v>
      </c>
      <c r="F147" s="3"/>
      <c r="G147" s="3"/>
    </row>
    <row r="148" spans="1:7" ht="28.5" x14ac:dyDescent="0.2">
      <c r="A148" s="3">
        <v>10042</v>
      </c>
      <c r="B148" s="3" t="s">
        <v>429</v>
      </c>
      <c r="C148" s="3" t="s">
        <v>430</v>
      </c>
      <c r="D148" s="3">
        <v>826</v>
      </c>
      <c r="E148" s="3" t="s">
        <v>11</v>
      </c>
      <c r="F148" s="3"/>
      <c r="G148" s="3"/>
    </row>
    <row r="149" spans="1:7" ht="28.5" x14ac:dyDescent="0.2">
      <c r="A149" s="3">
        <v>10043</v>
      </c>
      <c r="B149" s="3" t="s">
        <v>431</v>
      </c>
      <c r="C149" s="3" t="s">
        <v>432</v>
      </c>
      <c r="D149" s="3">
        <v>827</v>
      </c>
      <c r="E149" s="3" t="s">
        <v>11</v>
      </c>
      <c r="F149" s="3"/>
      <c r="G149" s="3"/>
    </row>
    <row r="150" spans="1:7" ht="28.5" x14ac:dyDescent="0.2">
      <c r="A150" s="3">
        <v>10044</v>
      </c>
      <c r="B150" s="3" t="s">
        <v>433</v>
      </c>
      <c r="C150" s="3" t="s">
        <v>434</v>
      </c>
      <c r="D150" s="3">
        <v>828</v>
      </c>
      <c r="E150" s="3" t="s">
        <v>11</v>
      </c>
      <c r="F150" s="3"/>
      <c r="G150" s="3"/>
    </row>
    <row r="151" spans="1:7" ht="28.5" x14ac:dyDescent="0.2">
      <c r="A151" s="3">
        <v>10045</v>
      </c>
      <c r="B151" s="3" t="s">
        <v>435</v>
      </c>
      <c r="C151" s="3" t="s">
        <v>436</v>
      </c>
      <c r="D151" s="3">
        <v>829</v>
      </c>
      <c r="E151" s="3" t="s">
        <v>11</v>
      </c>
      <c r="F151" s="3"/>
      <c r="G151" s="3"/>
    </row>
    <row r="152" spans="1:7" ht="28.5" x14ac:dyDescent="0.2">
      <c r="A152" s="3">
        <v>10047</v>
      </c>
      <c r="B152" s="3" t="s">
        <v>437</v>
      </c>
      <c r="C152" s="3" t="s">
        <v>438</v>
      </c>
      <c r="D152" s="3">
        <v>830</v>
      </c>
      <c r="E152" s="3" t="s">
        <v>11</v>
      </c>
      <c r="F152" s="3"/>
      <c r="G152" s="3"/>
    </row>
    <row r="153" spans="1:7" ht="28.5" x14ac:dyDescent="0.2">
      <c r="A153" s="3">
        <v>10048</v>
      </c>
      <c r="B153" s="3" t="s">
        <v>439</v>
      </c>
      <c r="C153" s="3" t="s">
        <v>440</v>
      </c>
      <c r="D153" s="3">
        <v>831</v>
      </c>
      <c r="E153" s="3" t="s">
        <v>11</v>
      </c>
      <c r="F153" s="3"/>
      <c r="G153" s="3"/>
    </row>
    <row r="154" spans="1:7" ht="28.5" x14ac:dyDescent="0.2">
      <c r="A154" s="3">
        <v>10049</v>
      </c>
      <c r="B154" s="3" t="s">
        <v>441</v>
      </c>
      <c r="C154" s="3" t="s">
        <v>442</v>
      </c>
      <c r="D154" s="3">
        <v>832</v>
      </c>
      <c r="E154" s="3" t="s">
        <v>11</v>
      </c>
      <c r="F154" s="3"/>
      <c r="G154" s="3"/>
    </row>
    <row r="155" spans="1:7" ht="28.5" x14ac:dyDescent="0.2">
      <c r="A155" s="3">
        <v>10050</v>
      </c>
      <c r="B155" s="3" t="s">
        <v>443</v>
      </c>
      <c r="C155" s="3" t="s">
        <v>444</v>
      </c>
      <c r="D155" s="3">
        <v>833</v>
      </c>
      <c r="E155" s="3" t="s">
        <v>11</v>
      </c>
      <c r="F155" s="3"/>
      <c r="G155" s="3"/>
    </row>
    <row r="156" spans="1:7" ht="28.5" x14ac:dyDescent="0.2">
      <c r="A156" s="3">
        <v>10058</v>
      </c>
      <c r="B156" s="3" t="s">
        <v>445</v>
      </c>
      <c r="C156" s="3" t="s">
        <v>446</v>
      </c>
      <c r="D156" s="3">
        <v>834</v>
      </c>
      <c r="E156" s="3" t="s">
        <v>11</v>
      </c>
      <c r="F156" s="3"/>
      <c r="G156" s="3"/>
    </row>
    <row r="157" spans="1:7" ht="28.5" x14ac:dyDescent="0.2">
      <c r="A157" s="3">
        <v>10060</v>
      </c>
      <c r="B157" s="3" t="s">
        <v>447</v>
      </c>
      <c r="C157" s="3" t="s">
        <v>448</v>
      </c>
      <c r="D157" s="3">
        <v>835</v>
      </c>
      <c r="E157" s="3" t="s">
        <v>11</v>
      </c>
      <c r="F157" s="3"/>
      <c r="G157" s="3"/>
    </row>
    <row r="158" spans="1:7" ht="28.5" x14ac:dyDescent="0.2">
      <c r="A158" s="3">
        <v>10061</v>
      </c>
      <c r="B158" s="3" t="s">
        <v>449</v>
      </c>
      <c r="C158" s="3" t="s">
        <v>450</v>
      </c>
      <c r="D158" s="3">
        <v>836</v>
      </c>
      <c r="E158" s="3" t="s">
        <v>11</v>
      </c>
      <c r="F158" s="3"/>
      <c r="G158" s="3"/>
    </row>
    <row r="159" spans="1:7" ht="28.5" x14ac:dyDescent="0.2">
      <c r="A159" s="3">
        <v>10062</v>
      </c>
      <c r="B159" s="3" t="s">
        <v>451</v>
      </c>
      <c r="C159" s="3" t="s">
        <v>452</v>
      </c>
      <c r="D159" s="3">
        <v>837</v>
      </c>
      <c r="E159" s="3" t="s">
        <v>11</v>
      </c>
      <c r="F159" s="3"/>
      <c r="G159" s="3"/>
    </row>
    <row r="160" spans="1:7" ht="28.5" x14ac:dyDescent="0.2">
      <c r="A160" s="3">
        <v>10064</v>
      </c>
      <c r="B160" s="3" t="s">
        <v>453</v>
      </c>
      <c r="C160" s="3" t="s">
        <v>454</v>
      </c>
      <c r="D160" s="3">
        <v>838</v>
      </c>
      <c r="E160" s="3" t="s">
        <v>11</v>
      </c>
      <c r="F160" s="3"/>
      <c r="G160" s="3"/>
    </row>
    <row r="161" spans="1:7" ht="28.5" x14ac:dyDescent="0.2">
      <c r="A161" s="3">
        <v>10065</v>
      </c>
      <c r="B161" s="3" t="s">
        <v>455</v>
      </c>
      <c r="C161" s="3" t="s">
        <v>456</v>
      </c>
      <c r="D161" s="3">
        <v>839</v>
      </c>
      <c r="E161" s="3" t="s">
        <v>11</v>
      </c>
      <c r="F161" s="3"/>
      <c r="G161" s="3"/>
    </row>
    <row r="162" spans="1:7" ht="28.5" x14ac:dyDescent="0.2">
      <c r="A162" s="3">
        <v>10066</v>
      </c>
      <c r="B162" s="3" t="s">
        <v>457</v>
      </c>
      <c r="C162" s="3" t="s">
        <v>458</v>
      </c>
      <c r="D162" s="3">
        <v>840</v>
      </c>
      <c r="E162" s="3" t="s">
        <v>11</v>
      </c>
      <c r="F162" s="3"/>
      <c r="G162" s="3"/>
    </row>
    <row r="163" spans="1:7" ht="28.5" x14ac:dyDescent="0.2">
      <c r="A163" s="3">
        <v>10067</v>
      </c>
      <c r="B163" s="3" t="s">
        <v>459</v>
      </c>
      <c r="C163" s="3" t="s">
        <v>460</v>
      </c>
      <c r="D163" s="3">
        <v>841</v>
      </c>
      <c r="E163" s="3" t="s">
        <v>11</v>
      </c>
      <c r="F163" s="3"/>
      <c r="G163" s="3"/>
    </row>
    <row r="164" spans="1:7" ht="28.5" x14ac:dyDescent="0.2">
      <c r="A164" s="3">
        <v>10068</v>
      </c>
      <c r="B164" s="3" t="s">
        <v>461</v>
      </c>
      <c r="C164" s="3" t="s">
        <v>462</v>
      </c>
      <c r="D164" s="3">
        <v>842</v>
      </c>
      <c r="E164" s="3" t="s">
        <v>11</v>
      </c>
      <c r="F164" s="3"/>
      <c r="G164" s="3"/>
    </row>
    <row r="165" spans="1:7" ht="28.5" x14ac:dyDescent="0.2">
      <c r="A165" s="3">
        <v>10069</v>
      </c>
      <c r="B165" s="3" t="s">
        <v>463</v>
      </c>
      <c r="C165" s="3" t="s">
        <v>464</v>
      </c>
      <c r="D165" s="3">
        <v>843</v>
      </c>
      <c r="E165" s="3" t="s">
        <v>11</v>
      </c>
      <c r="F165" s="3"/>
      <c r="G165" s="3"/>
    </row>
    <row r="166" spans="1:7" ht="28.5" x14ac:dyDescent="0.2">
      <c r="A166" s="3">
        <v>10070</v>
      </c>
      <c r="B166" s="3" t="s">
        <v>465</v>
      </c>
      <c r="C166" s="3" t="s">
        <v>466</v>
      </c>
      <c r="D166" s="3">
        <v>844</v>
      </c>
      <c r="E166" s="3" t="s">
        <v>11</v>
      </c>
      <c r="F166" s="3"/>
      <c r="G166" s="3"/>
    </row>
    <row r="167" spans="1:7" ht="28.5" x14ac:dyDescent="0.2">
      <c r="A167" s="3">
        <v>10071</v>
      </c>
      <c r="B167" s="3" t="s">
        <v>467</v>
      </c>
      <c r="C167" s="3" t="s">
        <v>468</v>
      </c>
      <c r="D167" s="3">
        <v>845</v>
      </c>
      <c r="E167" s="3" t="s">
        <v>11</v>
      </c>
      <c r="F167" s="3"/>
      <c r="G167" s="3"/>
    </row>
    <row r="168" spans="1:7" ht="28.5" x14ac:dyDescent="0.2">
      <c r="A168" s="3">
        <v>10072</v>
      </c>
      <c r="B168" s="3" t="s">
        <v>469</v>
      </c>
      <c r="C168" s="3" t="s">
        <v>470</v>
      </c>
      <c r="D168" s="3">
        <v>846</v>
      </c>
      <c r="E168" s="3" t="s">
        <v>11</v>
      </c>
      <c r="F168" s="3"/>
      <c r="G168" s="3"/>
    </row>
    <row r="169" spans="1:7" ht="28.5" x14ac:dyDescent="0.2">
      <c r="A169" s="3">
        <v>10073</v>
      </c>
      <c r="B169" s="3" t="s">
        <v>471</v>
      </c>
      <c r="C169" s="3" t="s">
        <v>472</v>
      </c>
      <c r="D169" s="3">
        <v>847</v>
      </c>
      <c r="E169" s="3" t="s">
        <v>11</v>
      </c>
      <c r="F169" s="3"/>
      <c r="G169" s="3"/>
    </row>
    <row r="170" spans="1:7" ht="28.5" x14ac:dyDescent="0.2">
      <c r="A170" s="3">
        <v>10074</v>
      </c>
      <c r="B170" s="3" t="s">
        <v>473</v>
      </c>
      <c r="C170" s="3" t="s">
        <v>474</v>
      </c>
      <c r="D170" s="3">
        <v>848</v>
      </c>
      <c r="E170" s="3" t="s">
        <v>11</v>
      </c>
      <c r="F170" s="3"/>
      <c r="G170" s="3"/>
    </row>
    <row r="171" spans="1:7" ht="28.5" x14ac:dyDescent="0.2">
      <c r="A171" s="3">
        <v>10075</v>
      </c>
      <c r="B171" s="3" t="s">
        <v>475</v>
      </c>
      <c r="C171" s="3" t="s">
        <v>476</v>
      </c>
      <c r="D171" s="3">
        <v>849</v>
      </c>
      <c r="E171" s="3" t="s">
        <v>11</v>
      </c>
      <c r="F171" s="3"/>
      <c r="G171" s="3"/>
    </row>
    <row r="172" spans="1:7" ht="28.5" x14ac:dyDescent="0.2">
      <c r="A172" s="3">
        <v>10076</v>
      </c>
      <c r="B172" s="3" t="s">
        <v>477</v>
      </c>
      <c r="C172" s="3" t="s">
        <v>478</v>
      </c>
      <c r="D172" s="3">
        <v>850</v>
      </c>
      <c r="E172" s="3" t="s">
        <v>11</v>
      </c>
      <c r="F172" s="3"/>
      <c r="G172" s="3"/>
    </row>
    <row r="173" spans="1:7" ht="28.5" x14ac:dyDescent="0.2">
      <c r="A173" s="3">
        <v>10077</v>
      </c>
      <c r="B173" s="3" t="s">
        <v>479</v>
      </c>
      <c r="C173" s="3" t="s">
        <v>27</v>
      </c>
      <c r="D173" s="3">
        <v>851</v>
      </c>
      <c r="E173" s="3" t="s">
        <v>11</v>
      </c>
      <c r="F173" s="3"/>
      <c r="G173" s="3"/>
    </row>
    <row r="174" spans="1:7" ht="28.5" x14ac:dyDescent="0.2">
      <c r="A174" s="3">
        <v>10078</v>
      </c>
      <c r="B174" s="3" t="s">
        <v>480</v>
      </c>
      <c r="C174" s="3" t="s">
        <v>481</v>
      </c>
      <c r="D174" s="3">
        <v>852</v>
      </c>
      <c r="E174" s="3" t="s">
        <v>11</v>
      </c>
      <c r="F174" s="3"/>
      <c r="G174" s="3"/>
    </row>
    <row r="175" spans="1:7" ht="28.5" x14ac:dyDescent="0.2">
      <c r="A175" s="3">
        <v>10079</v>
      </c>
      <c r="B175" s="3" t="s">
        <v>482</v>
      </c>
      <c r="C175" s="3" t="s">
        <v>483</v>
      </c>
      <c r="D175" s="3">
        <v>853</v>
      </c>
      <c r="E175" s="3" t="s">
        <v>11</v>
      </c>
      <c r="F175" s="3"/>
      <c r="G175" s="3"/>
    </row>
    <row r="176" spans="1:7" ht="28.5" x14ac:dyDescent="0.2">
      <c r="A176" s="3">
        <v>10080</v>
      </c>
      <c r="B176" s="3" t="s">
        <v>484</v>
      </c>
      <c r="C176" s="3" t="s">
        <v>485</v>
      </c>
      <c r="D176" s="3">
        <v>854</v>
      </c>
      <c r="E176" s="3" t="s">
        <v>11</v>
      </c>
      <c r="F176" s="3"/>
      <c r="G176" s="3"/>
    </row>
    <row r="177" spans="1:7" ht="28.5" x14ac:dyDescent="0.2">
      <c r="A177" s="3">
        <v>10081</v>
      </c>
      <c r="B177" s="3" t="s">
        <v>486</v>
      </c>
      <c r="C177" s="3" t="s">
        <v>487</v>
      </c>
      <c r="D177" s="3">
        <v>855</v>
      </c>
      <c r="E177" s="3" t="s">
        <v>11</v>
      </c>
      <c r="F177" s="3"/>
      <c r="G177" s="3"/>
    </row>
    <row r="178" spans="1:7" ht="28.5" x14ac:dyDescent="0.2">
      <c r="A178" s="3">
        <v>10082</v>
      </c>
      <c r="B178" s="3" t="s">
        <v>488</v>
      </c>
      <c r="C178" s="3" t="s">
        <v>489</v>
      </c>
      <c r="D178" s="3">
        <v>856</v>
      </c>
      <c r="E178" s="3" t="s">
        <v>11</v>
      </c>
      <c r="F178" s="3"/>
      <c r="G178" s="3"/>
    </row>
    <row r="179" spans="1:7" ht="28.5" x14ac:dyDescent="0.2">
      <c r="A179" s="3">
        <v>10084</v>
      </c>
      <c r="B179" s="3" t="s">
        <v>490</v>
      </c>
      <c r="C179" s="3" t="s">
        <v>491</v>
      </c>
      <c r="D179" s="3">
        <v>857</v>
      </c>
      <c r="E179" s="3" t="s">
        <v>11</v>
      </c>
      <c r="F179" s="3"/>
      <c r="G179" s="3"/>
    </row>
    <row r="180" spans="1:7" ht="28.5" x14ac:dyDescent="0.2">
      <c r="A180" s="3">
        <v>10085</v>
      </c>
      <c r="B180" s="3" t="s">
        <v>492</v>
      </c>
      <c r="C180" s="3" t="s">
        <v>493</v>
      </c>
      <c r="D180" s="3">
        <v>858</v>
      </c>
      <c r="E180" s="3" t="s">
        <v>11</v>
      </c>
      <c r="F180" s="3"/>
      <c r="G180" s="3"/>
    </row>
    <row r="181" spans="1:7" ht="28.5" x14ac:dyDescent="0.2">
      <c r="A181" s="3">
        <v>10087</v>
      </c>
      <c r="B181" s="3" t="s">
        <v>494</v>
      </c>
      <c r="C181" s="3" t="s">
        <v>495</v>
      </c>
      <c r="D181" s="3">
        <v>859</v>
      </c>
      <c r="E181" s="3" t="s">
        <v>11</v>
      </c>
      <c r="F181" s="3"/>
      <c r="G181" s="3"/>
    </row>
    <row r="182" spans="1:7" ht="28.5" x14ac:dyDescent="0.2">
      <c r="A182" s="3">
        <v>10088</v>
      </c>
      <c r="B182" s="3" t="s">
        <v>496</v>
      </c>
      <c r="C182" s="3" t="s">
        <v>497</v>
      </c>
      <c r="D182" s="3">
        <v>860</v>
      </c>
      <c r="E182" s="3" t="s">
        <v>11</v>
      </c>
      <c r="F182" s="3"/>
      <c r="G182" s="3"/>
    </row>
    <row r="183" spans="1:7" ht="28.5" x14ac:dyDescent="0.2">
      <c r="A183" s="3">
        <v>10089</v>
      </c>
      <c r="B183" s="3" t="s">
        <v>498</v>
      </c>
      <c r="C183" s="3" t="s">
        <v>499</v>
      </c>
      <c r="D183" s="3">
        <v>861</v>
      </c>
      <c r="E183" s="3" t="s">
        <v>11</v>
      </c>
      <c r="F183" s="3"/>
      <c r="G183" s="3"/>
    </row>
    <row r="184" spans="1:7" ht="28.5" x14ac:dyDescent="0.2">
      <c r="A184" s="3">
        <v>10090</v>
      </c>
      <c r="B184" s="3" t="s">
        <v>500</v>
      </c>
      <c r="C184" s="3" t="s">
        <v>501</v>
      </c>
      <c r="D184" s="3">
        <v>862</v>
      </c>
      <c r="E184" s="3" t="s">
        <v>11</v>
      </c>
      <c r="F184" s="3"/>
      <c r="G184" s="3"/>
    </row>
    <row r="185" spans="1:7" ht="28.5" x14ac:dyDescent="0.2">
      <c r="A185" s="3">
        <v>10091</v>
      </c>
      <c r="B185" s="3" t="s">
        <v>502</v>
      </c>
      <c r="C185" s="3" t="s">
        <v>503</v>
      </c>
      <c r="D185" s="3">
        <v>863</v>
      </c>
      <c r="E185" s="3" t="s">
        <v>11</v>
      </c>
      <c r="F185" s="3"/>
      <c r="G185" s="3"/>
    </row>
    <row r="186" spans="1:7" ht="28.5" x14ac:dyDescent="0.2">
      <c r="A186" s="3">
        <v>10092</v>
      </c>
      <c r="B186" s="3" t="s">
        <v>504</v>
      </c>
      <c r="C186" s="3" t="s">
        <v>505</v>
      </c>
      <c r="D186" s="3">
        <v>864</v>
      </c>
      <c r="E186" s="3" t="s">
        <v>11</v>
      </c>
      <c r="F186" s="3"/>
      <c r="G186" s="3"/>
    </row>
    <row r="187" spans="1:7" ht="28.5" x14ac:dyDescent="0.2">
      <c r="A187" s="3">
        <v>10093</v>
      </c>
      <c r="B187" s="3" t="s">
        <v>506</v>
      </c>
      <c r="C187" s="3" t="s">
        <v>507</v>
      </c>
      <c r="D187" s="3">
        <v>865</v>
      </c>
      <c r="E187" s="3" t="s">
        <v>11</v>
      </c>
      <c r="F187" s="3"/>
      <c r="G187" s="3"/>
    </row>
    <row r="188" spans="1:7" ht="28.5" x14ac:dyDescent="0.2">
      <c r="A188" s="3">
        <v>10094</v>
      </c>
      <c r="B188" s="3" t="s">
        <v>508</v>
      </c>
      <c r="C188" s="3" t="s">
        <v>509</v>
      </c>
      <c r="D188" s="3">
        <v>866</v>
      </c>
      <c r="E188" s="3" t="s">
        <v>11</v>
      </c>
      <c r="F188" s="3"/>
      <c r="G188" s="3"/>
    </row>
    <row r="189" spans="1:7" ht="28.5" x14ac:dyDescent="0.2">
      <c r="A189" s="3">
        <v>10095</v>
      </c>
      <c r="B189" s="3" t="s">
        <v>510</v>
      </c>
      <c r="C189" s="3" t="s">
        <v>511</v>
      </c>
      <c r="D189" s="3">
        <v>867</v>
      </c>
      <c r="E189" s="3" t="s">
        <v>11</v>
      </c>
      <c r="F189" s="3"/>
      <c r="G189" s="3"/>
    </row>
    <row r="190" spans="1:7" ht="28.5" x14ac:dyDescent="0.2">
      <c r="A190" s="3">
        <v>10096</v>
      </c>
      <c r="B190" s="3" t="s">
        <v>512</v>
      </c>
      <c r="C190" s="3" t="s">
        <v>513</v>
      </c>
      <c r="D190" s="3">
        <v>868</v>
      </c>
      <c r="E190" s="3" t="s">
        <v>11</v>
      </c>
      <c r="F190" s="3"/>
      <c r="G190" s="3"/>
    </row>
    <row r="191" spans="1:7" ht="28.5" x14ac:dyDescent="0.2">
      <c r="A191" s="3">
        <v>10097</v>
      </c>
      <c r="B191" s="3" t="s">
        <v>514</v>
      </c>
      <c r="C191" s="3" t="s">
        <v>515</v>
      </c>
      <c r="D191" s="3">
        <v>869</v>
      </c>
      <c r="E191" s="3" t="s">
        <v>11</v>
      </c>
      <c r="F191" s="3"/>
      <c r="G191" s="3"/>
    </row>
    <row r="192" spans="1:7" ht="28.5" x14ac:dyDescent="0.2">
      <c r="A192" s="3">
        <v>10098</v>
      </c>
      <c r="B192" s="3" t="s">
        <v>516</v>
      </c>
      <c r="C192" s="3" t="s">
        <v>517</v>
      </c>
      <c r="D192" s="3">
        <v>870</v>
      </c>
      <c r="E192" s="3" t="s">
        <v>11</v>
      </c>
      <c r="F192" s="3"/>
      <c r="G192" s="3"/>
    </row>
    <row r="193" spans="1:7" ht="28.5" x14ac:dyDescent="0.2">
      <c r="A193" s="3">
        <v>10099</v>
      </c>
      <c r="B193" s="3" t="s">
        <v>518</v>
      </c>
      <c r="C193" s="3" t="s">
        <v>519</v>
      </c>
      <c r="D193" s="3">
        <v>871</v>
      </c>
      <c r="E193" s="3" t="s">
        <v>11</v>
      </c>
      <c r="F193" s="3"/>
      <c r="G193" s="3"/>
    </row>
    <row r="194" spans="1:7" ht="28.5" x14ac:dyDescent="0.2">
      <c r="A194" s="3">
        <v>10100</v>
      </c>
      <c r="B194" s="3" t="s">
        <v>520</v>
      </c>
      <c r="C194" s="3" t="s">
        <v>521</v>
      </c>
      <c r="D194" s="3">
        <v>872</v>
      </c>
      <c r="E194" s="3" t="s">
        <v>11</v>
      </c>
      <c r="F194" s="3"/>
      <c r="G194" s="3"/>
    </row>
    <row r="195" spans="1:7" ht="28.5" x14ac:dyDescent="0.2">
      <c r="A195" s="3">
        <v>10101</v>
      </c>
      <c r="B195" s="3" t="s">
        <v>522</v>
      </c>
      <c r="C195" s="3" t="s">
        <v>523</v>
      </c>
      <c r="D195" s="3">
        <v>873</v>
      </c>
      <c r="E195" s="3" t="s">
        <v>11</v>
      </c>
      <c r="F195" s="3"/>
      <c r="G195" s="3"/>
    </row>
    <row r="196" spans="1:7" ht="28.5" x14ac:dyDescent="0.2">
      <c r="A196" s="3">
        <v>10102</v>
      </c>
      <c r="B196" s="3" t="s">
        <v>524</v>
      </c>
      <c r="C196" s="3" t="s">
        <v>525</v>
      </c>
      <c r="D196" s="3">
        <v>874</v>
      </c>
      <c r="E196" s="3" t="s">
        <v>11</v>
      </c>
      <c r="F196" s="3"/>
      <c r="G196" s="3"/>
    </row>
    <row r="197" spans="1:7" ht="28.5" x14ac:dyDescent="0.2">
      <c r="A197" s="3">
        <v>10103</v>
      </c>
      <c r="B197" s="3" t="s">
        <v>526</v>
      </c>
      <c r="C197" s="3" t="s">
        <v>527</v>
      </c>
      <c r="D197" s="3">
        <v>875</v>
      </c>
      <c r="E197" s="3" t="s">
        <v>11</v>
      </c>
      <c r="F197" s="3"/>
      <c r="G197" s="3"/>
    </row>
    <row r="198" spans="1:7" ht="28.5" x14ac:dyDescent="0.2">
      <c r="A198" s="3">
        <v>10104</v>
      </c>
      <c r="B198" s="3" t="s">
        <v>528</v>
      </c>
      <c r="C198" s="3" t="s">
        <v>529</v>
      </c>
      <c r="D198" s="3">
        <v>876</v>
      </c>
      <c r="E198" s="3" t="s">
        <v>11</v>
      </c>
      <c r="F198" s="3"/>
      <c r="G198" s="3"/>
    </row>
    <row r="199" spans="1:7" ht="28.5" x14ac:dyDescent="0.2">
      <c r="A199" s="3">
        <v>10105</v>
      </c>
      <c r="B199" s="3" t="s">
        <v>530</v>
      </c>
      <c r="C199" s="3" t="s">
        <v>531</v>
      </c>
      <c r="D199" s="3">
        <v>877</v>
      </c>
      <c r="E199" s="3" t="s">
        <v>11</v>
      </c>
      <c r="F199" s="3"/>
      <c r="G199" s="3"/>
    </row>
    <row r="200" spans="1:7" ht="28.5" x14ac:dyDescent="0.2">
      <c r="A200" s="3">
        <v>10106</v>
      </c>
      <c r="B200" s="3" t="s">
        <v>532</v>
      </c>
      <c r="C200" s="3" t="s">
        <v>533</v>
      </c>
      <c r="D200" s="3">
        <v>878</v>
      </c>
      <c r="E200" s="3" t="s">
        <v>11</v>
      </c>
      <c r="F200" s="3"/>
      <c r="G200" s="3"/>
    </row>
    <row r="201" spans="1:7" ht="28.5" x14ac:dyDescent="0.2">
      <c r="A201" s="3">
        <v>10107</v>
      </c>
      <c r="B201" s="3" t="s">
        <v>534</v>
      </c>
      <c r="C201" s="3" t="s">
        <v>535</v>
      </c>
      <c r="D201" s="3">
        <v>879</v>
      </c>
      <c r="E201" s="3" t="s">
        <v>11</v>
      </c>
      <c r="F201" s="3"/>
      <c r="G201" s="3"/>
    </row>
    <row r="202" spans="1:7" ht="28.5" x14ac:dyDescent="0.2">
      <c r="A202" s="3">
        <v>10108</v>
      </c>
      <c r="B202" s="3" t="s">
        <v>536</v>
      </c>
      <c r="C202" s="3" t="s">
        <v>537</v>
      </c>
      <c r="D202" s="3">
        <v>880</v>
      </c>
      <c r="E202" s="3" t="s">
        <v>11</v>
      </c>
      <c r="F202" s="3"/>
      <c r="G202" s="3"/>
    </row>
    <row r="203" spans="1:7" ht="28.5" x14ac:dyDescent="0.2">
      <c r="A203" s="3">
        <v>10109</v>
      </c>
      <c r="B203" s="3" t="s">
        <v>538</v>
      </c>
      <c r="C203" s="3" t="s">
        <v>539</v>
      </c>
      <c r="D203" s="3">
        <v>881</v>
      </c>
      <c r="E203" s="3" t="s">
        <v>11</v>
      </c>
      <c r="F203" s="3"/>
      <c r="G203" s="3"/>
    </row>
    <row r="204" spans="1:7" ht="28.5" x14ac:dyDescent="0.2">
      <c r="A204" s="3">
        <v>10110</v>
      </c>
      <c r="B204" s="3" t="s">
        <v>540</v>
      </c>
      <c r="C204" s="3" t="s">
        <v>541</v>
      </c>
      <c r="D204" s="3">
        <v>882</v>
      </c>
      <c r="E204" s="3" t="s">
        <v>11</v>
      </c>
      <c r="F204" s="3"/>
      <c r="G204" s="3"/>
    </row>
    <row r="205" spans="1:7" ht="28.5" x14ac:dyDescent="0.2">
      <c r="A205" s="3">
        <v>10111</v>
      </c>
      <c r="B205" s="3" t="s">
        <v>542</v>
      </c>
      <c r="C205" s="3" t="s">
        <v>543</v>
      </c>
      <c r="D205" s="3">
        <v>883</v>
      </c>
      <c r="E205" s="3" t="s">
        <v>11</v>
      </c>
      <c r="F205" s="3"/>
      <c r="G205" s="3"/>
    </row>
    <row r="206" spans="1:7" ht="28.5" x14ac:dyDescent="0.2">
      <c r="A206" s="3">
        <v>10112</v>
      </c>
      <c r="B206" s="3" t="s">
        <v>544</v>
      </c>
      <c r="C206" s="3" t="s">
        <v>545</v>
      </c>
      <c r="D206" s="3">
        <v>884</v>
      </c>
      <c r="E206" s="3" t="s">
        <v>11</v>
      </c>
      <c r="F206" s="3"/>
      <c r="G206" s="3"/>
    </row>
    <row r="207" spans="1:7" ht="28.5" x14ac:dyDescent="0.2">
      <c r="A207" s="3">
        <v>10113</v>
      </c>
      <c r="B207" s="3" t="s">
        <v>546</v>
      </c>
      <c r="C207" s="3" t="s">
        <v>547</v>
      </c>
      <c r="D207" s="3">
        <v>885</v>
      </c>
      <c r="E207" s="3" t="s">
        <v>11</v>
      </c>
      <c r="F207" s="3"/>
      <c r="G207" s="3"/>
    </row>
    <row r="208" spans="1:7" ht="28.5" x14ac:dyDescent="0.2">
      <c r="A208" s="3">
        <v>10114</v>
      </c>
      <c r="B208" s="3" t="s">
        <v>548</v>
      </c>
      <c r="C208" s="3" t="s">
        <v>549</v>
      </c>
      <c r="D208" s="3">
        <v>886</v>
      </c>
      <c r="E208" s="3" t="s">
        <v>11</v>
      </c>
      <c r="F208" s="3"/>
      <c r="G208" s="3"/>
    </row>
    <row r="209" spans="1:7" ht="28.5" x14ac:dyDescent="0.2">
      <c r="A209" s="3">
        <v>10115</v>
      </c>
      <c r="B209" s="3" t="s">
        <v>550</v>
      </c>
      <c r="C209" s="3" t="s">
        <v>551</v>
      </c>
      <c r="D209" s="3">
        <v>887</v>
      </c>
      <c r="E209" s="3" t="s">
        <v>11</v>
      </c>
      <c r="F209" s="3"/>
      <c r="G209" s="3"/>
    </row>
    <row r="210" spans="1:7" ht="28.5" x14ac:dyDescent="0.2">
      <c r="A210" s="3">
        <v>10116</v>
      </c>
      <c r="B210" s="3" t="s">
        <v>552</v>
      </c>
      <c r="C210" s="3" t="s">
        <v>553</v>
      </c>
      <c r="D210" s="3">
        <v>888</v>
      </c>
      <c r="E210" s="3" t="s">
        <v>11</v>
      </c>
      <c r="F210" s="3"/>
      <c r="G210" s="3"/>
    </row>
    <row r="211" spans="1:7" ht="28.5" x14ac:dyDescent="0.2">
      <c r="A211" s="3">
        <v>10117</v>
      </c>
      <c r="B211" s="3" t="s">
        <v>554</v>
      </c>
      <c r="C211" s="3" t="s">
        <v>555</v>
      </c>
      <c r="D211" s="3">
        <v>889</v>
      </c>
      <c r="E211" s="3" t="s">
        <v>11</v>
      </c>
      <c r="F211" s="3"/>
      <c r="G211" s="3"/>
    </row>
    <row r="212" spans="1:7" ht="28.5" x14ac:dyDescent="0.2">
      <c r="A212" s="3">
        <v>10118</v>
      </c>
      <c r="B212" s="3" t="s">
        <v>556</v>
      </c>
      <c r="C212" s="3" t="s">
        <v>557</v>
      </c>
      <c r="D212" s="3">
        <v>890</v>
      </c>
      <c r="E212" s="3" t="s">
        <v>11</v>
      </c>
      <c r="F212" s="3"/>
      <c r="G212" s="3"/>
    </row>
    <row r="213" spans="1:7" ht="28.5" x14ac:dyDescent="0.2">
      <c r="A213" s="3">
        <v>10119</v>
      </c>
      <c r="B213" s="3" t="s">
        <v>558</v>
      </c>
      <c r="C213" s="3" t="s">
        <v>559</v>
      </c>
      <c r="D213" s="3">
        <v>891</v>
      </c>
      <c r="E213" s="3" t="s">
        <v>11</v>
      </c>
      <c r="F213" s="3"/>
      <c r="G213" s="3"/>
    </row>
    <row r="214" spans="1:7" ht="28.5" x14ac:dyDescent="0.2">
      <c r="A214" s="3">
        <v>10120</v>
      </c>
      <c r="B214" s="3" t="s">
        <v>560</v>
      </c>
      <c r="C214" s="3" t="s">
        <v>561</v>
      </c>
      <c r="D214" s="3">
        <v>892</v>
      </c>
      <c r="E214" s="3" t="s">
        <v>11</v>
      </c>
      <c r="F214" s="3"/>
      <c r="G214" s="3"/>
    </row>
    <row r="215" spans="1:7" ht="28.5" x14ac:dyDescent="0.2">
      <c r="A215" s="3">
        <v>10121</v>
      </c>
      <c r="B215" s="3" t="s">
        <v>562</v>
      </c>
      <c r="C215" s="3" t="s">
        <v>563</v>
      </c>
      <c r="D215" s="3">
        <v>893</v>
      </c>
      <c r="E215" s="3" t="s">
        <v>11</v>
      </c>
      <c r="F215" s="3"/>
      <c r="G215" s="3"/>
    </row>
    <row r="216" spans="1:7" ht="28.5" x14ac:dyDescent="0.2">
      <c r="A216" s="3">
        <v>10122</v>
      </c>
      <c r="B216" s="3" t="s">
        <v>564</v>
      </c>
      <c r="C216" s="3" t="s">
        <v>565</v>
      </c>
      <c r="D216" s="3">
        <v>894</v>
      </c>
      <c r="E216" s="3" t="s">
        <v>11</v>
      </c>
      <c r="F216" s="3"/>
      <c r="G216" s="3"/>
    </row>
    <row r="217" spans="1:7" ht="28.5" x14ac:dyDescent="0.2">
      <c r="A217" s="3">
        <v>10123</v>
      </c>
      <c r="B217" s="3" t="s">
        <v>566</v>
      </c>
      <c r="C217" s="3" t="s">
        <v>567</v>
      </c>
      <c r="D217" s="3">
        <v>895</v>
      </c>
      <c r="E217" s="3" t="s">
        <v>11</v>
      </c>
      <c r="F217" s="3"/>
      <c r="G217" s="3"/>
    </row>
    <row r="218" spans="1:7" ht="28.5" x14ac:dyDescent="0.2">
      <c r="A218" s="3">
        <v>10124</v>
      </c>
      <c r="B218" s="3" t="s">
        <v>568</v>
      </c>
      <c r="C218" s="3" t="s">
        <v>569</v>
      </c>
      <c r="D218" s="3">
        <v>896</v>
      </c>
      <c r="E218" s="3" t="s">
        <v>11</v>
      </c>
      <c r="F218" s="3"/>
      <c r="G218" s="3"/>
    </row>
    <row r="219" spans="1:7" ht="28.5" x14ac:dyDescent="0.2">
      <c r="A219" s="3">
        <v>10125</v>
      </c>
      <c r="B219" s="3" t="s">
        <v>570</v>
      </c>
      <c r="C219" s="3" t="s">
        <v>571</v>
      </c>
      <c r="D219" s="3">
        <v>897</v>
      </c>
      <c r="E219" s="3" t="s">
        <v>11</v>
      </c>
      <c r="F219" s="3"/>
      <c r="G219" s="3"/>
    </row>
    <row r="220" spans="1:7" ht="28.5" x14ac:dyDescent="0.2">
      <c r="A220" s="3">
        <v>10126</v>
      </c>
      <c r="B220" s="3" t="s">
        <v>572</v>
      </c>
      <c r="C220" s="3" t="s">
        <v>573</v>
      </c>
      <c r="D220" s="3">
        <v>898</v>
      </c>
      <c r="E220" s="3" t="s">
        <v>11</v>
      </c>
      <c r="F220" s="3"/>
      <c r="G220" s="3"/>
    </row>
    <row r="221" spans="1:7" ht="28.5" x14ac:dyDescent="0.2">
      <c r="A221" s="3">
        <v>10127</v>
      </c>
      <c r="B221" s="3" t="s">
        <v>574</v>
      </c>
      <c r="C221" s="3" t="s">
        <v>575</v>
      </c>
      <c r="D221" s="3">
        <v>899</v>
      </c>
      <c r="E221" s="3" t="s">
        <v>11</v>
      </c>
      <c r="F221" s="3"/>
      <c r="G221" s="3"/>
    </row>
    <row r="222" spans="1:7" ht="28.5" x14ac:dyDescent="0.2">
      <c r="A222" s="3">
        <v>10128</v>
      </c>
      <c r="B222" s="3" t="s">
        <v>576</v>
      </c>
      <c r="C222" s="3" t="s">
        <v>577</v>
      </c>
      <c r="D222" s="3">
        <v>900</v>
      </c>
      <c r="E222" s="3" t="s">
        <v>11</v>
      </c>
      <c r="F222" s="3"/>
      <c r="G222" s="3"/>
    </row>
    <row r="223" spans="1:7" ht="28.5" x14ac:dyDescent="0.2">
      <c r="A223" s="3">
        <v>10129</v>
      </c>
      <c r="B223" s="3" t="s">
        <v>578</v>
      </c>
      <c r="C223" s="3" t="s">
        <v>579</v>
      </c>
      <c r="D223" s="3">
        <v>901</v>
      </c>
      <c r="E223" s="3" t="s">
        <v>11</v>
      </c>
      <c r="F223" s="3"/>
      <c r="G223" s="3"/>
    </row>
    <row r="224" spans="1:7" ht="28.5" x14ac:dyDescent="0.2">
      <c r="A224" s="3">
        <v>10130</v>
      </c>
      <c r="B224" s="3" t="s">
        <v>580</v>
      </c>
      <c r="C224" s="3" t="s">
        <v>581</v>
      </c>
      <c r="D224" s="3">
        <v>902</v>
      </c>
      <c r="E224" s="3" t="s">
        <v>11</v>
      </c>
      <c r="F224" s="3"/>
      <c r="G224" s="3"/>
    </row>
    <row r="225" spans="1:7" ht="28.5" x14ac:dyDescent="0.2">
      <c r="A225" s="3">
        <v>10131</v>
      </c>
      <c r="B225" s="3" t="s">
        <v>582</v>
      </c>
      <c r="C225" s="3" t="s">
        <v>583</v>
      </c>
      <c r="D225" s="3">
        <v>903</v>
      </c>
      <c r="E225" s="3" t="s">
        <v>11</v>
      </c>
      <c r="F225" s="3"/>
      <c r="G225" s="3"/>
    </row>
    <row r="226" spans="1:7" ht="28.5" x14ac:dyDescent="0.2">
      <c r="A226" s="3">
        <v>10132</v>
      </c>
      <c r="B226" s="3" t="s">
        <v>584</v>
      </c>
      <c r="C226" s="3" t="s">
        <v>585</v>
      </c>
      <c r="D226" s="3">
        <v>904</v>
      </c>
      <c r="E226" s="3" t="s">
        <v>11</v>
      </c>
      <c r="F226" s="3"/>
      <c r="G226" s="3"/>
    </row>
    <row r="227" spans="1:7" ht="28.5" x14ac:dyDescent="0.2">
      <c r="A227" s="3">
        <v>10133</v>
      </c>
      <c r="B227" s="3" t="s">
        <v>586</v>
      </c>
      <c r="C227" s="3" t="s">
        <v>587</v>
      </c>
      <c r="D227" s="3">
        <v>905</v>
      </c>
      <c r="E227" s="3" t="s">
        <v>11</v>
      </c>
      <c r="F227" s="3"/>
      <c r="G227" s="3"/>
    </row>
    <row r="228" spans="1:7" ht="28.5" x14ac:dyDescent="0.2">
      <c r="A228" s="3">
        <v>10134</v>
      </c>
      <c r="B228" s="3" t="s">
        <v>588</v>
      </c>
      <c r="C228" s="3" t="s">
        <v>589</v>
      </c>
      <c r="D228" s="3">
        <v>906</v>
      </c>
      <c r="E228" s="3" t="s">
        <v>11</v>
      </c>
      <c r="F228" s="3"/>
      <c r="G228" s="3"/>
    </row>
    <row r="229" spans="1:7" ht="28.5" x14ac:dyDescent="0.2">
      <c r="A229" s="3">
        <v>10135</v>
      </c>
      <c r="B229" s="3" t="s">
        <v>590</v>
      </c>
      <c r="C229" s="3" t="s">
        <v>591</v>
      </c>
      <c r="D229" s="3">
        <v>907</v>
      </c>
      <c r="E229" s="3" t="s">
        <v>11</v>
      </c>
      <c r="F229" s="3"/>
      <c r="G229" s="3"/>
    </row>
    <row r="230" spans="1:7" ht="28.5" x14ac:dyDescent="0.2">
      <c r="A230" s="3">
        <v>10136</v>
      </c>
      <c r="B230" s="3" t="s">
        <v>592</v>
      </c>
      <c r="C230" s="3" t="s">
        <v>593</v>
      </c>
      <c r="D230" s="3">
        <v>908</v>
      </c>
      <c r="E230" s="3" t="s">
        <v>11</v>
      </c>
      <c r="F230" s="3"/>
      <c r="G230" s="3"/>
    </row>
    <row r="231" spans="1:7" ht="28.5" x14ac:dyDescent="0.2">
      <c r="A231" s="3">
        <v>10137</v>
      </c>
      <c r="B231" s="3" t="s">
        <v>594</v>
      </c>
      <c r="C231" s="3" t="s">
        <v>595</v>
      </c>
      <c r="D231" s="3">
        <v>909</v>
      </c>
      <c r="E231" s="3" t="s">
        <v>11</v>
      </c>
      <c r="F231" s="3"/>
      <c r="G231" s="3"/>
    </row>
    <row r="232" spans="1:7" ht="28.5" x14ac:dyDescent="0.2">
      <c r="A232" s="3">
        <v>10138</v>
      </c>
      <c r="B232" s="3" t="s">
        <v>596</v>
      </c>
      <c r="C232" s="3" t="s">
        <v>597</v>
      </c>
      <c r="D232" s="3">
        <v>910</v>
      </c>
      <c r="E232" s="3" t="s">
        <v>11</v>
      </c>
      <c r="F232" s="3"/>
      <c r="G232" s="3"/>
    </row>
    <row r="233" spans="1:7" ht="28.5" x14ac:dyDescent="0.2">
      <c r="A233" s="3">
        <v>10139</v>
      </c>
      <c r="B233" s="3" t="s">
        <v>598</v>
      </c>
      <c r="C233" s="3" t="s">
        <v>599</v>
      </c>
      <c r="D233" s="3">
        <v>911</v>
      </c>
      <c r="E233" s="3" t="s">
        <v>11</v>
      </c>
      <c r="F233" s="3"/>
      <c r="G233" s="3"/>
    </row>
    <row r="234" spans="1:7" ht="28.5" x14ac:dyDescent="0.2">
      <c r="A234" s="3">
        <v>10140</v>
      </c>
      <c r="B234" s="3" t="s">
        <v>600</v>
      </c>
      <c r="C234" s="3" t="s">
        <v>601</v>
      </c>
      <c r="D234" s="3">
        <v>912</v>
      </c>
      <c r="E234" s="3" t="s">
        <v>11</v>
      </c>
      <c r="F234" s="3"/>
      <c r="G234" s="3"/>
    </row>
    <row r="235" spans="1:7" ht="28.5" x14ac:dyDescent="0.2">
      <c r="A235" s="3">
        <v>10141</v>
      </c>
      <c r="B235" s="3" t="s">
        <v>602</v>
      </c>
      <c r="C235" s="3" t="s">
        <v>603</v>
      </c>
      <c r="D235" s="3">
        <v>913</v>
      </c>
      <c r="E235" s="3" t="s">
        <v>11</v>
      </c>
      <c r="F235" s="3"/>
      <c r="G235" s="3"/>
    </row>
    <row r="236" spans="1:7" ht="28.5" x14ac:dyDescent="0.2">
      <c r="A236" s="3">
        <v>10142</v>
      </c>
      <c r="B236" s="3" t="s">
        <v>604</v>
      </c>
      <c r="C236" s="3" t="s">
        <v>605</v>
      </c>
      <c r="D236" s="3">
        <v>914</v>
      </c>
      <c r="E236" s="3" t="s">
        <v>11</v>
      </c>
      <c r="F236" s="3"/>
      <c r="G236" s="3"/>
    </row>
    <row r="237" spans="1:7" ht="28.5" x14ac:dyDescent="0.2">
      <c r="A237" s="3">
        <v>10143</v>
      </c>
      <c r="B237" s="3" t="s">
        <v>606</v>
      </c>
      <c r="C237" s="3" t="s">
        <v>607</v>
      </c>
      <c r="D237" s="3">
        <v>915</v>
      </c>
      <c r="E237" s="3" t="s">
        <v>11</v>
      </c>
      <c r="F237" s="3"/>
      <c r="G237" s="3"/>
    </row>
    <row r="238" spans="1:7" ht="28.5" x14ac:dyDescent="0.2">
      <c r="A238" s="3">
        <v>10144</v>
      </c>
      <c r="B238" s="3" t="s">
        <v>608</v>
      </c>
      <c r="C238" s="3" t="s">
        <v>609</v>
      </c>
      <c r="D238" s="3">
        <v>916</v>
      </c>
      <c r="E238" s="3" t="s">
        <v>11</v>
      </c>
      <c r="F238" s="3"/>
      <c r="G238" s="3"/>
    </row>
    <row r="239" spans="1:7" ht="28.5" x14ac:dyDescent="0.2">
      <c r="A239" s="3">
        <v>10145</v>
      </c>
      <c r="B239" s="3" t="s">
        <v>610</v>
      </c>
      <c r="C239" s="3" t="s">
        <v>611</v>
      </c>
      <c r="D239" s="3">
        <v>917</v>
      </c>
      <c r="E239" s="3" t="s">
        <v>11</v>
      </c>
      <c r="F239" s="3"/>
      <c r="G239" s="3"/>
    </row>
    <row r="240" spans="1:7" ht="28.5" x14ac:dyDescent="0.2">
      <c r="A240" s="3">
        <v>10146</v>
      </c>
      <c r="B240" s="3" t="s">
        <v>612</v>
      </c>
      <c r="C240" s="3" t="s">
        <v>613</v>
      </c>
      <c r="D240" s="3">
        <v>918</v>
      </c>
      <c r="E240" s="3" t="s">
        <v>11</v>
      </c>
      <c r="F240" s="3"/>
      <c r="G240" s="3"/>
    </row>
    <row r="241" spans="1:7" ht="28.5" x14ac:dyDescent="0.2">
      <c r="A241" s="3">
        <v>10147</v>
      </c>
      <c r="B241" s="3" t="s">
        <v>614</v>
      </c>
      <c r="C241" s="3" t="s">
        <v>615</v>
      </c>
      <c r="D241" s="3">
        <v>919</v>
      </c>
      <c r="E241" s="3" t="s">
        <v>11</v>
      </c>
      <c r="F241" s="3"/>
      <c r="G241" s="3"/>
    </row>
    <row r="242" spans="1:7" ht="28.5" x14ac:dyDescent="0.2">
      <c r="A242" s="3">
        <v>10148</v>
      </c>
      <c r="B242" s="3" t="s">
        <v>616</v>
      </c>
      <c r="C242" s="3" t="s">
        <v>617</v>
      </c>
      <c r="D242" s="3">
        <v>920</v>
      </c>
      <c r="E242" s="3" t="s">
        <v>11</v>
      </c>
      <c r="F242" s="3"/>
      <c r="G242" s="3"/>
    </row>
    <row r="243" spans="1:7" ht="28.5" x14ac:dyDescent="0.2">
      <c r="A243" s="3">
        <v>10149</v>
      </c>
      <c r="B243" s="3" t="s">
        <v>618</v>
      </c>
      <c r="C243" s="3" t="s">
        <v>619</v>
      </c>
      <c r="D243" s="3">
        <v>921</v>
      </c>
      <c r="E243" s="3" t="s">
        <v>11</v>
      </c>
      <c r="F243" s="3"/>
      <c r="G243" s="3"/>
    </row>
    <row r="244" spans="1:7" ht="28.5" x14ac:dyDescent="0.2">
      <c r="A244" s="3">
        <v>10150</v>
      </c>
      <c r="B244" s="3" t="s">
        <v>620</v>
      </c>
      <c r="C244" s="3" t="s">
        <v>621</v>
      </c>
      <c r="D244" s="3">
        <v>922</v>
      </c>
      <c r="E244" s="3" t="s">
        <v>11</v>
      </c>
      <c r="F244" s="3"/>
      <c r="G244" s="3"/>
    </row>
    <row r="245" spans="1:7" ht="28.5" x14ac:dyDescent="0.2">
      <c r="A245" s="3">
        <v>10151</v>
      </c>
      <c r="B245" s="3" t="s">
        <v>622</v>
      </c>
      <c r="C245" s="3" t="s">
        <v>623</v>
      </c>
      <c r="D245" s="3">
        <v>923</v>
      </c>
      <c r="E245" s="3" t="s">
        <v>11</v>
      </c>
      <c r="F245" s="3"/>
      <c r="G245" s="3"/>
    </row>
    <row r="246" spans="1:7" ht="28.5" x14ac:dyDescent="0.2">
      <c r="A246" s="3">
        <v>10152</v>
      </c>
      <c r="B246" s="3" t="s">
        <v>624</v>
      </c>
      <c r="C246" s="3" t="s">
        <v>625</v>
      </c>
      <c r="D246" s="3">
        <v>924</v>
      </c>
      <c r="E246" s="3" t="s">
        <v>11</v>
      </c>
      <c r="F246" s="3"/>
      <c r="G246" s="3"/>
    </row>
    <row r="247" spans="1:7" ht="28.5" x14ac:dyDescent="0.2">
      <c r="A247" s="3">
        <v>10153</v>
      </c>
      <c r="B247" s="3" t="s">
        <v>626</v>
      </c>
      <c r="C247" s="3" t="s">
        <v>627</v>
      </c>
      <c r="D247" s="3">
        <v>925</v>
      </c>
      <c r="E247" s="3" t="s">
        <v>11</v>
      </c>
      <c r="F247" s="3"/>
      <c r="G247" s="3"/>
    </row>
    <row r="248" spans="1:7" ht="28.5" x14ac:dyDescent="0.2">
      <c r="A248" s="3">
        <v>10154</v>
      </c>
      <c r="B248" s="3" t="s">
        <v>628</v>
      </c>
      <c r="C248" s="3" t="s">
        <v>629</v>
      </c>
      <c r="D248" s="3">
        <v>926</v>
      </c>
      <c r="E248" s="3" t="s">
        <v>11</v>
      </c>
      <c r="F248" s="3"/>
      <c r="G248" s="3"/>
    </row>
    <row r="249" spans="1:7" ht="28.5" x14ac:dyDescent="0.2">
      <c r="A249" s="3">
        <v>10155</v>
      </c>
      <c r="B249" s="3" t="s">
        <v>630</v>
      </c>
      <c r="C249" s="3" t="s">
        <v>631</v>
      </c>
      <c r="D249" s="3">
        <v>927</v>
      </c>
      <c r="E249" s="3" t="s">
        <v>11</v>
      </c>
      <c r="F249" s="3"/>
      <c r="G249" s="3"/>
    </row>
    <row r="250" spans="1:7" ht="28.5" x14ac:dyDescent="0.2">
      <c r="A250" s="3">
        <v>10156</v>
      </c>
      <c r="B250" s="3" t="s">
        <v>632</v>
      </c>
      <c r="C250" s="3" t="s">
        <v>633</v>
      </c>
      <c r="D250" s="3">
        <v>928</v>
      </c>
      <c r="E250" s="3" t="s">
        <v>11</v>
      </c>
      <c r="F250" s="3"/>
      <c r="G250" s="3"/>
    </row>
    <row r="251" spans="1:7" ht="28.5" x14ac:dyDescent="0.2">
      <c r="A251" s="3">
        <v>10157</v>
      </c>
      <c r="B251" s="3" t="s">
        <v>634</v>
      </c>
      <c r="C251" s="3" t="s">
        <v>635</v>
      </c>
      <c r="D251" s="3">
        <v>929</v>
      </c>
      <c r="E251" s="3" t="s">
        <v>11</v>
      </c>
      <c r="F251" s="3"/>
      <c r="G251" s="3"/>
    </row>
    <row r="252" spans="1:7" ht="28.5" x14ac:dyDescent="0.2">
      <c r="A252" s="3">
        <v>10158</v>
      </c>
      <c r="B252" s="3" t="s">
        <v>636</v>
      </c>
      <c r="C252" s="3" t="s">
        <v>637</v>
      </c>
      <c r="D252" s="3">
        <v>930</v>
      </c>
      <c r="E252" s="3" t="s">
        <v>11</v>
      </c>
      <c r="F252" s="3"/>
      <c r="G252" s="3"/>
    </row>
    <row r="253" spans="1:7" ht="28.5" x14ac:dyDescent="0.2">
      <c r="A253" s="3">
        <v>10159</v>
      </c>
      <c r="B253" s="3" t="s">
        <v>638</v>
      </c>
      <c r="C253" s="3" t="s">
        <v>639</v>
      </c>
      <c r="D253" s="3">
        <v>931</v>
      </c>
      <c r="E253" s="3" t="s">
        <v>11</v>
      </c>
      <c r="F253" s="3"/>
      <c r="G253" s="3"/>
    </row>
    <row r="254" spans="1:7" ht="28.5" x14ac:dyDescent="0.2">
      <c r="A254" s="3">
        <v>10160</v>
      </c>
      <c r="B254" s="3" t="s">
        <v>640</v>
      </c>
      <c r="C254" s="3" t="s">
        <v>641</v>
      </c>
      <c r="D254" s="3">
        <v>932</v>
      </c>
      <c r="E254" s="3" t="s">
        <v>11</v>
      </c>
      <c r="F254" s="3"/>
      <c r="G254" s="3"/>
    </row>
    <row r="255" spans="1:7" ht="28.5" x14ac:dyDescent="0.2">
      <c r="A255" s="3">
        <v>10161</v>
      </c>
      <c r="B255" s="3" t="s">
        <v>642</v>
      </c>
      <c r="C255" s="3" t="s">
        <v>643</v>
      </c>
      <c r="D255" s="3">
        <v>933</v>
      </c>
      <c r="E255" s="3" t="s">
        <v>11</v>
      </c>
      <c r="F255" s="3"/>
      <c r="G255" s="3"/>
    </row>
    <row r="256" spans="1:7" ht="28.5" x14ac:dyDescent="0.2">
      <c r="A256" s="3">
        <v>10162</v>
      </c>
      <c r="B256" s="3" t="s">
        <v>644</v>
      </c>
      <c r="C256" s="3" t="s">
        <v>645</v>
      </c>
      <c r="D256" s="3">
        <v>934</v>
      </c>
      <c r="E256" s="3" t="s">
        <v>11</v>
      </c>
      <c r="F256" s="3"/>
      <c r="G256" s="3"/>
    </row>
    <row r="257" spans="1:7" ht="28.5" x14ac:dyDescent="0.2">
      <c r="A257" s="3">
        <v>10163</v>
      </c>
      <c r="B257" s="3" t="s">
        <v>646</v>
      </c>
      <c r="C257" s="3" t="s">
        <v>647</v>
      </c>
      <c r="D257" s="3">
        <v>935</v>
      </c>
      <c r="E257" s="3" t="s">
        <v>11</v>
      </c>
      <c r="F257" s="3"/>
      <c r="G257" s="3"/>
    </row>
    <row r="258" spans="1:7" ht="28.5" x14ac:dyDescent="0.2">
      <c r="A258" s="3">
        <v>10164</v>
      </c>
      <c r="B258" s="3" t="s">
        <v>648</v>
      </c>
      <c r="C258" s="3" t="s">
        <v>649</v>
      </c>
      <c r="D258" s="3">
        <v>936</v>
      </c>
      <c r="E258" s="3" t="s">
        <v>11</v>
      </c>
      <c r="F258" s="3"/>
      <c r="G258" s="3"/>
    </row>
    <row r="259" spans="1:7" ht="28.5" x14ac:dyDescent="0.2">
      <c r="A259" s="3">
        <v>10165</v>
      </c>
      <c r="B259" s="3" t="s">
        <v>650</v>
      </c>
      <c r="C259" s="3" t="s">
        <v>651</v>
      </c>
      <c r="D259" s="3">
        <v>937</v>
      </c>
      <c r="E259" s="3" t="s">
        <v>11</v>
      </c>
      <c r="F259" s="3"/>
      <c r="G259" s="3"/>
    </row>
    <row r="260" spans="1:7" ht="28.5" x14ac:dyDescent="0.2">
      <c r="A260" s="3">
        <v>10166</v>
      </c>
      <c r="B260" s="3" t="s">
        <v>652</v>
      </c>
      <c r="C260" s="3" t="s">
        <v>653</v>
      </c>
      <c r="D260" s="3">
        <v>938</v>
      </c>
      <c r="E260" s="3" t="s">
        <v>11</v>
      </c>
      <c r="F260" s="3"/>
      <c r="G260" s="3"/>
    </row>
    <row r="261" spans="1:7" ht="28.5" x14ac:dyDescent="0.2">
      <c r="A261" s="3">
        <v>10167</v>
      </c>
      <c r="B261" s="3" t="s">
        <v>654</v>
      </c>
      <c r="C261" s="3" t="s">
        <v>655</v>
      </c>
      <c r="D261" s="3">
        <v>939</v>
      </c>
      <c r="E261" s="3" t="s">
        <v>11</v>
      </c>
      <c r="F261" s="3"/>
      <c r="G261" s="3"/>
    </row>
    <row r="262" spans="1:7" ht="28.5" x14ac:dyDescent="0.2">
      <c r="A262" s="3">
        <v>10168</v>
      </c>
      <c r="B262" s="3" t="s">
        <v>656</v>
      </c>
      <c r="C262" s="3" t="s">
        <v>657</v>
      </c>
      <c r="D262" s="3">
        <v>940</v>
      </c>
      <c r="E262" s="3" t="s">
        <v>11</v>
      </c>
      <c r="F262" s="3"/>
      <c r="G262" s="3"/>
    </row>
    <row r="263" spans="1:7" ht="28.5" x14ac:dyDescent="0.2">
      <c r="A263" s="3">
        <v>10169</v>
      </c>
      <c r="B263" s="3" t="s">
        <v>658</v>
      </c>
      <c r="C263" s="3" t="s">
        <v>659</v>
      </c>
      <c r="D263" s="3">
        <v>941</v>
      </c>
      <c r="E263" s="3" t="s">
        <v>11</v>
      </c>
      <c r="F263" s="3"/>
      <c r="G263" s="3"/>
    </row>
    <row r="264" spans="1:7" ht="28.5" x14ac:dyDescent="0.2">
      <c r="A264" s="3">
        <v>10170</v>
      </c>
      <c r="B264" s="3" t="s">
        <v>660</v>
      </c>
      <c r="C264" s="3" t="s">
        <v>661</v>
      </c>
      <c r="D264" s="3">
        <v>942</v>
      </c>
      <c r="E264" s="3" t="s">
        <v>11</v>
      </c>
      <c r="F264" s="3"/>
      <c r="G264" s="3"/>
    </row>
    <row r="265" spans="1:7" ht="28.5" x14ac:dyDescent="0.2">
      <c r="A265" s="3">
        <v>10171</v>
      </c>
      <c r="B265" s="3" t="s">
        <v>662</v>
      </c>
      <c r="C265" s="3" t="s">
        <v>663</v>
      </c>
      <c r="D265" s="3">
        <v>943</v>
      </c>
      <c r="E265" s="3" t="s">
        <v>11</v>
      </c>
      <c r="F265" s="3"/>
      <c r="G265" s="3"/>
    </row>
    <row r="266" spans="1:7" ht="28.5" x14ac:dyDescent="0.2">
      <c r="A266" s="3">
        <v>10172</v>
      </c>
      <c r="B266" s="3" t="s">
        <v>664</v>
      </c>
      <c r="C266" s="3" t="s">
        <v>665</v>
      </c>
      <c r="D266" s="3">
        <v>944</v>
      </c>
      <c r="E266" s="3" t="s">
        <v>11</v>
      </c>
      <c r="F266" s="3"/>
      <c r="G266" s="3"/>
    </row>
    <row r="267" spans="1:7" ht="28.5" x14ac:dyDescent="0.2">
      <c r="A267" s="3">
        <v>10173</v>
      </c>
      <c r="B267" s="3" t="s">
        <v>666</v>
      </c>
      <c r="C267" s="3" t="s">
        <v>667</v>
      </c>
      <c r="D267" s="3">
        <v>945</v>
      </c>
      <c r="E267" s="3" t="s">
        <v>11</v>
      </c>
      <c r="F267" s="3"/>
      <c r="G267" s="3"/>
    </row>
    <row r="268" spans="1:7" ht="28.5" x14ac:dyDescent="0.2">
      <c r="A268" s="3">
        <v>10174</v>
      </c>
      <c r="B268" s="3" t="s">
        <v>668</v>
      </c>
      <c r="C268" s="3" t="s">
        <v>669</v>
      </c>
      <c r="D268" s="3">
        <v>946</v>
      </c>
      <c r="E268" s="3" t="s">
        <v>11</v>
      </c>
      <c r="F268" s="3"/>
      <c r="G268" s="3"/>
    </row>
    <row r="269" spans="1:7" ht="28.5" x14ac:dyDescent="0.2">
      <c r="A269" s="3">
        <v>10175</v>
      </c>
      <c r="B269" s="3" t="s">
        <v>670</v>
      </c>
      <c r="C269" s="3" t="s">
        <v>671</v>
      </c>
      <c r="D269" s="3">
        <v>947</v>
      </c>
      <c r="E269" s="3" t="s">
        <v>11</v>
      </c>
      <c r="F269" s="3"/>
      <c r="G269" s="3"/>
    </row>
    <row r="270" spans="1:7" ht="28.5" x14ac:dyDescent="0.2">
      <c r="A270" s="3">
        <v>10176</v>
      </c>
      <c r="B270" s="3" t="s">
        <v>672</v>
      </c>
      <c r="C270" s="3" t="s">
        <v>673</v>
      </c>
      <c r="D270" s="3">
        <v>948</v>
      </c>
      <c r="E270" s="3" t="s">
        <v>11</v>
      </c>
      <c r="F270" s="3"/>
      <c r="G270" s="3"/>
    </row>
    <row r="271" spans="1:7" ht="28.5" x14ac:dyDescent="0.2">
      <c r="A271" s="3">
        <v>10177</v>
      </c>
      <c r="B271" s="3" t="s">
        <v>674</v>
      </c>
      <c r="C271" s="3" t="s">
        <v>675</v>
      </c>
      <c r="D271" s="3">
        <v>949</v>
      </c>
      <c r="E271" s="3" t="s">
        <v>11</v>
      </c>
      <c r="F271" s="3"/>
      <c r="G271" s="3"/>
    </row>
    <row r="272" spans="1:7" ht="28.5" x14ac:dyDescent="0.2">
      <c r="A272" s="3">
        <v>10178</v>
      </c>
      <c r="B272" s="3" t="s">
        <v>676</v>
      </c>
      <c r="C272" s="3" t="s">
        <v>677</v>
      </c>
      <c r="D272" s="3">
        <v>950</v>
      </c>
      <c r="E272" s="3" t="s">
        <v>11</v>
      </c>
      <c r="F272" s="3"/>
      <c r="G272" s="3"/>
    </row>
    <row r="273" spans="1:7" ht="28.5" x14ac:dyDescent="0.2">
      <c r="A273" s="3">
        <v>10179</v>
      </c>
      <c r="B273" s="3" t="s">
        <v>678</v>
      </c>
      <c r="C273" s="3" t="s">
        <v>679</v>
      </c>
      <c r="D273" s="3">
        <v>951</v>
      </c>
      <c r="E273" s="3" t="s">
        <v>11</v>
      </c>
      <c r="F273" s="3"/>
      <c r="G273" s="3"/>
    </row>
    <row r="274" spans="1:7" ht="28.5" x14ac:dyDescent="0.2">
      <c r="A274" s="3">
        <v>10180</v>
      </c>
      <c r="B274" s="3" t="s">
        <v>680</v>
      </c>
      <c r="C274" s="3" t="s">
        <v>681</v>
      </c>
      <c r="D274" s="3">
        <v>952</v>
      </c>
      <c r="E274" s="3" t="s">
        <v>11</v>
      </c>
      <c r="F274" s="3"/>
      <c r="G274" s="3"/>
    </row>
    <row r="275" spans="1:7" ht="28.5" x14ac:dyDescent="0.2">
      <c r="A275" s="3">
        <v>10181</v>
      </c>
      <c r="B275" s="3" t="s">
        <v>682</v>
      </c>
      <c r="C275" s="3" t="s">
        <v>683</v>
      </c>
      <c r="D275" s="3">
        <v>953</v>
      </c>
      <c r="E275" s="3" t="s">
        <v>11</v>
      </c>
      <c r="F275" s="3"/>
      <c r="G275" s="3"/>
    </row>
    <row r="276" spans="1:7" ht="28.5" x14ac:dyDescent="0.2">
      <c r="A276" s="3">
        <v>10182</v>
      </c>
      <c r="B276" s="3" t="s">
        <v>684</v>
      </c>
      <c r="C276" s="3" t="s">
        <v>685</v>
      </c>
      <c r="D276" s="3">
        <v>954</v>
      </c>
      <c r="E276" s="3" t="s">
        <v>11</v>
      </c>
      <c r="F276" s="3"/>
      <c r="G276" s="3"/>
    </row>
    <row r="277" spans="1:7" ht="28.5" x14ac:dyDescent="0.2">
      <c r="A277" s="3">
        <v>10183</v>
      </c>
      <c r="B277" s="3" t="s">
        <v>686</v>
      </c>
      <c r="C277" s="3" t="s">
        <v>687</v>
      </c>
      <c r="D277" s="3">
        <v>955</v>
      </c>
      <c r="E277" s="3" t="s">
        <v>11</v>
      </c>
      <c r="F277" s="3"/>
      <c r="G277" s="3"/>
    </row>
    <row r="278" spans="1:7" ht="28.5" x14ac:dyDescent="0.2">
      <c r="A278" s="3">
        <v>10184</v>
      </c>
      <c r="B278" s="3" t="s">
        <v>688</v>
      </c>
      <c r="C278" s="3" t="s">
        <v>689</v>
      </c>
      <c r="D278" s="3">
        <v>956</v>
      </c>
      <c r="E278" s="3" t="s">
        <v>11</v>
      </c>
      <c r="F278" s="3"/>
      <c r="G278" s="3"/>
    </row>
    <row r="279" spans="1:7" ht="28.5" x14ac:dyDescent="0.2">
      <c r="A279" s="3">
        <v>10185</v>
      </c>
      <c r="B279" s="3" t="s">
        <v>690</v>
      </c>
      <c r="C279" s="3" t="s">
        <v>691</v>
      </c>
      <c r="D279" s="3">
        <v>957</v>
      </c>
      <c r="E279" s="3" t="s">
        <v>11</v>
      </c>
      <c r="F279" s="3"/>
      <c r="G279" s="3"/>
    </row>
    <row r="280" spans="1:7" ht="28.5" x14ac:dyDescent="0.2">
      <c r="A280" s="3">
        <v>10186</v>
      </c>
      <c r="B280" s="3" t="s">
        <v>692</v>
      </c>
      <c r="C280" s="3" t="s">
        <v>693</v>
      </c>
      <c r="D280" s="3">
        <v>958</v>
      </c>
      <c r="E280" s="3" t="s">
        <v>11</v>
      </c>
      <c r="F280" s="3"/>
      <c r="G280" s="3"/>
    </row>
    <row r="281" spans="1:7" ht="28.5" x14ac:dyDescent="0.2">
      <c r="A281" s="3">
        <v>10187</v>
      </c>
      <c r="B281" s="3" t="s">
        <v>694</v>
      </c>
      <c r="C281" s="3" t="s">
        <v>695</v>
      </c>
      <c r="D281" s="3">
        <v>959</v>
      </c>
      <c r="E281" s="3" t="s">
        <v>11</v>
      </c>
      <c r="F281" s="3"/>
      <c r="G281" s="3"/>
    </row>
    <row r="282" spans="1:7" ht="28.5" x14ac:dyDescent="0.2">
      <c r="A282" s="3">
        <v>10188</v>
      </c>
      <c r="B282" s="3" t="s">
        <v>696</v>
      </c>
      <c r="C282" s="3" t="s">
        <v>697</v>
      </c>
      <c r="D282" s="3">
        <v>960</v>
      </c>
      <c r="E282" s="3" t="s">
        <v>11</v>
      </c>
      <c r="F282" s="3"/>
      <c r="G282" s="3"/>
    </row>
    <row r="283" spans="1:7" ht="28.5" x14ac:dyDescent="0.2">
      <c r="A283" s="3">
        <v>10189</v>
      </c>
      <c r="B283" s="3" t="s">
        <v>698</v>
      </c>
      <c r="C283" s="3" t="s">
        <v>699</v>
      </c>
      <c r="D283" s="3">
        <v>961</v>
      </c>
      <c r="E283" s="3" t="s">
        <v>11</v>
      </c>
      <c r="F283" s="3"/>
      <c r="G283" s="3"/>
    </row>
    <row r="284" spans="1:7" ht="28.5" x14ac:dyDescent="0.2">
      <c r="A284" s="3">
        <v>10190</v>
      </c>
      <c r="B284" s="3" t="s">
        <v>700</v>
      </c>
      <c r="C284" s="3" t="s">
        <v>701</v>
      </c>
      <c r="D284" s="3">
        <v>962</v>
      </c>
      <c r="E284" s="3" t="s">
        <v>11</v>
      </c>
      <c r="F284" s="3"/>
      <c r="G284" s="3"/>
    </row>
    <row r="285" spans="1:7" ht="28.5" x14ac:dyDescent="0.2">
      <c r="A285" s="3">
        <v>10191</v>
      </c>
      <c r="B285" s="3" t="s">
        <v>702</v>
      </c>
      <c r="C285" s="3" t="s">
        <v>703</v>
      </c>
      <c r="D285" s="3">
        <v>963</v>
      </c>
      <c r="E285" s="3" t="s">
        <v>11</v>
      </c>
      <c r="F285" s="3"/>
      <c r="G285" s="3"/>
    </row>
    <row r="286" spans="1:7" ht="28.5" x14ac:dyDescent="0.2">
      <c r="A286" s="3">
        <v>10192</v>
      </c>
      <c r="B286" s="3" t="s">
        <v>704</v>
      </c>
      <c r="C286" s="3" t="s">
        <v>705</v>
      </c>
      <c r="D286" s="3">
        <v>964</v>
      </c>
      <c r="E286" s="3" t="s">
        <v>11</v>
      </c>
      <c r="F286" s="3"/>
      <c r="G286" s="3"/>
    </row>
    <row r="287" spans="1:7" ht="28.5" x14ac:dyDescent="0.2">
      <c r="A287" s="3">
        <v>10193</v>
      </c>
      <c r="B287" s="3" t="s">
        <v>706</v>
      </c>
      <c r="C287" s="3" t="s">
        <v>707</v>
      </c>
      <c r="D287" s="3">
        <v>965</v>
      </c>
      <c r="E287" s="3" t="s">
        <v>11</v>
      </c>
      <c r="F287" s="3"/>
      <c r="G287" s="3"/>
    </row>
    <row r="288" spans="1:7" ht="28.5" x14ac:dyDescent="0.2">
      <c r="A288" s="3">
        <v>10194</v>
      </c>
      <c r="B288" s="3" t="s">
        <v>708</v>
      </c>
      <c r="C288" s="3" t="s">
        <v>709</v>
      </c>
      <c r="D288" s="3">
        <v>966</v>
      </c>
      <c r="E288" s="3" t="s">
        <v>11</v>
      </c>
      <c r="F288" s="3"/>
      <c r="G288" s="3"/>
    </row>
    <row r="289" spans="1:7" ht="28.5" x14ac:dyDescent="0.2">
      <c r="A289" s="3">
        <v>10195</v>
      </c>
      <c r="B289" s="3" t="s">
        <v>710</v>
      </c>
      <c r="C289" s="3" t="s">
        <v>711</v>
      </c>
      <c r="D289" s="3">
        <v>967</v>
      </c>
      <c r="E289" s="3" t="s">
        <v>11</v>
      </c>
      <c r="F289" s="3"/>
      <c r="G289" s="3"/>
    </row>
    <row r="290" spans="1:7" ht="28.5" x14ac:dyDescent="0.2">
      <c r="A290" s="3">
        <v>10196</v>
      </c>
      <c r="B290" s="3" t="s">
        <v>712</v>
      </c>
      <c r="C290" s="3" t="s">
        <v>713</v>
      </c>
      <c r="D290" s="3">
        <v>968</v>
      </c>
      <c r="E290" s="3" t="s">
        <v>11</v>
      </c>
      <c r="F290" s="3"/>
      <c r="G290" s="3"/>
    </row>
    <row r="291" spans="1:7" ht="28.5" x14ac:dyDescent="0.2">
      <c r="A291" s="3">
        <v>10197</v>
      </c>
      <c r="B291" s="3" t="s">
        <v>714</v>
      </c>
      <c r="C291" s="3" t="s">
        <v>715</v>
      </c>
      <c r="D291" s="3">
        <v>969</v>
      </c>
      <c r="E291" s="3" t="s">
        <v>11</v>
      </c>
      <c r="F291" s="3"/>
      <c r="G291" s="3"/>
    </row>
    <row r="292" spans="1:7" ht="28.5" x14ac:dyDescent="0.2">
      <c r="A292" s="3">
        <v>10198</v>
      </c>
      <c r="B292" s="3" t="s">
        <v>716</v>
      </c>
      <c r="C292" s="3" t="s">
        <v>717</v>
      </c>
      <c r="D292" s="3">
        <v>970</v>
      </c>
      <c r="E292" s="3" t="s">
        <v>11</v>
      </c>
      <c r="F292" s="3"/>
      <c r="G292" s="3"/>
    </row>
    <row r="293" spans="1:7" ht="28.5" x14ac:dyDescent="0.2">
      <c r="A293" s="3">
        <v>10199</v>
      </c>
      <c r="B293" s="3" t="s">
        <v>718</v>
      </c>
      <c r="C293" s="3" t="s">
        <v>719</v>
      </c>
      <c r="D293" s="3">
        <v>971</v>
      </c>
      <c r="E293" s="3" t="s">
        <v>11</v>
      </c>
      <c r="F293" s="3"/>
      <c r="G293" s="3"/>
    </row>
    <row r="294" spans="1:7" ht="28.5" x14ac:dyDescent="0.2">
      <c r="A294" s="3">
        <v>10200</v>
      </c>
      <c r="B294" s="3" t="s">
        <v>720</v>
      </c>
      <c r="C294" s="3" t="s">
        <v>721</v>
      </c>
      <c r="D294" s="3">
        <v>972</v>
      </c>
      <c r="E294" s="3" t="s">
        <v>11</v>
      </c>
      <c r="F294" s="3"/>
      <c r="G294" s="3"/>
    </row>
    <row r="295" spans="1:7" ht="28.5" x14ac:dyDescent="0.2">
      <c r="A295" s="3">
        <v>10201</v>
      </c>
      <c r="B295" s="3" t="s">
        <v>722</v>
      </c>
      <c r="C295" s="3" t="s">
        <v>723</v>
      </c>
      <c r="D295" s="3">
        <v>973</v>
      </c>
      <c r="E295" s="3" t="s">
        <v>11</v>
      </c>
      <c r="F295" s="3"/>
      <c r="G295" s="3"/>
    </row>
    <row r="296" spans="1:7" ht="28.5" x14ac:dyDescent="0.2">
      <c r="A296" s="3">
        <v>10202</v>
      </c>
      <c r="B296" s="3" t="s">
        <v>724</v>
      </c>
      <c r="C296" s="3" t="s">
        <v>725</v>
      </c>
      <c r="D296" s="3">
        <v>974</v>
      </c>
      <c r="E296" s="3" t="s">
        <v>11</v>
      </c>
      <c r="F296" s="3"/>
      <c r="G296" s="3"/>
    </row>
    <row r="297" spans="1:7" ht="28.5" x14ac:dyDescent="0.2">
      <c r="A297" s="3">
        <v>10203</v>
      </c>
      <c r="B297" s="3" t="s">
        <v>726</v>
      </c>
      <c r="C297" s="3" t="s">
        <v>727</v>
      </c>
      <c r="D297" s="3">
        <v>975</v>
      </c>
      <c r="E297" s="3" t="s">
        <v>11</v>
      </c>
      <c r="F297" s="3"/>
      <c r="G297" s="3"/>
    </row>
    <row r="298" spans="1:7" ht="28.5" x14ac:dyDescent="0.2">
      <c r="A298" s="3">
        <v>10204</v>
      </c>
      <c r="B298" s="3" t="s">
        <v>728</v>
      </c>
      <c r="C298" s="3" t="s">
        <v>729</v>
      </c>
      <c r="D298" s="3">
        <v>976</v>
      </c>
      <c r="E298" s="3" t="s">
        <v>11</v>
      </c>
      <c r="F298" s="3"/>
      <c r="G298" s="3"/>
    </row>
    <row r="299" spans="1:7" ht="28.5" x14ac:dyDescent="0.2">
      <c r="A299" s="3">
        <v>10205</v>
      </c>
      <c r="B299" s="3" t="s">
        <v>730</v>
      </c>
      <c r="C299" s="3" t="s">
        <v>731</v>
      </c>
      <c r="D299" s="3">
        <v>977</v>
      </c>
      <c r="E299" s="3" t="s">
        <v>11</v>
      </c>
      <c r="F299" s="3"/>
      <c r="G299" s="3"/>
    </row>
    <row r="300" spans="1:7" ht="28.5" x14ac:dyDescent="0.2">
      <c r="A300" s="3">
        <v>10206</v>
      </c>
      <c r="B300" s="3" t="s">
        <v>732</v>
      </c>
      <c r="C300" s="3" t="s">
        <v>733</v>
      </c>
      <c r="D300" s="3">
        <v>978</v>
      </c>
      <c r="E300" s="3" t="s">
        <v>11</v>
      </c>
      <c r="F300" s="3"/>
      <c r="G300" s="3"/>
    </row>
    <row r="301" spans="1:7" ht="28.5" x14ac:dyDescent="0.2">
      <c r="A301" s="3">
        <v>10207</v>
      </c>
      <c r="B301" s="3" t="s">
        <v>734</v>
      </c>
      <c r="C301" s="3" t="s">
        <v>735</v>
      </c>
      <c r="D301" s="3">
        <v>979</v>
      </c>
      <c r="E301" s="3" t="s">
        <v>11</v>
      </c>
      <c r="F301" s="3"/>
      <c r="G301" s="3"/>
    </row>
    <row r="302" spans="1:7" ht="28.5" x14ac:dyDescent="0.2">
      <c r="A302" s="3">
        <v>10208</v>
      </c>
      <c r="B302" s="3" t="s">
        <v>736</v>
      </c>
      <c r="C302" s="3" t="s">
        <v>737</v>
      </c>
      <c r="D302" s="3">
        <v>980</v>
      </c>
      <c r="E302" s="3" t="s">
        <v>11</v>
      </c>
      <c r="F302" s="3"/>
      <c r="G302" s="3"/>
    </row>
    <row r="303" spans="1:7" ht="28.5" x14ac:dyDescent="0.2">
      <c r="A303" s="3">
        <v>10209</v>
      </c>
      <c r="B303" s="3" t="s">
        <v>738</v>
      </c>
      <c r="C303" s="3" t="s">
        <v>739</v>
      </c>
      <c r="D303" s="3">
        <v>981</v>
      </c>
      <c r="E303" s="3" t="s">
        <v>11</v>
      </c>
      <c r="F303" s="3"/>
      <c r="G303" s="3"/>
    </row>
    <row r="304" spans="1:7" ht="28.5" x14ac:dyDescent="0.2">
      <c r="A304" s="3">
        <v>10210</v>
      </c>
      <c r="B304" s="3" t="s">
        <v>740</v>
      </c>
      <c r="C304" s="3" t="s">
        <v>741</v>
      </c>
      <c r="D304" s="3">
        <v>982</v>
      </c>
      <c r="E304" s="3" t="s">
        <v>11</v>
      </c>
      <c r="F304" s="3"/>
      <c r="G304" s="3"/>
    </row>
    <row r="305" spans="1:7" ht="28.5" x14ac:dyDescent="0.2">
      <c r="A305" s="3">
        <v>10211</v>
      </c>
      <c r="B305" s="3" t="s">
        <v>742</v>
      </c>
      <c r="C305" s="3" t="s">
        <v>743</v>
      </c>
      <c r="D305" s="3">
        <v>983</v>
      </c>
      <c r="E305" s="3" t="s">
        <v>11</v>
      </c>
      <c r="F305" s="3"/>
      <c r="G305" s="3"/>
    </row>
    <row r="306" spans="1:7" ht="28.5" x14ac:dyDescent="0.2">
      <c r="A306" s="3">
        <v>10212</v>
      </c>
      <c r="B306" s="3" t="s">
        <v>744</v>
      </c>
      <c r="C306" s="3" t="s">
        <v>745</v>
      </c>
      <c r="D306" s="3">
        <v>984</v>
      </c>
      <c r="E306" s="3" t="s">
        <v>11</v>
      </c>
      <c r="F306" s="3"/>
      <c r="G306" s="3"/>
    </row>
    <row r="307" spans="1:7" ht="28.5" x14ac:dyDescent="0.2">
      <c r="A307" s="3">
        <v>10213</v>
      </c>
      <c r="B307" s="3" t="s">
        <v>746</v>
      </c>
      <c r="C307" s="3" t="s">
        <v>747</v>
      </c>
      <c r="D307" s="3">
        <v>985</v>
      </c>
      <c r="E307" s="3" t="s">
        <v>11</v>
      </c>
      <c r="F307" s="3"/>
      <c r="G307" s="3"/>
    </row>
    <row r="308" spans="1:7" ht="28.5" x14ac:dyDescent="0.2">
      <c r="A308" s="3">
        <v>10214</v>
      </c>
      <c r="B308" s="3" t="s">
        <v>748</v>
      </c>
      <c r="C308" s="3" t="s">
        <v>749</v>
      </c>
      <c r="D308" s="3">
        <v>986</v>
      </c>
      <c r="E308" s="3" t="s">
        <v>11</v>
      </c>
      <c r="F308" s="3"/>
      <c r="G308" s="3"/>
    </row>
    <row r="309" spans="1:7" ht="28.5" x14ac:dyDescent="0.2">
      <c r="A309" s="3">
        <v>10215</v>
      </c>
      <c r="B309" s="3" t="s">
        <v>750</v>
      </c>
      <c r="C309" s="3" t="s">
        <v>751</v>
      </c>
      <c r="D309" s="3">
        <v>987</v>
      </c>
      <c r="E309" s="3" t="s">
        <v>11</v>
      </c>
      <c r="F309" s="3"/>
      <c r="G309" s="3"/>
    </row>
    <row r="310" spans="1:7" ht="28.5" x14ac:dyDescent="0.2">
      <c r="A310" s="3">
        <v>10216</v>
      </c>
      <c r="B310" s="3" t="s">
        <v>752</v>
      </c>
      <c r="C310" s="3" t="s">
        <v>753</v>
      </c>
      <c r="D310" s="3">
        <v>988</v>
      </c>
      <c r="E310" s="3" t="s">
        <v>11</v>
      </c>
      <c r="F310" s="3"/>
      <c r="G310" s="3"/>
    </row>
    <row r="311" spans="1:7" ht="28.5" x14ac:dyDescent="0.2">
      <c r="A311" s="3">
        <v>10217</v>
      </c>
      <c r="B311" s="3" t="s">
        <v>754</v>
      </c>
      <c r="C311" s="3" t="s">
        <v>755</v>
      </c>
      <c r="D311" s="3">
        <v>989</v>
      </c>
      <c r="E311" s="3" t="s">
        <v>11</v>
      </c>
      <c r="F311" s="3"/>
      <c r="G311" s="3"/>
    </row>
    <row r="312" spans="1:7" ht="28.5" x14ac:dyDescent="0.2">
      <c r="A312" s="3">
        <v>10218</v>
      </c>
      <c r="B312" s="3" t="s">
        <v>756</v>
      </c>
      <c r="C312" s="3" t="s">
        <v>757</v>
      </c>
      <c r="D312" s="3">
        <v>990</v>
      </c>
      <c r="E312" s="3" t="s">
        <v>11</v>
      </c>
      <c r="F312" s="3"/>
      <c r="G312" s="3"/>
    </row>
    <row r="313" spans="1:7" ht="28.5" x14ac:dyDescent="0.2">
      <c r="A313" s="3">
        <v>10219</v>
      </c>
      <c r="B313" s="3" t="s">
        <v>758</v>
      </c>
      <c r="C313" s="3" t="s">
        <v>759</v>
      </c>
      <c r="D313" s="3">
        <v>991</v>
      </c>
      <c r="E313" s="3" t="s">
        <v>11</v>
      </c>
      <c r="F313" s="3"/>
      <c r="G313" s="3"/>
    </row>
    <row r="314" spans="1:7" ht="28.5" x14ac:dyDescent="0.2">
      <c r="A314" s="3">
        <v>10220</v>
      </c>
      <c r="B314" s="3" t="s">
        <v>760</v>
      </c>
      <c r="C314" s="3" t="s">
        <v>761</v>
      </c>
      <c r="D314" s="3">
        <v>992</v>
      </c>
      <c r="E314" s="3" t="s">
        <v>11</v>
      </c>
      <c r="F314" s="3"/>
      <c r="G314" s="3"/>
    </row>
    <row r="315" spans="1:7" ht="28.5" x14ac:dyDescent="0.2">
      <c r="A315" s="3">
        <v>10221</v>
      </c>
      <c r="B315" s="3" t="s">
        <v>762</v>
      </c>
      <c r="C315" s="3" t="s">
        <v>763</v>
      </c>
      <c r="D315" s="3">
        <v>993</v>
      </c>
      <c r="E315" s="3" t="s">
        <v>11</v>
      </c>
      <c r="F315" s="3"/>
      <c r="G315" s="3"/>
    </row>
    <row r="316" spans="1:7" ht="28.5" x14ac:dyDescent="0.2">
      <c r="A316" s="3">
        <v>10222</v>
      </c>
      <c r="B316" s="3" t="s">
        <v>764</v>
      </c>
      <c r="C316" s="3" t="s">
        <v>765</v>
      </c>
      <c r="D316" s="3">
        <v>994</v>
      </c>
      <c r="E316" s="3" t="s">
        <v>11</v>
      </c>
      <c r="F316" s="3"/>
      <c r="G316" s="3"/>
    </row>
    <row r="317" spans="1:7" ht="28.5" x14ac:dyDescent="0.2">
      <c r="A317" s="3">
        <v>10223</v>
      </c>
      <c r="B317" s="3" t="s">
        <v>766</v>
      </c>
      <c r="C317" s="3" t="s">
        <v>767</v>
      </c>
      <c r="D317" s="3">
        <v>995</v>
      </c>
      <c r="E317" s="3" t="s">
        <v>11</v>
      </c>
      <c r="F317" s="3"/>
      <c r="G317" s="3"/>
    </row>
    <row r="318" spans="1:7" ht="28.5" x14ac:dyDescent="0.2">
      <c r="A318" s="3">
        <v>10224</v>
      </c>
      <c r="B318" s="3" t="s">
        <v>768</v>
      </c>
      <c r="C318" s="3" t="s">
        <v>769</v>
      </c>
      <c r="D318" s="3">
        <v>996</v>
      </c>
      <c r="E318" s="3" t="s">
        <v>11</v>
      </c>
      <c r="F318" s="3"/>
      <c r="G318" s="3"/>
    </row>
    <row r="319" spans="1:7" ht="28.5" x14ac:dyDescent="0.2">
      <c r="A319" s="3">
        <v>10225</v>
      </c>
      <c r="B319" s="3" t="s">
        <v>770</v>
      </c>
      <c r="C319" s="3" t="s">
        <v>771</v>
      </c>
      <c r="D319" s="3">
        <v>997</v>
      </c>
      <c r="E319" s="3" t="s">
        <v>11</v>
      </c>
      <c r="F319" s="3"/>
      <c r="G319" s="3"/>
    </row>
    <row r="320" spans="1:7" ht="28.5" x14ac:dyDescent="0.2">
      <c r="A320" s="3">
        <v>10226</v>
      </c>
      <c r="B320" s="3" t="s">
        <v>772</v>
      </c>
      <c r="C320" s="3" t="s">
        <v>773</v>
      </c>
      <c r="D320" s="3">
        <v>998</v>
      </c>
      <c r="E320" s="3" t="s">
        <v>11</v>
      </c>
      <c r="F320" s="3"/>
      <c r="G320" s="3"/>
    </row>
    <row r="321" spans="1:7" ht="28.5" x14ac:dyDescent="0.2">
      <c r="A321" s="3">
        <v>10227</v>
      </c>
      <c r="B321" s="3" t="s">
        <v>774</v>
      </c>
      <c r="C321" s="3" t="s">
        <v>775</v>
      </c>
      <c r="D321" s="3">
        <v>999</v>
      </c>
      <c r="E321" s="3" t="s">
        <v>11</v>
      </c>
      <c r="F321" s="3"/>
      <c r="G321" s="3"/>
    </row>
    <row r="322" spans="1:7" x14ac:dyDescent="0.2">
      <c r="A322" s="3">
        <v>10995</v>
      </c>
      <c r="C322" s="3" t="s">
        <v>215</v>
      </c>
      <c r="D322" s="3">
        <v>1108</v>
      </c>
      <c r="E322" s="3" t="s">
        <v>11</v>
      </c>
    </row>
    <row r="323" spans="1:7" x14ac:dyDescent="0.2">
      <c r="A323" s="3">
        <v>10997</v>
      </c>
      <c r="C323" t="s">
        <v>798</v>
      </c>
      <c r="D323" s="3">
        <v>1109</v>
      </c>
      <c r="E323" s="3" t="s">
        <v>11</v>
      </c>
    </row>
    <row r="324" spans="1:7" x14ac:dyDescent="0.2">
      <c r="A324" s="3">
        <v>10264</v>
      </c>
      <c r="C324" t="s">
        <v>287</v>
      </c>
      <c r="D324" s="3">
        <v>1110</v>
      </c>
      <c r="E324" s="3" t="s">
        <v>11</v>
      </c>
    </row>
  </sheetData>
  <autoFilter ref="A1:G321" xr:uid="{00000000-0001-0000-0000-000000000000}">
    <sortState xmlns:xlrd2="http://schemas.microsoft.com/office/spreadsheetml/2017/richdata2" ref="A2:G321">
      <sortCondition ref="B1:B32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0B8F-7F42-4CEB-A8E1-C7E15E4448ED}">
  <dimension ref="B2:Z198"/>
  <sheetViews>
    <sheetView topLeftCell="J49" workbookViewId="0">
      <selection activeCell="L67" sqref="L67"/>
    </sheetView>
  </sheetViews>
  <sheetFormatPr defaultRowHeight="14.25" x14ac:dyDescent="0.2"/>
  <cols>
    <col min="1" max="1" width="9" style="34"/>
    <col min="2" max="2" width="48.625" style="34" bestFit="1" customWidth="1"/>
    <col min="3" max="3" width="14.75" style="36" bestFit="1" customWidth="1"/>
    <col min="4" max="4" width="9" style="34"/>
    <col min="5" max="5" width="18" style="34" bestFit="1" customWidth="1"/>
    <col min="6" max="6" width="48.625" style="34" bestFit="1" customWidth="1"/>
    <col min="7" max="7" width="14.75" style="36" bestFit="1" customWidth="1"/>
    <col min="8" max="8" width="9.125" style="34" customWidth="1"/>
    <col min="9" max="9" width="40.625" style="34" bestFit="1" customWidth="1"/>
    <col min="10" max="10" width="13.75" style="36" bestFit="1" customWidth="1"/>
    <col min="11" max="11" width="9" style="34"/>
    <col min="12" max="12" width="41.125" style="34" bestFit="1" customWidth="1"/>
    <col min="13" max="13" width="13.75" style="36" bestFit="1" customWidth="1"/>
    <col min="14" max="14" width="9" style="34"/>
    <col min="15" max="15" width="33.75" style="34" bestFit="1" customWidth="1"/>
    <col min="16" max="16" width="14.75" style="36" bestFit="1" customWidth="1"/>
    <col min="17" max="17" width="9" style="34"/>
    <col min="18" max="18" width="47.125" style="34" bestFit="1" customWidth="1"/>
    <col min="19" max="19" width="13.75" style="36" bestFit="1" customWidth="1"/>
    <col min="20" max="20" width="9" style="34"/>
    <col min="21" max="21" width="27.125" style="34" bestFit="1" customWidth="1"/>
    <col min="22" max="22" width="12.625" style="36" bestFit="1" customWidth="1"/>
    <col min="23" max="23" width="9" style="34"/>
    <col min="24" max="24" width="10.875" style="34" bestFit="1" customWidth="1"/>
    <col min="25" max="25" width="11.125" style="36" bestFit="1" customWidth="1"/>
    <col min="26" max="16384" width="9" style="34"/>
  </cols>
  <sheetData>
    <row r="2" spans="2:26" x14ac:dyDescent="0.2">
      <c r="B2" s="32"/>
      <c r="C2" s="33"/>
      <c r="E2" s="35">
        <f>G34+J47+M54+P35+S50+V9+Y8+F2</f>
        <v>217652603.56107002</v>
      </c>
      <c r="F2" s="34">
        <v>926050</v>
      </c>
      <c r="G2" s="36">
        <f>G34+J47+M54+P35+S50+V9+Y8</f>
        <v>216726553.56107002</v>
      </c>
    </row>
    <row r="3" spans="2:26" x14ac:dyDescent="0.2">
      <c r="B3" s="32" t="s">
        <v>815</v>
      </c>
      <c r="C3" s="33"/>
    </row>
    <row r="4" spans="2:26" x14ac:dyDescent="0.2">
      <c r="B4" s="32" t="s">
        <v>816</v>
      </c>
      <c r="C4" s="33" t="s">
        <v>817</v>
      </c>
      <c r="F4" s="32"/>
      <c r="G4" s="33"/>
      <c r="O4" s="32"/>
      <c r="P4" s="33"/>
      <c r="R4" s="32"/>
      <c r="S4" s="33"/>
      <c r="U4" s="32"/>
      <c r="V4" s="33"/>
      <c r="X4" s="32"/>
      <c r="Y4" s="33"/>
    </row>
    <row r="5" spans="2:26" x14ac:dyDescent="0.2">
      <c r="B5" s="32" t="s">
        <v>818</v>
      </c>
      <c r="C5" s="33">
        <v>3954950.8711199998</v>
      </c>
      <c r="F5" s="32" t="s">
        <v>815</v>
      </c>
      <c r="G5" s="37">
        <v>302</v>
      </c>
      <c r="I5" s="32" t="s">
        <v>815</v>
      </c>
      <c r="J5" s="37">
        <v>303</v>
      </c>
      <c r="L5" s="32" t="s">
        <v>815</v>
      </c>
      <c r="M5" s="37">
        <v>304</v>
      </c>
      <c r="O5" s="32" t="s">
        <v>815</v>
      </c>
      <c r="P5" s="37">
        <v>305</v>
      </c>
      <c r="R5" s="32" t="s">
        <v>815</v>
      </c>
      <c r="S5" s="37">
        <v>306</v>
      </c>
      <c r="U5" s="32" t="s">
        <v>815</v>
      </c>
      <c r="V5" s="37">
        <v>401</v>
      </c>
      <c r="X5" s="32" t="s">
        <v>815</v>
      </c>
      <c r="Y5" s="37">
        <v>402</v>
      </c>
    </row>
    <row r="6" spans="2:26" x14ac:dyDescent="0.2">
      <c r="B6" s="32" t="s">
        <v>819</v>
      </c>
      <c r="C6" s="33">
        <v>18470667.631600011</v>
      </c>
      <c r="F6" s="32" t="s">
        <v>816</v>
      </c>
      <c r="G6" s="33" t="s">
        <v>817</v>
      </c>
      <c r="I6" s="32" t="s">
        <v>816</v>
      </c>
      <c r="J6" s="33" t="s">
        <v>817</v>
      </c>
      <c r="L6" s="32" t="s">
        <v>816</v>
      </c>
      <c r="M6" s="33" t="s">
        <v>817</v>
      </c>
      <c r="O6" s="32" t="s">
        <v>816</v>
      </c>
      <c r="P6" s="33" t="s">
        <v>817</v>
      </c>
      <c r="R6" s="32" t="s">
        <v>816</v>
      </c>
      <c r="S6" s="33" t="s">
        <v>817</v>
      </c>
      <c r="U6" s="32" t="s">
        <v>816</v>
      </c>
      <c r="V6" s="33" t="s">
        <v>817</v>
      </c>
      <c r="X6" s="32" t="s">
        <v>816</v>
      </c>
      <c r="Y6" s="33" t="s">
        <v>817</v>
      </c>
    </row>
    <row r="7" spans="2:26" x14ac:dyDescent="0.2">
      <c r="B7" s="32" t="s">
        <v>820</v>
      </c>
      <c r="C7" s="33">
        <v>427695.80000000005</v>
      </c>
      <c r="F7" s="32" t="s">
        <v>821</v>
      </c>
      <c r="G7" s="33">
        <v>19800</v>
      </c>
      <c r="H7" s="38">
        <f>G7/$E$2</f>
        <v>9.0970655420827168E-5</v>
      </c>
      <c r="I7" s="32" t="s">
        <v>822</v>
      </c>
      <c r="J7" s="33">
        <v>862090.71</v>
      </c>
      <c r="K7" s="38">
        <f>J7/$E$2</f>
        <v>3.9608564101467798E-3</v>
      </c>
      <c r="L7" s="32" t="s">
        <v>823</v>
      </c>
      <c r="M7" s="33">
        <v>13511.880000000001</v>
      </c>
      <c r="N7" s="38">
        <f>M7/$E$2</f>
        <v>6.2080029271089203E-5</v>
      </c>
      <c r="O7" s="32" t="s">
        <v>818</v>
      </c>
      <c r="P7" s="33">
        <v>3954950.8711199998</v>
      </c>
      <c r="Q7" s="38">
        <f>P7/$E$2</f>
        <v>1.8170932974896855E-2</v>
      </c>
      <c r="R7" s="32" t="s">
        <v>824</v>
      </c>
      <c r="S7" s="33">
        <v>3937429</v>
      </c>
      <c r="T7" s="38">
        <f>S7/$E$2</f>
        <v>1.8090429131463234E-2</v>
      </c>
      <c r="U7" s="32" t="s">
        <v>825</v>
      </c>
      <c r="V7" s="33">
        <v>6185720.2300000004</v>
      </c>
      <c r="W7" s="38">
        <f>V7/$E$2</f>
        <v>2.8420152705705543E-2</v>
      </c>
      <c r="X7" s="32" t="s">
        <v>826</v>
      </c>
      <c r="Y7" s="33">
        <v>456890</v>
      </c>
      <c r="Z7" s="38">
        <f>Y7/$E$2</f>
        <v>2.0991708462233193E-3</v>
      </c>
    </row>
    <row r="8" spans="2:26" x14ac:dyDescent="0.2">
      <c r="B8" s="32" t="s">
        <v>827</v>
      </c>
      <c r="C8" s="33">
        <v>56145.529999999992</v>
      </c>
      <c r="F8" s="32" t="s">
        <v>828</v>
      </c>
      <c r="G8" s="33">
        <v>8614.51</v>
      </c>
      <c r="H8" s="38">
        <f t="shared" ref="H8:H34" si="0">G8/$E$2</f>
        <v>3.9579172769155043E-5</v>
      </c>
      <c r="I8" s="32" t="s">
        <v>829</v>
      </c>
      <c r="J8" s="33">
        <v>7156</v>
      </c>
      <c r="K8" s="38">
        <f t="shared" ref="K8:K47" si="1">J8/$E$2</f>
        <v>3.2878081322799961E-5</v>
      </c>
      <c r="L8" s="32" t="s">
        <v>830</v>
      </c>
      <c r="M8" s="33">
        <v>798114</v>
      </c>
      <c r="N8" s="38">
        <f t="shared" ref="N8:N59" si="2">M8/$E$2</f>
        <v>3.6669168525524268E-3</v>
      </c>
      <c r="O8" s="32" t="s">
        <v>819</v>
      </c>
      <c r="P8" s="33">
        <v>18470667.631600011</v>
      </c>
      <c r="Q8" s="38">
        <f t="shared" ref="Q8:Q35" si="3">P8/$E$2</f>
        <v>8.4863067702369205E-2</v>
      </c>
      <c r="R8" s="32" t="s">
        <v>831</v>
      </c>
      <c r="S8" s="33">
        <v>8394437.2000000011</v>
      </c>
      <c r="T8" s="38">
        <f t="shared" ref="T8:T50" si="4">S8/$E$2</f>
        <v>3.8568053230958244E-2</v>
      </c>
      <c r="U8" s="32" t="s">
        <v>832</v>
      </c>
      <c r="V8" s="33">
        <v>1437.84</v>
      </c>
      <c r="W8" s="38">
        <f t="shared" ref="W8:W9" si="5">V8/$E$2</f>
        <v>6.6061235954687941E-6</v>
      </c>
      <c r="X8" s="32" t="s">
        <v>833</v>
      </c>
      <c r="Y8" s="33">
        <v>456890</v>
      </c>
      <c r="Z8" s="38">
        <f>Y8/$E$2</f>
        <v>2.0991708462233193E-3</v>
      </c>
    </row>
    <row r="9" spans="2:26" x14ac:dyDescent="0.2">
      <c r="B9" s="32" t="s">
        <v>834</v>
      </c>
      <c r="C9" s="33">
        <v>269445.5</v>
      </c>
      <c r="F9" s="32" t="s">
        <v>835</v>
      </c>
      <c r="G9" s="33">
        <v>156</v>
      </c>
      <c r="H9" s="38">
        <f t="shared" si="0"/>
        <v>7.1673849725500186E-7</v>
      </c>
      <c r="I9" s="32" t="s">
        <v>836</v>
      </c>
      <c r="J9" s="33">
        <v>6573606</v>
      </c>
      <c r="K9" s="38">
        <f t="shared" si="1"/>
        <v>3.0202285166579898E-2</v>
      </c>
      <c r="L9" s="32" t="s">
        <v>837</v>
      </c>
      <c r="M9" s="33">
        <v>1265868.3</v>
      </c>
      <c r="N9" s="38">
        <f t="shared" si="2"/>
        <v>5.8160034811842558E-3</v>
      </c>
      <c r="O9" s="32" t="s">
        <v>820</v>
      </c>
      <c r="P9" s="33">
        <v>427695.80000000005</v>
      </c>
      <c r="Q9" s="38">
        <f t="shared" si="3"/>
        <v>1.9650387498351017E-3</v>
      </c>
      <c r="R9" s="32" t="s">
        <v>838</v>
      </c>
      <c r="S9" s="33">
        <v>3028.04</v>
      </c>
      <c r="T9" s="38">
        <f t="shared" si="4"/>
        <v>1.3912261789923307E-5</v>
      </c>
      <c r="U9" s="32" t="s">
        <v>833</v>
      </c>
      <c r="V9" s="33">
        <v>6187158.0700000003</v>
      </c>
      <c r="W9" s="38">
        <f t="shared" si="5"/>
        <v>2.8426758829301013E-2</v>
      </c>
    </row>
    <row r="10" spans="2:26" x14ac:dyDescent="0.2">
      <c r="B10" s="32" t="s">
        <v>839</v>
      </c>
      <c r="C10" s="33">
        <v>25967962.966060024</v>
      </c>
      <c r="F10" s="32" t="s">
        <v>840</v>
      </c>
      <c r="G10" s="33">
        <v>1015223</v>
      </c>
      <c r="H10" s="38">
        <f t="shared" si="0"/>
        <v>4.6644192781968895E-3</v>
      </c>
      <c r="I10" s="32" t="s">
        <v>841</v>
      </c>
      <c r="J10" s="33">
        <v>358</v>
      </c>
      <c r="K10" s="38">
        <f t="shared" si="1"/>
        <v>1.6448229616492991E-6</v>
      </c>
      <c r="L10" s="32" t="s">
        <v>842</v>
      </c>
      <c r="M10" s="33">
        <v>4971.3600000000006</v>
      </c>
      <c r="N10" s="38">
        <f t="shared" si="2"/>
        <v>2.2840801895600169E-5</v>
      </c>
      <c r="O10" s="32" t="s">
        <v>827</v>
      </c>
      <c r="P10" s="33">
        <v>56145.53</v>
      </c>
      <c r="Q10" s="38">
        <f t="shared" si="3"/>
        <v>2.5795937692170271E-4</v>
      </c>
      <c r="R10" s="32" t="s">
        <v>843</v>
      </c>
      <c r="S10" s="33">
        <v>21407672.5</v>
      </c>
      <c r="T10" s="38">
        <f t="shared" si="4"/>
        <v>9.8357070624213006E-2</v>
      </c>
    </row>
    <row r="11" spans="2:26" x14ac:dyDescent="0.2">
      <c r="B11" s="32" t="s">
        <v>844</v>
      </c>
      <c r="C11" s="33">
        <v>2466997.7365100007</v>
      </c>
      <c r="F11" s="32" t="s">
        <v>845</v>
      </c>
      <c r="G11" s="33">
        <v>3507.71</v>
      </c>
      <c r="H11" s="38">
        <f t="shared" si="0"/>
        <v>1.6116094834656044E-5</v>
      </c>
      <c r="I11" s="32" t="s">
        <v>846</v>
      </c>
      <c r="J11" s="33">
        <v>36272.749999999993</v>
      </c>
      <c r="K11" s="38">
        <f t="shared" si="1"/>
        <v>1.6665433542504079E-4</v>
      </c>
      <c r="L11" s="32" t="s">
        <v>847</v>
      </c>
      <c r="M11" s="33">
        <v>5280403.25</v>
      </c>
      <c r="N11" s="38">
        <f t="shared" si="2"/>
        <v>2.4260694168624537E-2</v>
      </c>
      <c r="O11" s="32" t="s">
        <v>834</v>
      </c>
      <c r="P11" s="33">
        <v>269445.5</v>
      </c>
      <c r="Q11" s="38">
        <f t="shared" si="3"/>
        <v>1.2379612997571962E-3</v>
      </c>
      <c r="R11" s="32" t="s">
        <v>848</v>
      </c>
      <c r="S11" s="33">
        <v>1094686</v>
      </c>
      <c r="T11" s="38">
        <f t="shared" si="4"/>
        <v>5.0295102474749295E-3</v>
      </c>
    </row>
    <row r="12" spans="2:26" x14ac:dyDescent="0.2">
      <c r="B12" s="32" t="s">
        <v>849</v>
      </c>
      <c r="C12" s="33">
        <v>591485.02205999999</v>
      </c>
      <c r="F12" s="32" t="s">
        <v>850</v>
      </c>
      <c r="G12" s="33">
        <v>6193.73</v>
      </c>
      <c r="H12" s="38">
        <f t="shared" si="0"/>
        <v>2.8456953414123221E-5</v>
      </c>
      <c r="I12" s="32" t="s">
        <v>851</v>
      </c>
      <c r="J12" s="33">
        <v>1105.5999999999999</v>
      </c>
      <c r="K12" s="38">
        <f t="shared" si="1"/>
        <v>5.0796543754175E-6</v>
      </c>
      <c r="L12" s="32" t="s">
        <v>852</v>
      </c>
      <c r="M12" s="33">
        <v>310900</v>
      </c>
      <c r="N12" s="38">
        <f t="shared" si="2"/>
        <v>1.4284230692088466E-3</v>
      </c>
      <c r="O12" s="32" t="s">
        <v>839</v>
      </c>
      <c r="P12" s="33">
        <v>25967962.966060013</v>
      </c>
      <c r="Q12" s="38">
        <f t="shared" si="3"/>
        <v>0.11930922277607305</v>
      </c>
      <c r="R12" s="32" t="s">
        <v>853</v>
      </c>
      <c r="S12" s="33">
        <v>2880</v>
      </c>
      <c r="T12" s="38">
        <f t="shared" si="4"/>
        <v>1.3232095333938495E-5</v>
      </c>
    </row>
    <row r="13" spans="2:26" x14ac:dyDescent="0.2">
      <c r="B13" s="32" t="s">
        <v>854</v>
      </c>
      <c r="C13" s="33">
        <v>2605595.65</v>
      </c>
      <c r="F13" s="32" t="s">
        <v>855</v>
      </c>
      <c r="G13" s="33">
        <v>19365</v>
      </c>
      <c r="H13" s="38">
        <f t="shared" si="0"/>
        <v>8.8972057688096868E-5</v>
      </c>
      <c r="I13" s="32" t="s">
        <v>856</v>
      </c>
      <c r="J13" s="33">
        <v>45798.81</v>
      </c>
      <c r="K13" s="38">
        <f t="shared" si="1"/>
        <v>2.1042160420171378E-4</v>
      </c>
      <c r="L13" s="32" t="s">
        <v>857</v>
      </c>
      <c r="M13" s="33">
        <v>606</v>
      </c>
      <c r="N13" s="38">
        <f t="shared" si="2"/>
        <v>2.7842533931828918E-6</v>
      </c>
      <c r="O13" s="32" t="s">
        <v>844</v>
      </c>
      <c r="P13" s="33">
        <v>2466997.7365100016</v>
      </c>
      <c r="Q13" s="38">
        <f t="shared" si="3"/>
        <v>1.1334565707677369E-2</v>
      </c>
      <c r="R13" s="32" t="s">
        <v>858</v>
      </c>
      <c r="S13" s="33">
        <v>2156785</v>
      </c>
      <c r="T13" s="38">
        <f t="shared" si="4"/>
        <v>9.9093002551418532E-3</v>
      </c>
    </row>
    <row r="14" spans="2:26" x14ac:dyDescent="0.2">
      <c r="B14" s="32" t="s">
        <v>859</v>
      </c>
      <c r="C14" s="33">
        <v>3583499.6751999995</v>
      </c>
      <c r="F14" s="32" t="s">
        <v>860</v>
      </c>
      <c r="G14" s="33">
        <v>86477.48000000001</v>
      </c>
      <c r="H14" s="38">
        <f t="shared" si="0"/>
        <v>3.9731884013845823E-4</v>
      </c>
      <c r="I14" s="32" t="s">
        <v>861</v>
      </c>
      <c r="J14" s="33">
        <v>21500</v>
      </c>
      <c r="K14" s="38">
        <f t="shared" si="1"/>
        <v>9.8781267249888074E-5</v>
      </c>
      <c r="L14" s="32" t="s">
        <v>862</v>
      </c>
      <c r="M14" s="33">
        <v>704735</v>
      </c>
      <c r="N14" s="38">
        <f t="shared" si="2"/>
        <v>3.2378891337372035E-3</v>
      </c>
      <c r="O14" s="32" t="s">
        <v>849</v>
      </c>
      <c r="P14" s="33">
        <v>591485.02205999999</v>
      </c>
      <c r="Q14" s="38">
        <f t="shared" si="3"/>
        <v>2.7175646529495256E-3</v>
      </c>
      <c r="R14" s="32" t="s">
        <v>863</v>
      </c>
      <c r="S14" s="33">
        <v>1254363</v>
      </c>
      <c r="T14" s="38">
        <f t="shared" si="4"/>
        <v>5.7631426386684356E-3</v>
      </c>
    </row>
    <row r="15" spans="2:26" x14ac:dyDescent="0.2">
      <c r="B15" s="32" t="s">
        <v>864</v>
      </c>
      <c r="C15" s="33">
        <v>1076825</v>
      </c>
      <c r="F15" s="32" t="s">
        <v>865</v>
      </c>
      <c r="G15" s="33">
        <v>248281</v>
      </c>
      <c r="H15" s="38">
        <f t="shared" si="0"/>
        <v>1.1407214797241609E-3</v>
      </c>
      <c r="I15" s="32" t="s">
        <v>866</v>
      </c>
      <c r="J15" s="33">
        <v>292330</v>
      </c>
      <c r="K15" s="38">
        <f t="shared" si="1"/>
        <v>1.3431036211702225E-3</v>
      </c>
      <c r="L15" s="32" t="s">
        <v>867</v>
      </c>
      <c r="M15" s="33">
        <v>105334</v>
      </c>
      <c r="N15" s="38">
        <f t="shared" si="2"/>
        <v>4.8395469788370751E-4</v>
      </c>
      <c r="O15" s="32" t="s">
        <v>854</v>
      </c>
      <c r="P15" s="33">
        <v>2605595.65</v>
      </c>
      <c r="Q15" s="38">
        <f t="shared" si="3"/>
        <v>1.1971350709199807E-2</v>
      </c>
      <c r="R15" s="32" t="s">
        <v>868</v>
      </c>
      <c r="S15" s="33">
        <v>754113.39</v>
      </c>
      <c r="T15" s="38">
        <f t="shared" si="4"/>
        <v>3.464757037874841E-3</v>
      </c>
    </row>
    <row r="16" spans="2:26" x14ac:dyDescent="0.2">
      <c r="B16" s="32" t="s">
        <v>869</v>
      </c>
      <c r="C16" s="33">
        <v>153647.53999999998</v>
      </c>
      <c r="F16" s="32" t="s">
        <v>870</v>
      </c>
      <c r="G16" s="33">
        <v>290</v>
      </c>
      <c r="H16" s="38">
        <f t="shared" si="0"/>
        <v>1.3323984884868624E-6</v>
      </c>
      <c r="I16" s="32" t="s">
        <v>871</v>
      </c>
      <c r="J16" s="33">
        <v>10000</v>
      </c>
      <c r="K16" s="38">
        <f t="shared" si="1"/>
        <v>4.5944775465064225E-5</v>
      </c>
      <c r="L16" s="32" t="s">
        <v>872</v>
      </c>
      <c r="M16" s="33">
        <v>64499.61</v>
      </c>
      <c r="N16" s="38">
        <f t="shared" si="2"/>
        <v>2.9634200990342108E-4</v>
      </c>
      <c r="O16" s="32" t="s">
        <v>859</v>
      </c>
      <c r="P16" s="33">
        <v>3583499.6751999995</v>
      </c>
      <c r="Q16" s="38">
        <f t="shared" si="3"/>
        <v>1.6464308795619456E-2</v>
      </c>
      <c r="R16" s="32" t="s">
        <v>873</v>
      </c>
      <c r="S16" s="33">
        <v>416115</v>
      </c>
      <c r="T16" s="38">
        <f t="shared" si="4"/>
        <v>1.91183102426452E-3</v>
      </c>
    </row>
    <row r="17" spans="2:20" x14ac:dyDescent="0.2">
      <c r="B17" s="32" t="s">
        <v>823</v>
      </c>
      <c r="C17" s="33">
        <v>13511.880000000001</v>
      </c>
      <c r="F17" s="32" t="s">
        <v>874</v>
      </c>
      <c r="G17" s="33">
        <v>1606.27</v>
      </c>
      <c r="H17" s="38">
        <f t="shared" si="0"/>
        <v>7.3799714486268707E-6</v>
      </c>
      <c r="I17" s="32" t="s">
        <v>875</v>
      </c>
      <c r="J17" s="33">
        <v>610000</v>
      </c>
      <c r="K17" s="38">
        <f t="shared" si="1"/>
        <v>2.8026313033689175E-3</v>
      </c>
      <c r="L17" s="32" t="s">
        <v>876</v>
      </c>
      <c r="M17" s="33">
        <v>519461.96</v>
      </c>
      <c r="N17" s="38">
        <f t="shared" si="2"/>
        <v>2.3866563114842173E-3</v>
      </c>
      <c r="O17" s="32" t="s">
        <v>864</v>
      </c>
      <c r="P17" s="33">
        <v>1076825</v>
      </c>
      <c r="Q17" s="38">
        <f t="shared" si="3"/>
        <v>4.9474482840167781E-3</v>
      </c>
      <c r="R17" s="32" t="s">
        <v>877</v>
      </c>
      <c r="S17" s="33">
        <v>502826.75</v>
      </c>
      <c r="T17" s="38">
        <f t="shared" si="4"/>
        <v>2.3102262126577983E-3</v>
      </c>
    </row>
    <row r="18" spans="2:20" x14ac:dyDescent="0.2">
      <c r="B18" s="32" t="s">
        <v>878</v>
      </c>
      <c r="C18" s="33">
        <v>22.18</v>
      </c>
      <c r="F18" s="32" t="s">
        <v>879</v>
      </c>
      <c r="G18" s="33">
        <v>118624.33</v>
      </c>
      <c r="H18" s="38">
        <f t="shared" si="0"/>
        <v>5.4501682065436819E-4</v>
      </c>
      <c r="I18" s="32" t="s">
        <v>880</v>
      </c>
      <c r="J18" s="33">
        <v>23206.5</v>
      </c>
      <c r="K18" s="38">
        <f t="shared" si="1"/>
        <v>1.0662174318300129E-4</v>
      </c>
      <c r="L18" s="32" t="s">
        <v>881</v>
      </c>
      <c r="M18" s="33">
        <v>230569</v>
      </c>
      <c r="N18" s="38">
        <f t="shared" si="2"/>
        <v>1.0593440934204392E-3</v>
      </c>
      <c r="O18" s="32" t="s">
        <v>869</v>
      </c>
      <c r="P18" s="33">
        <v>153647.53999999998</v>
      </c>
      <c r="Q18" s="38">
        <f t="shared" si="3"/>
        <v>7.0593017260594723E-4</v>
      </c>
      <c r="R18" s="32" t="s">
        <v>882</v>
      </c>
      <c r="S18" s="33">
        <v>170524.59999999998</v>
      </c>
      <c r="T18" s="38">
        <f t="shared" si="4"/>
        <v>7.8347144582698893E-4</v>
      </c>
    </row>
    <row r="19" spans="2:20" x14ac:dyDescent="0.2">
      <c r="B19" s="32" t="s">
        <v>822</v>
      </c>
      <c r="C19" s="33">
        <v>862090.71</v>
      </c>
      <c r="F19" s="32" t="s">
        <v>883</v>
      </c>
      <c r="G19" s="33">
        <v>28416</v>
      </c>
      <c r="H19" s="38">
        <f t="shared" si="0"/>
        <v>1.3055667396152649E-4</v>
      </c>
      <c r="I19" s="32" t="s">
        <v>884</v>
      </c>
      <c r="J19" s="33">
        <v>199096.1</v>
      </c>
      <c r="K19" s="38">
        <f t="shared" si="1"/>
        <v>9.1474256104699734E-4</v>
      </c>
      <c r="L19" s="32" t="s">
        <v>885</v>
      </c>
      <c r="M19" s="33">
        <v>280259.01</v>
      </c>
      <c r="N19" s="38">
        <f t="shared" si="2"/>
        <v>1.2876437286511188E-3</v>
      </c>
      <c r="O19" s="32" t="s">
        <v>886</v>
      </c>
      <c r="P19" s="33">
        <v>2108216.1900000004</v>
      </c>
      <c r="Q19" s="38">
        <f t="shared" si="3"/>
        <v>9.6861519481363199E-3</v>
      </c>
      <c r="R19" s="32" t="s">
        <v>887</v>
      </c>
      <c r="S19" s="33">
        <v>589335</v>
      </c>
      <c r="T19" s="38">
        <f t="shared" si="4"/>
        <v>2.7076864248703624E-3</v>
      </c>
    </row>
    <row r="20" spans="2:20" x14ac:dyDescent="0.2">
      <c r="B20" s="32" t="s">
        <v>824</v>
      </c>
      <c r="C20" s="33">
        <v>3937429</v>
      </c>
      <c r="F20" s="32" t="s">
        <v>888</v>
      </c>
      <c r="G20" s="33">
        <v>18558</v>
      </c>
      <c r="H20" s="38">
        <f t="shared" si="0"/>
        <v>8.5264314308066189E-5</v>
      </c>
      <c r="I20" s="32" t="s">
        <v>889</v>
      </c>
      <c r="J20" s="33">
        <v>2359.66</v>
      </c>
      <c r="K20" s="38">
        <f t="shared" si="1"/>
        <v>1.0841404887389344E-5</v>
      </c>
      <c r="L20" s="32" t="s">
        <v>890</v>
      </c>
      <c r="M20" s="33">
        <v>163756.64998999995</v>
      </c>
      <c r="N20" s="38">
        <f t="shared" si="2"/>
        <v>7.5237625147016589E-4</v>
      </c>
      <c r="O20" s="32" t="s">
        <v>891</v>
      </c>
      <c r="P20" s="33">
        <v>245737.07567000025</v>
      </c>
      <c r="Q20" s="38">
        <f t="shared" si="3"/>
        <v>1.1290334765099658E-3</v>
      </c>
      <c r="R20" s="32" t="s">
        <v>892</v>
      </c>
      <c r="S20" s="33">
        <v>215803.8</v>
      </c>
      <c r="T20" s="38">
        <f t="shared" si="4"/>
        <v>9.9150571355076269E-4</v>
      </c>
    </row>
    <row r="21" spans="2:20" x14ac:dyDescent="0.2">
      <c r="B21" s="32" t="s">
        <v>830</v>
      </c>
      <c r="C21" s="33">
        <v>798114</v>
      </c>
      <c r="F21" s="32" t="s">
        <v>893</v>
      </c>
      <c r="G21" s="33">
        <v>150.35</v>
      </c>
      <c r="H21" s="38">
        <f t="shared" si="0"/>
        <v>6.9077969911724055E-7</v>
      </c>
      <c r="I21" s="32" t="s">
        <v>894</v>
      </c>
      <c r="J21" s="33">
        <v>5946.1</v>
      </c>
      <c r="K21" s="38">
        <f t="shared" si="1"/>
        <v>2.731922293928184E-5</v>
      </c>
      <c r="L21" s="32" t="s">
        <v>895</v>
      </c>
      <c r="M21" s="33">
        <v>49580.540000000008</v>
      </c>
      <c r="N21" s="38">
        <f t="shared" si="2"/>
        <v>2.2779667777366358E-4</v>
      </c>
      <c r="O21" s="32" t="s">
        <v>896</v>
      </c>
      <c r="P21" s="33">
        <v>880</v>
      </c>
      <c r="Q21" s="38">
        <f t="shared" si="3"/>
        <v>4.0431402409256517E-6</v>
      </c>
      <c r="R21" s="32" t="s">
        <v>897</v>
      </c>
      <c r="S21" s="33">
        <v>48687.38</v>
      </c>
      <c r="T21" s="38">
        <f t="shared" si="4"/>
        <v>2.2369307420822584E-4</v>
      </c>
    </row>
    <row r="22" spans="2:20" x14ac:dyDescent="0.2">
      <c r="B22" s="32" t="s">
        <v>821</v>
      </c>
      <c r="C22" s="33">
        <v>19800</v>
      </c>
      <c r="F22" s="32" t="s">
        <v>898</v>
      </c>
      <c r="G22" s="33">
        <v>600</v>
      </c>
      <c r="H22" s="38">
        <f t="shared" si="0"/>
        <v>2.7566865279038533E-6</v>
      </c>
      <c r="I22" s="32" t="s">
        <v>899</v>
      </c>
      <c r="J22" s="33">
        <v>269091.62</v>
      </c>
      <c r="K22" s="38">
        <f t="shared" si="1"/>
        <v>1.2363354060430385E-3</v>
      </c>
      <c r="L22" s="32" t="s">
        <v>900</v>
      </c>
      <c r="M22" s="33">
        <v>28705</v>
      </c>
      <c r="N22" s="38">
        <f t="shared" si="2"/>
        <v>1.3188447797246686E-4</v>
      </c>
      <c r="O22" s="32" t="s">
        <v>901</v>
      </c>
      <c r="P22" s="33">
        <v>2288891.8605800001</v>
      </c>
      <c r="Q22" s="38">
        <f t="shared" si="3"/>
        <v>1.0516262259816118E-2</v>
      </c>
      <c r="R22" s="32" t="s">
        <v>902</v>
      </c>
      <c r="S22" s="33">
        <v>479897.97999999992</v>
      </c>
      <c r="T22" s="38">
        <f t="shared" si="4"/>
        <v>2.2048804937237878E-3</v>
      </c>
    </row>
    <row r="23" spans="2:20" x14ac:dyDescent="0.2">
      <c r="B23" s="32" t="s">
        <v>829</v>
      </c>
      <c r="C23" s="33">
        <v>7156</v>
      </c>
      <c r="F23" s="32" t="s">
        <v>903</v>
      </c>
      <c r="G23" s="33">
        <v>300</v>
      </c>
      <c r="H23" s="38">
        <f t="shared" si="0"/>
        <v>1.3783432639519267E-6</v>
      </c>
      <c r="I23" s="32" t="s">
        <v>904</v>
      </c>
      <c r="J23" s="33">
        <v>3924388.9000000008</v>
      </c>
      <c r="K23" s="38">
        <f t="shared" si="1"/>
        <v>1.8030516684809043E-2</v>
      </c>
      <c r="L23" s="32" t="s">
        <v>905</v>
      </c>
      <c r="M23" s="33">
        <v>272076.15000000002</v>
      </c>
      <c r="N23" s="38">
        <f t="shared" si="2"/>
        <v>1.2500477621149135E-3</v>
      </c>
      <c r="O23" s="32" t="s">
        <v>906</v>
      </c>
      <c r="P23" s="33">
        <v>347766.62575000006</v>
      </c>
      <c r="Q23" s="38">
        <f t="shared" si="3"/>
        <v>1.5978059534326775E-3</v>
      </c>
      <c r="R23" s="32" t="s">
        <v>907</v>
      </c>
      <c r="S23" s="33">
        <v>26972</v>
      </c>
      <c r="T23" s="38">
        <f t="shared" si="4"/>
        <v>1.2392224838437123E-4</v>
      </c>
    </row>
    <row r="24" spans="2:20" x14ac:dyDescent="0.2">
      <c r="B24" s="32" t="s">
        <v>831</v>
      </c>
      <c r="C24" s="33">
        <v>8394437.2000000011</v>
      </c>
      <c r="F24" s="32" t="s">
        <v>908</v>
      </c>
      <c r="G24" s="33">
        <v>12119.220000000001</v>
      </c>
      <c r="H24" s="38">
        <f t="shared" si="0"/>
        <v>5.5681484171171571E-5</v>
      </c>
      <c r="I24" s="32" t="s">
        <v>909</v>
      </c>
      <c r="J24" s="33">
        <v>39640.53</v>
      </c>
      <c r="K24" s="38">
        <f t="shared" si="1"/>
        <v>1.8212752501661422E-4</v>
      </c>
      <c r="L24" s="32" t="s">
        <v>910</v>
      </c>
      <c r="M24" s="33">
        <v>3300</v>
      </c>
      <c r="N24" s="38">
        <f t="shared" si="2"/>
        <v>1.5161775903471194E-5</v>
      </c>
      <c r="O24" s="32" t="s">
        <v>911</v>
      </c>
      <c r="P24" s="33">
        <v>20000</v>
      </c>
      <c r="Q24" s="38">
        <f t="shared" si="3"/>
        <v>9.188955093012845E-5</v>
      </c>
      <c r="R24" s="32" t="s">
        <v>912</v>
      </c>
      <c r="S24" s="33">
        <v>259276.66999999998</v>
      </c>
      <c r="T24" s="38">
        <f t="shared" si="4"/>
        <v>1.1912408386479552E-3</v>
      </c>
    </row>
    <row r="25" spans="2:20" x14ac:dyDescent="0.2">
      <c r="B25" s="32" t="s">
        <v>837</v>
      </c>
      <c r="C25" s="33">
        <v>1265868.3</v>
      </c>
      <c r="F25" s="32" t="s">
        <v>913</v>
      </c>
      <c r="G25" s="33">
        <v>30187.549999999996</v>
      </c>
      <c r="H25" s="38">
        <f t="shared" si="0"/>
        <v>1.3869602065903994E-4</v>
      </c>
      <c r="I25" s="32" t="s">
        <v>914</v>
      </c>
      <c r="J25" s="33">
        <v>0.28000000000000003</v>
      </c>
      <c r="K25" s="38">
        <f t="shared" si="1"/>
        <v>1.2864537130217983E-9</v>
      </c>
      <c r="L25" s="32" t="s">
        <v>915</v>
      </c>
      <c r="M25" s="33">
        <v>1214146.18</v>
      </c>
      <c r="N25" s="38">
        <f t="shared" si="2"/>
        <v>5.5783673621865445E-3</v>
      </c>
      <c r="O25" s="32" t="s">
        <v>916</v>
      </c>
      <c r="P25" s="33">
        <v>4575657.049999998</v>
      </c>
      <c r="Q25" s="38">
        <f t="shared" si="3"/>
        <v>2.1022753576738804E-2</v>
      </c>
      <c r="R25" s="32" t="s">
        <v>917</v>
      </c>
      <c r="S25" s="33">
        <v>239739.16</v>
      </c>
      <c r="T25" s="38">
        <f t="shared" si="4"/>
        <v>1.1014761876383106E-3</v>
      </c>
    </row>
    <row r="26" spans="2:20" x14ac:dyDescent="0.2">
      <c r="B26" s="32" t="s">
        <v>836</v>
      </c>
      <c r="C26" s="33">
        <v>6573606</v>
      </c>
      <c r="F26" s="32" t="s">
        <v>918</v>
      </c>
      <c r="G26" s="33">
        <v>258.14999999999998</v>
      </c>
      <c r="H26" s="38">
        <f t="shared" si="0"/>
        <v>1.1860643786306329E-6</v>
      </c>
      <c r="I26" s="32" t="s">
        <v>919</v>
      </c>
      <c r="J26" s="33">
        <v>205889.33998999998</v>
      </c>
      <c r="K26" s="38">
        <f t="shared" si="1"/>
        <v>9.4595394964908173E-4</v>
      </c>
      <c r="L26" s="32" t="s">
        <v>920</v>
      </c>
      <c r="M26" s="33">
        <v>431835.37</v>
      </c>
      <c r="N26" s="38">
        <f t="shared" si="2"/>
        <v>1.9840579112522932E-3</v>
      </c>
      <c r="O26" s="32" t="s">
        <v>921</v>
      </c>
      <c r="P26" s="33">
        <v>5492178.5286599966</v>
      </c>
      <c r="Q26" s="38">
        <f t="shared" si="3"/>
        <v>2.5233690931333035E-2</v>
      </c>
      <c r="R26" s="32" t="s">
        <v>922</v>
      </c>
      <c r="S26" s="33">
        <v>5010317.7399999965</v>
      </c>
      <c r="T26" s="38">
        <f t="shared" si="4"/>
        <v>2.3019792357292786E-2</v>
      </c>
    </row>
    <row r="27" spans="2:20" x14ac:dyDescent="0.2">
      <c r="B27" s="32" t="s">
        <v>841</v>
      </c>
      <c r="C27" s="33">
        <v>358</v>
      </c>
      <c r="F27" s="32" t="s">
        <v>923</v>
      </c>
      <c r="G27" s="33">
        <v>4221.2300000000005</v>
      </c>
      <c r="H27" s="38">
        <f t="shared" si="0"/>
        <v>1.9394346453639307E-5</v>
      </c>
      <c r="I27" s="32" t="s">
        <v>924</v>
      </c>
      <c r="J27" s="33">
        <v>22078.179990000001</v>
      </c>
      <c r="K27" s="38">
        <f t="shared" si="1"/>
        <v>1.0143770223178239E-4</v>
      </c>
      <c r="L27" s="32" t="s">
        <v>925</v>
      </c>
      <c r="M27" s="33">
        <v>61829.380000000005</v>
      </c>
      <c r="N27" s="38">
        <f t="shared" si="2"/>
        <v>2.8407369812441329E-4</v>
      </c>
      <c r="O27" s="32" t="s">
        <v>926</v>
      </c>
      <c r="P27" s="33">
        <v>1427362.3599999999</v>
      </c>
      <c r="Q27" s="38">
        <f t="shared" si="3"/>
        <v>6.5579843137484163E-3</v>
      </c>
      <c r="R27" s="32" t="s">
        <v>927</v>
      </c>
      <c r="S27" s="33">
        <v>680164.05</v>
      </c>
      <c r="T27" s="38">
        <f t="shared" si="4"/>
        <v>3.1249984556658717E-3</v>
      </c>
    </row>
    <row r="28" spans="2:20" x14ac:dyDescent="0.2">
      <c r="B28" s="32" t="s">
        <v>828</v>
      </c>
      <c r="C28" s="33">
        <v>8614.51</v>
      </c>
      <c r="F28" s="32" t="s">
        <v>928</v>
      </c>
      <c r="G28" s="33">
        <v>258</v>
      </c>
      <c r="H28" s="38">
        <f t="shared" si="0"/>
        <v>1.1853752069986569E-6</v>
      </c>
      <c r="I28" s="32" t="s">
        <v>929</v>
      </c>
      <c r="J28" s="33">
        <v>76955.39</v>
      </c>
      <c r="K28" s="38">
        <f t="shared" si="1"/>
        <v>3.5356981143764486E-4</v>
      </c>
      <c r="L28" s="32" t="s">
        <v>930</v>
      </c>
      <c r="M28" s="33">
        <v>6000</v>
      </c>
      <c r="N28" s="38">
        <f t="shared" si="2"/>
        <v>2.7566865279038534E-5</v>
      </c>
      <c r="O28" s="32" t="s">
        <v>931</v>
      </c>
      <c r="P28" s="33">
        <v>8056508.3500000006</v>
      </c>
      <c r="Q28" s="38">
        <f t="shared" si="3"/>
        <v>3.7015446717316505E-2</v>
      </c>
      <c r="R28" s="32" t="s">
        <v>932</v>
      </c>
      <c r="S28" s="33">
        <v>23765.39</v>
      </c>
      <c r="T28" s="38">
        <f t="shared" si="4"/>
        <v>1.0918955073896827E-4</v>
      </c>
    </row>
    <row r="29" spans="2:20" x14ac:dyDescent="0.2">
      <c r="B29" s="32" t="s">
        <v>846</v>
      </c>
      <c r="C29" s="33">
        <v>36272.75</v>
      </c>
      <c r="F29" s="32" t="s">
        <v>933</v>
      </c>
      <c r="G29" s="33">
        <v>5356.66</v>
      </c>
      <c r="H29" s="38">
        <f t="shared" si="0"/>
        <v>2.4611054094269092E-5</v>
      </c>
      <c r="I29" s="32" t="s">
        <v>934</v>
      </c>
      <c r="J29" s="33">
        <v>715</v>
      </c>
      <c r="K29" s="38">
        <f t="shared" si="1"/>
        <v>3.285051445752092E-6</v>
      </c>
      <c r="L29" s="32" t="s">
        <v>935</v>
      </c>
      <c r="M29" s="33">
        <v>1920.1499999999999</v>
      </c>
      <c r="N29" s="38">
        <f t="shared" si="2"/>
        <v>8.8220860609243065E-6</v>
      </c>
      <c r="O29" s="32" t="s">
        <v>936</v>
      </c>
      <c r="P29" s="33">
        <v>15200</v>
      </c>
      <c r="Q29" s="38">
        <f t="shared" si="3"/>
        <v>6.983605870689762E-5</v>
      </c>
      <c r="R29" s="32" t="s">
        <v>937</v>
      </c>
      <c r="S29" s="33">
        <v>85000</v>
      </c>
      <c r="T29" s="38">
        <f t="shared" si="4"/>
        <v>3.9053059145304587E-4</v>
      </c>
    </row>
    <row r="30" spans="2:20" x14ac:dyDescent="0.2">
      <c r="B30" s="32" t="s">
        <v>851</v>
      </c>
      <c r="C30" s="33">
        <v>1105.5999999999999</v>
      </c>
      <c r="F30" s="32" t="s">
        <v>938</v>
      </c>
      <c r="G30" s="33">
        <v>362.72</v>
      </c>
      <c r="H30" s="38">
        <f t="shared" si="0"/>
        <v>1.6665088956688096E-6</v>
      </c>
      <c r="I30" s="32" t="s">
        <v>939</v>
      </c>
      <c r="J30" s="33">
        <v>21918.239970000002</v>
      </c>
      <c r="K30" s="38">
        <f t="shared" si="1"/>
        <v>1.0070286140110461E-4</v>
      </c>
      <c r="L30" s="32" t="s">
        <v>940</v>
      </c>
      <c r="M30" s="33">
        <v>522261.53</v>
      </c>
      <c r="N30" s="38">
        <f t="shared" si="2"/>
        <v>2.3995188729890905E-3</v>
      </c>
      <c r="O30" s="32" t="s">
        <v>941</v>
      </c>
      <c r="P30" s="33">
        <v>1735270.3100000017</v>
      </c>
      <c r="Q30" s="38">
        <f t="shared" si="3"/>
        <v>7.9726604764142461E-3</v>
      </c>
      <c r="R30" s="32" t="s">
        <v>942</v>
      </c>
      <c r="S30" s="33">
        <v>56009.279999999999</v>
      </c>
      <c r="T30" s="38">
        <f t="shared" si="4"/>
        <v>2.5733337935599122E-4</v>
      </c>
    </row>
    <row r="31" spans="2:20" x14ac:dyDescent="0.2">
      <c r="B31" s="32" t="s">
        <v>835</v>
      </c>
      <c r="C31" s="33">
        <v>156</v>
      </c>
      <c r="F31" s="32" t="s">
        <v>943</v>
      </c>
      <c r="G31" s="33">
        <v>4000</v>
      </c>
      <c r="H31" s="38">
        <f t="shared" si="0"/>
        <v>1.8377910186025691E-5</v>
      </c>
      <c r="I31" s="32" t="s">
        <v>944</v>
      </c>
      <c r="J31" s="33">
        <v>62272.089999999982</v>
      </c>
      <c r="K31" s="38">
        <f t="shared" si="1"/>
        <v>2.8610771927902704E-4</v>
      </c>
      <c r="L31" s="32" t="s">
        <v>945</v>
      </c>
      <c r="M31" s="33">
        <v>1426482.9800000002</v>
      </c>
      <c r="N31" s="38">
        <f t="shared" si="2"/>
        <v>6.553944022083571E-3</v>
      </c>
      <c r="O31" s="32" t="s">
        <v>946</v>
      </c>
      <c r="P31" s="33">
        <v>120735.81</v>
      </c>
      <c r="Q31" s="38">
        <f t="shared" si="3"/>
        <v>5.5471796810426552E-4</v>
      </c>
      <c r="R31" s="32" t="s">
        <v>947</v>
      </c>
      <c r="S31" s="33">
        <v>22655</v>
      </c>
      <c r="T31" s="38">
        <f t="shared" si="4"/>
        <v>1.04087888816103E-4</v>
      </c>
    </row>
    <row r="32" spans="2:20" x14ac:dyDescent="0.2">
      <c r="B32" s="32" t="s">
        <v>838</v>
      </c>
      <c r="C32" s="33">
        <v>3028.04</v>
      </c>
      <c r="F32" s="32" t="s">
        <v>948</v>
      </c>
      <c r="G32" s="33">
        <v>1947</v>
      </c>
      <c r="H32" s="38">
        <f t="shared" si="0"/>
        <v>8.9454477830480049E-6</v>
      </c>
      <c r="I32" s="32" t="s">
        <v>949</v>
      </c>
      <c r="J32" s="33">
        <v>199</v>
      </c>
      <c r="K32" s="38">
        <f t="shared" si="1"/>
        <v>9.1430103175477805E-7</v>
      </c>
      <c r="L32" s="32" t="s">
        <v>950</v>
      </c>
      <c r="M32" s="33">
        <v>459058.59</v>
      </c>
      <c r="N32" s="38">
        <f t="shared" si="2"/>
        <v>2.1091343842858977E-3</v>
      </c>
      <c r="O32" s="32" t="s">
        <v>951</v>
      </c>
      <c r="P32" s="33">
        <v>939035.10000000021</v>
      </c>
      <c r="Q32" s="38">
        <f t="shared" si="3"/>
        <v>4.3143756823314141E-3</v>
      </c>
      <c r="R32" s="32" t="s">
        <v>952</v>
      </c>
      <c r="S32" s="33">
        <v>67099.490000000005</v>
      </c>
      <c r="T32" s="38">
        <f t="shared" si="4"/>
        <v>3.0828710018703225E-4</v>
      </c>
    </row>
    <row r="33" spans="2:20" x14ac:dyDescent="0.2">
      <c r="B33" s="32" t="s">
        <v>842</v>
      </c>
      <c r="C33" s="33">
        <v>4971.3600000000006</v>
      </c>
      <c r="F33" s="32" t="s">
        <v>953</v>
      </c>
      <c r="G33" s="33">
        <v>19077</v>
      </c>
      <c r="H33" s="38">
        <f t="shared" si="0"/>
        <v>8.7648848154703017E-5</v>
      </c>
      <c r="I33" s="32" t="s">
        <v>954</v>
      </c>
      <c r="J33" s="33">
        <v>174101.2300000001</v>
      </c>
      <c r="K33" s="38">
        <f t="shared" si="1"/>
        <v>7.9990419205415073E-4</v>
      </c>
      <c r="L33" s="32" t="s">
        <v>955</v>
      </c>
      <c r="M33" s="33">
        <v>23843</v>
      </c>
      <c r="N33" s="38">
        <f t="shared" si="2"/>
        <v>1.0954612814135263E-4</v>
      </c>
      <c r="O33" s="32" t="s">
        <v>956</v>
      </c>
      <c r="P33" s="33">
        <v>17073393.300000023</v>
      </c>
      <c r="Q33" s="38">
        <f t="shared" si="3"/>
        <v>7.8443322159523293E-2</v>
      </c>
      <c r="R33" s="32" t="s">
        <v>957</v>
      </c>
      <c r="S33" s="33">
        <v>224399.61999999997</v>
      </c>
      <c r="T33" s="38">
        <f t="shared" si="4"/>
        <v>1.0309990155345733E-3</v>
      </c>
    </row>
    <row r="34" spans="2:20" x14ac:dyDescent="0.2">
      <c r="B34" s="32" t="s">
        <v>843</v>
      </c>
      <c r="C34" s="33">
        <v>21407672.5</v>
      </c>
      <c r="F34" s="32" t="s">
        <v>833</v>
      </c>
      <c r="G34" s="33">
        <v>1653950.91</v>
      </c>
      <c r="H34" s="38">
        <f t="shared" si="0"/>
        <v>7.5990403190188639E-3</v>
      </c>
      <c r="I34" s="32" t="s">
        <v>958</v>
      </c>
      <c r="J34" s="33">
        <v>9039.64</v>
      </c>
      <c r="K34" s="38">
        <f t="shared" si="1"/>
        <v>4.1532423008501316E-5</v>
      </c>
      <c r="L34" s="32" t="s">
        <v>959</v>
      </c>
      <c r="M34" s="33">
        <v>94074.66</v>
      </c>
      <c r="N34" s="38">
        <f t="shared" si="2"/>
        <v>4.3222391306522588E-4</v>
      </c>
      <c r="O34" s="32" t="s">
        <v>960</v>
      </c>
      <c r="P34" s="33">
        <v>3373677.029990003</v>
      </c>
      <c r="Q34" s="38">
        <f t="shared" si="3"/>
        <v>1.5500283363453542E-2</v>
      </c>
      <c r="R34" s="32" t="s">
        <v>961</v>
      </c>
      <c r="S34" s="33">
        <v>265596.06999999989</v>
      </c>
      <c r="T34" s="38">
        <f t="shared" si="4"/>
        <v>1.2202751800553474E-3</v>
      </c>
    </row>
    <row r="35" spans="2:20" x14ac:dyDescent="0.2">
      <c r="B35" s="32" t="s">
        <v>847</v>
      </c>
      <c r="C35" s="33">
        <v>5280403.25</v>
      </c>
      <c r="I35" s="32" t="s">
        <v>962</v>
      </c>
      <c r="J35" s="33">
        <v>2915494</v>
      </c>
      <c r="K35" s="38">
        <f t="shared" si="1"/>
        <v>1.3395171719974196E-2</v>
      </c>
      <c r="L35" s="32" t="s">
        <v>963</v>
      </c>
      <c r="M35" s="33">
        <v>349364.89999999985</v>
      </c>
      <c r="N35" s="38">
        <f t="shared" si="2"/>
        <v>1.6051491885874609E-3</v>
      </c>
      <c r="O35" s="32" t="s">
        <v>833</v>
      </c>
      <c r="P35" s="33">
        <v>107445428.51320004</v>
      </c>
      <c r="Q35" s="38">
        <f t="shared" si="3"/>
        <v>0.49365560877865855</v>
      </c>
      <c r="R35" s="32" t="s">
        <v>964</v>
      </c>
      <c r="S35" s="33">
        <v>2367371.8099799994</v>
      </c>
      <c r="T35" s="38">
        <f t="shared" si="4"/>
        <v>1.0876836625185377E-2</v>
      </c>
    </row>
    <row r="36" spans="2:20" x14ac:dyDescent="0.2">
      <c r="B36" s="32" t="s">
        <v>840</v>
      </c>
      <c r="C36" s="33">
        <v>1015223</v>
      </c>
      <c r="I36" s="32" t="s">
        <v>965</v>
      </c>
      <c r="J36" s="33">
        <v>349</v>
      </c>
      <c r="K36" s="38">
        <f t="shared" si="1"/>
        <v>1.6034726637307413E-6</v>
      </c>
      <c r="L36" s="32" t="s">
        <v>966</v>
      </c>
      <c r="M36" s="33">
        <v>72627.439999999988</v>
      </c>
      <c r="N36" s="38">
        <f t="shared" si="2"/>
        <v>3.3368514234024236E-4</v>
      </c>
      <c r="R36" s="32" t="s">
        <v>967</v>
      </c>
      <c r="S36" s="33">
        <v>132504.62</v>
      </c>
      <c r="T36" s="38">
        <f t="shared" si="4"/>
        <v>6.0878950139836574E-4</v>
      </c>
    </row>
    <row r="37" spans="2:20" x14ac:dyDescent="0.2">
      <c r="B37" s="32" t="s">
        <v>856</v>
      </c>
      <c r="C37" s="33">
        <v>45798.81</v>
      </c>
      <c r="I37" s="32" t="s">
        <v>968</v>
      </c>
      <c r="J37" s="33">
        <v>170072.25</v>
      </c>
      <c r="K37" s="38">
        <f t="shared" si="1"/>
        <v>7.8139313390882686E-4</v>
      </c>
      <c r="L37" s="32" t="s">
        <v>969</v>
      </c>
      <c r="M37" s="33">
        <v>429785.98998999991</v>
      </c>
      <c r="N37" s="38">
        <f t="shared" si="2"/>
        <v>1.9746420808120888E-3</v>
      </c>
      <c r="R37" s="32" t="s">
        <v>970</v>
      </c>
      <c r="S37" s="33">
        <v>341677.72</v>
      </c>
      <c r="T37" s="38">
        <f t="shared" si="4"/>
        <v>1.5698306126815081E-3</v>
      </c>
    </row>
    <row r="38" spans="2:20" x14ac:dyDescent="0.2">
      <c r="B38" s="32" t="s">
        <v>845</v>
      </c>
      <c r="C38" s="33">
        <v>3507.71</v>
      </c>
      <c r="I38" s="32" t="s">
        <v>971</v>
      </c>
      <c r="J38" s="33">
        <v>368095.06999999989</v>
      </c>
      <c r="K38" s="38">
        <f t="shared" si="1"/>
        <v>1.6912045340947092E-3</v>
      </c>
      <c r="L38" s="32" t="s">
        <v>972</v>
      </c>
      <c r="M38" s="33">
        <v>332311.79000000033</v>
      </c>
      <c r="N38" s="38">
        <f t="shared" si="2"/>
        <v>1.5267990575943589E-3</v>
      </c>
      <c r="R38" s="32" t="s">
        <v>973</v>
      </c>
      <c r="S38" s="33">
        <v>31637.480000000003</v>
      </c>
      <c r="T38" s="38">
        <f t="shared" si="4"/>
        <v>1.4535769148804603E-4</v>
      </c>
    </row>
    <row r="39" spans="2:20" x14ac:dyDescent="0.2">
      <c r="B39" s="32" t="s">
        <v>850</v>
      </c>
      <c r="C39" s="33">
        <v>6193.73</v>
      </c>
      <c r="I39" s="32" t="s">
        <v>974</v>
      </c>
      <c r="J39" s="33">
        <v>1363201.3299999998</v>
      </c>
      <c r="K39" s="38">
        <f t="shared" si="1"/>
        <v>6.2631979020526911E-3</v>
      </c>
      <c r="L39" s="32" t="s">
        <v>975</v>
      </c>
      <c r="M39" s="33">
        <v>435983.72</v>
      </c>
      <c r="N39" s="38">
        <f t="shared" si="2"/>
        <v>2.0031174121823429E-3</v>
      </c>
      <c r="R39" s="32" t="s">
        <v>976</v>
      </c>
      <c r="S39" s="33">
        <v>25059.65998</v>
      </c>
      <c r="T39" s="38">
        <f t="shared" si="4"/>
        <v>1.1513604510119558E-4</v>
      </c>
    </row>
    <row r="40" spans="2:20" x14ac:dyDescent="0.2">
      <c r="B40" s="32" t="s">
        <v>825</v>
      </c>
      <c r="C40" s="33">
        <v>6185720.2300000004</v>
      </c>
      <c r="I40" s="32" t="s">
        <v>977</v>
      </c>
      <c r="J40" s="33">
        <v>34140.740000000005</v>
      </c>
      <c r="K40" s="38">
        <f t="shared" si="1"/>
        <v>1.568588633511137E-4</v>
      </c>
      <c r="L40" s="32" t="s">
        <v>978</v>
      </c>
      <c r="M40" s="33">
        <v>294723</v>
      </c>
      <c r="N40" s="38">
        <f t="shared" si="2"/>
        <v>1.3540982059390123E-3</v>
      </c>
      <c r="R40" s="32" t="s">
        <v>979</v>
      </c>
      <c r="S40" s="33">
        <v>6150</v>
      </c>
      <c r="T40" s="38">
        <f t="shared" si="4"/>
        <v>2.8256036911014496E-5</v>
      </c>
    </row>
    <row r="41" spans="2:20" x14ac:dyDescent="0.2">
      <c r="B41" s="32" t="s">
        <v>832</v>
      </c>
      <c r="C41" s="33">
        <v>1437.84</v>
      </c>
      <c r="I41" s="32" t="s">
        <v>980</v>
      </c>
      <c r="J41" s="33">
        <v>215666.74999999997</v>
      </c>
      <c r="K41" s="38">
        <f t="shared" si="1"/>
        <v>9.9087604040301374E-4</v>
      </c>
      <c r="L41" s="32" t="s">
        <v>981</v>
      </c>
      <c r="M41" s="33">
        <v>548871.77000000048</v>
      </c>
      <c r="N41" s="38">
        <f t="shared" si="2"/>
        <v>2.5217790231762396E-3</v>
      </c>
      <c r="R41" s="32" t="s">
        <v>982</v>
      </c>
      <c r="S41" s="33">
        <v>35495.939999999995</v>
      </c>
      <c r="T41" s="38">
        <f t="shared" si="4"/>
        <v>1.6308529932213917E-4</v>
      </c>
    </row>
    <row r="42" spans="2:20" x14ac:dyDescent="0.2">
      <c r="B42" s="32" t="s">
        <v>855</v>
      </c>
      <c r="C42" s="33">
        <v>19365</v>
      </c>
      <c r="I42" s="32" t="s">
        <v>983</v>
      </c>
      <c r="J42" s="33">
        <v>726.93999999999994</v>
      </c>
      <c r="K42" s="38">
        <f t="shared" si="1"/>
        <v>3.3399095076573783E-6</v>
      </c>
      <c r="L42" s="32" t="s">
        <v>984</v>
      </c>
      <c r="M42" s="33">
        <v>13600</v>
      </c>
      <c r="N42" s="38">
        <f t="shared" si="2"/>
        <v>6.2484894632487348E-5</v>
      </c>
      <c r="R42" s="32" t="s">
        <v>985</v>
      </c>
      <c r="S42" s="33">
        <v>1109320.2279999992</v>
      </c>
      <c r="T42" s="38">
        <f t="shared" si="4"/>
        <v>5.0967468794313811E-3</v>
      </c>
    </row>
    <row r="43" spans="2:20" x14ac:dyDescent="0.2">
      <c r="B43" s="32" t="s">
        <v>861</v>
      </c>
      <c r="C43" s="33">
        <v>21500</v>
      </c>
      <c r="I43" s="32" t="s">
        <v>986</v>
      </c>
      <c r="J43" s="33">
        <v>6641.3499900000006</v>
      </c>
      <c r="K43" s="38">
        <f t="shared" si="1"/>
        <v>3.0513533407545656E-5</v>
      </c>
      <c r="L43" s="32" t="s">
        <v>987</v>
      </c>
      <c r="M43" s="33">
        <v>27125.650000000005</v>
      </c>
      <c r="N43" s="38">
        <f t="shared" si="2"/>
        <v>1.2462818985939196E-4</v>
      </c>
      <c r="R43" s="32" t="s">
        <v>988</v>
      </c>
      <c r="S43" s="33">
        <v>150210.25999999998</v>
      </c>
      <c r="T43" s="38">
        <f t="shared" si="4"/>
        <v>6.901376668248917E-4</v>
      </c>
    </row>
    <row r="44" spans="2:20" x14ac:dyDescent="0.2">
      <c r="B44" s="32" t="s">
        <v>848</v>
      </c>
      <c r="C44" s="33">
        <v>1094686</v>
      </c>
      <c r="I44" s="32" t="s">
        <v>989</v>
      </c>
      <c r="J44" s="33">
        <v>32607.360000000001</v>
      </c>
      <c r="K44" s="38">
        <f t="shared" si="1"/>
        <v>1.4981378337085166E-4</v>
      </c>
      <c r="L44" s="32" t="s">
        <v>990</v>
      </c>
      <c r="M44" s="33">
        <v>6966</v>
      </c>
      <c r="N44" s="38">
        <f t="shared" si="2"/>
        <v>3.2005130588963738E-5</v>
      </c>
      <c r="R44" s="32" t="s">
        <v>991</v>
      </c>
      <c r="S44" s="33">
        <v>9987044.9200000037</v>
      </c>
      <c r="T44" s="38">
        <f t="shared" si="4"/>
        <v>4.5885253640891042E-2</v>
      </c>
    </row>
    <row r="45" spans="2:20" x14ac:dyDescent="0.2">
      <c r="B45" s="32" t="s">
        <v>852</v>
      </c>
      <c r="C45" s="33">
        <v>310900</v>
      </c>
      <c r="I45" s="32" t="s">
        <v>992</v>
      </c>
      <c r="J45" s="33">
        <v>72540</v>
      </c>
      <c r="K45" s="38">
        <f t="shared" si="1"/>
        <v>3.3328340122357588E-4</v>
      </c>
      <c r="L45" s="32" t="s">
        <v>993</v>
      </c>
      <c r="M45" s="33">
        <v>340353.29999000003</v>
      </c>
      <c r="N45" s="38">
        <f t="shared" si="2"/>
        <v>1.5637455946834198E-3</v>
      </c>
      <c r="R45" s="32" t="s">
        <v>994</v>
      </c>
      <c r="S45" s="33">
        <v>33615.65</v>
      </c>
      <c r="T45" s="38">
        <f t="shared" si="4"/>
        <v>1.5444634913621861E-4</v>
      </c>
    </row>
    <row r="46" spans="2:20" x14ac:dyDescent="0.2">
      <c r="B46" s="32" t="s">
        <v>866</v>
      </c>
      <c r="C46" s="33">
        <v>292330</v>
      </c>
      <c r="I46" s="32" t="s">
        <v>995</v>
      </c>
      <c r="J46" s="33">
        <v>895564</v>
      </c>
      <c r="K46" s="38">
        <f t="shared" si="1"/>
        <v>4.1146486894594776E-3</v>
      </c>
      <c r="L46" s="32" t="s">
        <v>996</v>
      </c>
      <c r="M46" s="33">
        <v>211061.83</v>
      </c>
      <c r="N46" s="38">
        <f t="shared" si="2"/>
        <v>9.6971883885955555E-4</v>
      </c>
      <c r="R46" s="32" t="s">
        <v>997</v>
      </c>
      <c r="S46" s="33">
        <v>225590.39000000004</v>
      </c>
      <c r="T46" s="38">
        <f t="shared" si="4"/>
        <v>1.0364699815626271E-3</v>
      </c>
    </row>
    <row r="47" spans="2:20" x14ac:dyDescent="0.2">
      <c r="B47" s="32" t="s">
        <v>860</v>
      </c>
      <c r="C47" s="33">
        <v>86477.48000000001</v>
      </c>
      <c r="I47" s="32" t="s">
        <v>833</v>
      </c>
      <c r="J47" s="33">
        <v>19572214.459939994</v>
      </c>
      <c r="K47" s="38">
        <f t="shared" si="1"/>
        <v>8.9924099871602631E-2</v>
      </c>
      <c r="L47" s="32" t="s">
        <v>998</v>
      </c>
      <c r="M47" s="33">
        <v>382428</v>
      </c>
      <c r="N47" s="38">
        <f t="shared" si="2"/>
        <v>1.7570568591553581E-3</v>
      </c>
      <c r="R47" s="32" t="s">
        <v>999</v>
      </c>
      <c r="S47" s="33">
        <v>19426.34</v>
      </c>
      <c r="T47" s="38">
        <f t="shared" si="4"/>
        <v>8.9253882940799569E-5</v>
      </c>
    </row>
    <row r="48" spans="2:20" x14ac:dyDescent="0.2">
      <c r="B48" s="32" t="s">
        <v>853</v>
      </c>
      <c r="C48" s="33">
        <v>2880</v>
      </c>
      <c r="L48" s="32" t="s">
        <v>1000</v>
      </c>
      <c r="M48" s="33">
        <v>198556.82999999996</v>
      </c>
      <c r="N48" s="38">
        <f t="shared" si="2"/>
        <v>9.1226489714049262E-4</v>
      </c>
      <c r="R48" s="32" t="s">
        <v>1001</v>
      </c>
      <c r="S48" s="33">
        <v>147920</v>
      </c>
      <c r="T48" s="38">
        <f t="shared" si="4"/>
        <v>6.7961511867923002E-4</v>
      </c>
    </row>
    <row r="49" spans="2:20" x14ac:dyDescent="0.2">
      <c r="B49" s="32" t="s">
        <v>857</v>
      </c>
      <c r="C49" s="33">
        <v>606</v>
      </c>
      <c r="K49" s="39">
        <f>H34+K47</f>
        <v>9.7523140190621499E-2</v>
      </c>
      <c r="L49" s="32" t="s">
        <v>1002</v>
      </c>
      <c r="M49" s="33">
        <v>7600</v>
      </c>
      <c r="N49" s="38">
        <f t="shared" si="2"/>
        <v>3.491802935344881E-5</v>
      </c>
      <c r="R49" s="32" t="s">
        <v>1003</v>
      </c>
      <c r="S49" s="33">
        <v>77849</v>
      </c>
      <c r="T49" s="38">
        <f t="shared" si="4"/>
        <v>3.5767548251797849E-4</v>
      </c>
    </row>
    <row r="50" spans="2:20" x14ac:dyDescent="0.2">
      <c r="B50" s="32" t="s">
        <v>871</v>
      </c>
      <c r="C50" s="33">
        <v>10000</v>
      </c>
      <c r="L50" s="32" t="s">
        <v>1004</v>
      </c>
      <c r="M50" s="33">
        <v>210055.09</v>
      </c>
      <c r="N50" s="38">
        <f t="shared" si="2"/>
        <v>9.6509339453438572E-4</v>
      </c>
      <c r="R50" s="32" t="s">
        <v>833</v>
      </c>
      <c r="S50" s="33">
        <v>63080453.127959982</v>
      </c>
      <c r="T50" s="38">
        <f t="shared" si="4"/>
        <v>0.28982172551986296</v>
      </c>
    </row>
    <row r="51" spans="2:20" ht="15.75" x14ac:dyDescent="0.2">
      <c r="B51" s="32" t="s">
        <v>858</v>
      </c>
      <c r="C51" s="33">
        <v>2156785</v>
      </c>
      <c r="F51" s="40" t="s">
        <v>1005</v>
      </c>
      <c r="I51" s="35">
        <f>G53/H53*100</f>
        <v>21329877540.646824</v>
      </c>
      <c r="L51" s="32" t="s">
        <v>1006</v>
      </c>
      <c r="M51" s="33">
        <v>50078.62</v>
      </c>
      <c r="N51" s="38">
        <f t="shared" si="2"/>
        <v>2.3008509515002747E-4</v>
      </c>
    </row>
    <row r="52" spans="2:20" x14ac:dyDescent="0.2">
      <c r="B52" s="32" t="s">
        <v>862</v>
      </c>
      <c r="C52" s="33">
        <v>704735</v>
      </c>
      <c r="L52" s="32" t="s">
        <v>1007</v>
      </c>
      <c r="M52" s="33">
        <v>48900</v>
      </c>
      <c r="N52" s="38">
        <f t="shared" si="2"/>
        <v>2.2466995202416405E-4</v>
      </c>
    </row>
    <row r="53" spans="2:20" x14ac:dyDescent="0.2">
      <c r="B53" s="32" t="s">
        <v>875</v>
      </c>
      <c r="C53" s="33">
        <v>610000</v>
      </c>
      <c r="F53" s="34" t="s">
        <v>1008</v>
      </c>
      <c r="G53" s="36">
        <v>6126000</v>
      </c>
      <c r="H53" s="41">
        <f>IF(G53&lt;&gt;"",G53/$G$76,"")</f>
        <v>2.8720277405841262E-2</v>
      </c>
      <c r="L53" s="32" t="s">
        <v>1009</v>
      </c>
      <c r="M53" s="33">
        <v>31961</v>
      </c>
      <c r="N53" s="38">
        <f t="shared" si="2"/>
        <v>1.4684409686389175E-4</v>
      </c>
    </row>
    <row r="54" spans="2:20" x14ac:dyDescent="0.2">
      <c r="B54" s="32" t="s">
        <v>865</v>
      </c>
      <c r="C54" s="33">
        <v>248281</v>
      </c>
      <c r="H54" s="41" t="str">
        <f t="shared" ref="H54:H76" si="6">IF(G54&lt;&gt;"",G54/$G$76,"")</f>
        <v/>
      </c>
      <c r="L54" s="32" t="s">
        <v>833</v>
      </c>
      <c r="M54" s="33">
        <v>18330458.479969993</v>
      </c>
      <c r="N54" s="38">
        <f t="shared" si="2"/>
        <v>8.4218879903390373E-2</v>
      </c>
      <c r="O54" s="34" t="s">
        <v>1010</v>
      </c>
      <c r="P54" s="36" t="s">
        <v>779</v>
      </c>
      <c r="Q54" s="34" t="s">
        <v>1011</v>
      </c>
    </row>
    <row r="55" spans="2:20" x14ac:dyDescent="0.2">
      <c r="B55" s="32" t="s">
        <v>863</v>
      </c>
      <c r="C55" s="33">
        <v>1254363</v>
      </c>
      <c r="F55" s="34" t="s">
        <v>1012</v>
      </c>
      <c r="G55" s="36">
        <v>1877000</v>
      </c>
      <c r="H55" s="41">
        <f t="shared" si="6"/>
        <v>8.7998629922892667E-3</v>
      </c>
      <c r="O55" s="34" t="s">
        <v>1013</v>
      </c>
      <c r="P55" s="36">
        <f>P35</f>
        <v>107445428.51320004</v>
      </c>
      <c r="Q55" s="38">
        <f>P55/$G$2</f>
        <v>0.49576494780056413</v>
      </c>
    </row>
    <row r="56" spans="2:20" x14ac:dyDescent="0.2">
      <c r="B56" s="32" t="s">
        <v>867</v>
      </c>
      <c r="C56" s="33">
        <v>105334</v>
      </c>
      <c r="H56" s="41" t="str">
        <f t="shared" si="6"/>
        <v/>
      </c>
      <c r="L56" s="34" t="s">
        <v>1014</v>
      </c>
      <c r="M56" s="36">
        <f>M7+M8+M9+M10+M11+M12+M13+M14+M15+M17+M18+M19+M32+M33+M34+M36+M43+M44+M52+M53</f>
        <v>10279290.1</v>
      </c>
      <c r="N56" s="38">
        <f t="shared" si="2"/>
        <v>4.7227967558475754E-2</v>
      </c>
      <c r="O56" s="34" t="s">
        <v>1014</v>
      </c>
      <c r="P56" s="36">
        <f>M56+S56</f>
        <v>52482884.389979996</v>
      </c>
      <c r="Q56" s="38">
        <f t="shared" ref="Q56:Q61" si="7">P56/$G$2</f>
        <v>0.24216176341857976</v>
      </c>
      <c r="R56" s="34" t="s">
        <v>1014</v>
      </c>
      <c r="S56" s="36">
        <f>S7+S8+S9+S10+S11+S12+S13+S14+S15+S16+S17+S18+S19+S20+S27+S28+S29+S30+S34+S36+S39+S41</f>
        <v>42203594.289979994</v>
      </c>
      <c r="T56" s="38">
        <f t="shared" ref="T56:T59" si="8">S56/$E$2</f>
        <v>0.19390346634717973</v>
      </c>
    </row>
    <row r="57" spans="2:20" x14ac:dyDescent="0.2">
      <c r="B57" s="32" t="s">
        <v>880</v>
      </c>
      <c r="C57" s="33">
        <v>23206.5</v>
      </c>
      <c r="F57" s="34" t="s">
        <v>1015</v>
      </c>
      <c r="G57" s="36">
        <f>P56</f>
        <v>52482884.389979996</v>
      </c>
      <c r="H57" s="41">
        <f t="shared" si="6"/>
        <v>0.24605337883429998</v>
      </c>
      <c r="L57" s="34" t="s">
        <v>1016</v>
      </c>
      <c r="M57" s="36">
        <f>M25+M26+M27+M35+M39+M41</f>
        <v>3042031.3200000003</v>
      </c>
      <c r="N57" s="38">
        <f t="shared" si="2"/>
        <v>1.3976544595509295E-2</v>
      </c>
      <c r="O57" s="34" t="s">
        <v>1016</v>
      </c>
      <c r="P57" s="36">
        <f>M57+S57</f>
        <v>4849933.5079999994</v>
      </c>
      <c r="Q57" s="38">
        <f t="shared" si="7"/>
        <v>2.2378123161698169E-2</v>
      </c>
      <c r="R57" s="34" t="s">
        <v>1016</v>
      </c>
      <c r="S57" s="36">
        <f>S33+S36+S37+S42</f>
        <v>1807902.1879999992</v>
      </c>
      <c r="T57" s="38">
        <f t="shared" si="8"/>
        <v>8.3063660090458291E-3</v>
      </c>
    </row>
    <row r="58" spans="2:20" x14ac:dyDescent="0.2">
      <c r="B58" s="32" t="s">
        <v>872</v>
      </c>
      <c r="C58" s="33">
        <v>64499.609999999993</v>
      </c>
      <c r="H58" s="41" t="str">
        <f t="shared" si="6"/>
        <v/>
      </c>
      <c r="L58" s="34" t="s">
        <v>1017</v>
      </c>
      <c r="M58" s="36">
        <f>M22+M23+M28+M29+M30+M37+M38+M40+M45+M47+M48+M49+M51</f>
        <v>2866800.3599800006</v>
      </c>
      <c r="N58" s="38">
        <f t="shared" si="2"/>
        <v>1.3171449884244641E-2</v>
      </c>
      <c r="O58" s="34" t="s">
        <v>1043</v>
      </c>
      <c r="P58" s="36">
        <f>M58+S58</f>
        <v>21520718.499960002</v>
      </c>
      <c r="Q58" s="38">
        <f t="shared" si="7"/>
        <v>9.9298946743486202E-2</v>
      </c>
      <c r="R58" s="34" t="s">
        <v>1017</v>
      </c>
      <c r="S58" s="36">
        <f>S22+S24+S25+S26+S35+S38+S44+S45+S46+S47</f>
        <v>18653918.13998</v>
      </c>
      <c r="T58" s="38">
        <f t="shared" si="8"/>
        <v>8.5705008048506948E-2</v>
      </c>
    </row>
    <row r="59" spans="2:20" x14ac:dyDescent="0.2">
      <c r="B59" s="32" t="s">
        <v>870</v>
      </c>
      <c r="C59" s="33">
        <v>290</v>
      </c>
      <c r="F59" s="34" t="s">
        <v>1018</v>
      </c>
      <c r="G59" s="36">
        <v>1312000</v>
      </c>
      <c r="H59" s="41">
        <f t="shared" si="6"/>
        <v>6.1509964016427908E-3</v>
      </c>
      <c r="L59" s="34" t="s">
        <v>1019</v>
      </c>
      <c r="M59" s="36">
        <f>M54-M56-M57-M58</f>
        <v>2142336.6999899927</v>
      </c>
      <c r="N59" s="38">
        <f t="shared" si="2"/>
        <v>9.8429178651606875E-3</v>
      </c>
      <c r="O59" s="34" t="s">
        <v>1044</v>
      </c>
      <c r="P59" s="36">
        <f>M59+S59+V9+Y8</f>
        <v>9201423.2799899802</v>
      </c>
      <c r="Q59" s="38">
        <f t="shared" si="7"/>
        <v>4.2456372460134048E-2</v>
      </c>
      <c r="R59" s="34" t="s">
        <v>1019</v>
      </c>
      <c r="S59" s="36">
        <f>S50-S56-S57-S58</f>
        <v>415038.50999998674</v>
      </c>
      <c r="T59" s="38">
        <f t="shared" si="8"/>
        <v>1.9068851151304203E-3</v>
      </c>
    </row>
    <row r="60" spans="2:20" x14ac:dyDescent="0.2">
      <c r="B60" s="32" t="s">
        <v>884</v>
      </c>
      <c r="C60" s="33">
        <v>199096.10000000003</v>
      </c>
      <c r="H60" s="41" t="str">
        <f t="shared" si="6"/>
        <v/>
      </c>
      <c r="O60" s="34" t="s">
        <v>1020</v>
      </c>
      <c r="P60" s="36">
        <f>J47+G34</f>
        <v>21226165.369939994</v>
      </c>
      <c r="Q60" s="38">
        <f t="shared" si="7"/>
        <v>9.7939846415537657E-2</v>
      </c>
    </row>
    <row r="61" spans="2:20" x14ac:dyDescent="0.2">
      <c r="B61" s="32" t="s">
        <v>874</v>
      </c>
      <c r="C61" s="33">
        <v>1606.27</v>
      </c>
      <c r="F61" s="34" t="s">
        <v>1021</v>
      </c>
      <c r="G61" s="36">
        <f>P55</f>
        <v>107445428.51320004</v>
      </c>
      <c r="H61" s="41">
        <f t="shared" si="6"/>
        <v>0.50373204585187592</v>
      </c>
      <c r="O61" s="34" t="s">
        <v>817</v>
      </c>
      <c r="P61" s="36">
        <f>SUM(P55:P60)</f>
        <v>216726553.56107</v>
      </c>
      <c r="Q61" s="38">
        <f t="shared" si="7"/>
        <v>0.99999999999999989</v>
      </c>
    </row>
    <row r="62" spans="2:20" x14ac:dyDescent="0.2">
      <c r="B62" s="32" t="s">
        <v>889</v>
      </c>
      <c r="C62" s="33">
        <v>2359.66</v>
      </c>
      <c r="H62" s="41" t="str">
        <f t="shared" si="6"/>
        <v/>
      </c>
    </row>
    <row r="63" spans="2:20" x14ac:dyDescent="0.2">
      <c r="B63" s="32" t="s">
        <v>894</v>
      </c>
      <c r="C63" s="33">
        <v>5946.1</v>
      </c>
      <c r="F63" s="34" t="s">
        <v>1022</v>
      </c>
      <c r="G63" s="36">
        <v>6039515</v>
      </c>
      <c r="H63" s="41">
        <f t="shared" si="6"/>
        <v>2.8314813287094252E-2</v>
      </c>
      <c r="L63" s="34" t="str">
        <f>O56&amp;" "&amp;" - Cost Control COGS"</f>
        <v>Manpower  - Cost Control COGS</v>
      </c>
      <c r="P63" s="36">
        <f>P61/0.935</f>
        <v>231793105.41290906</v>
      </c>
    </row>
    <row r="64" spans="2:20" x14ac:dyDescent="0.2">
      <c r="B64" s="32" t="s">
        <v>899</v>
      </c>
      <c r="C64" s="33">
        <v>269091.62</v>
      </c>
      <c r="H64" s="41" t="str">
        <f t="shared" si="6"/>
        <v/>
      </c>
      <c r="L64" s="34" t="str">
        <f t="shared" ref="L64:L68" si="9">O57&amp;" "&amp;" - Cost Control COGS"</f>
        <v>Machinary  - Cost Control COGS</v>
      </c>
      <c r="O64" s="42" t="str">
        <f>O55&amp;" "&amp;R64*100&amp;" %"</f>
        <v>Material 46.35 %</v>
      </c>
      <c r="Q64" s="38">
        <f>P55/$P$63</f>
        <v>0.46354022619352758</v>
      </c>
      <c r="R64" s="43">
        <f>ROUND(Q64,4)</f>
        <v>0.46350000000000002</v>
      </c>
    </row>
    <row r="65" spans="2:18" x14ac:dyDescent="0.2">
      <c r="B65" s="32" t="s">
        <v>879</v>
      </c>
      <c r="C65" s="33">
        <v>118624.33000000002</v>
      </c>
      <c r="F65" s="34" t="s">
        <v>1023</v>
      </c>
      <c r="G65" s="36">
        <v>429894.73684210528</v>
      </c>
      <c r="H65" s="41">
        <f t="shared" si="6"/>
        <v>2.0154580635678081E-3</v>
      </c>
      <c r="L65" s="34" t="str">
        <f t="shared" si="9"/>
        <v>Subcontractors  - Cost Control COGS</v>
      </c>
      <c r="O65" s="42" t="str">
        <f t="shared" ref="O65:O70" si="10">O56&amp;" "&amp;R65*100&amp;" %"</f>
        <v>Manpower 22.64 %</v>
      </c>
      <c r="Q65" s="38">
        <f t="shared" ref="Q65:Q70" si="11">P56/$P$63</f>
        <v>0.22642124879637213</v>
      </c>
      <c r="R65" s="43">
        <f t="shared" ref="R65:R70" si="12">ROUND(Q65,4)</f>
        <v>0.22639999999999999</v>
      </c>
    </row>
    <row r="66" spans="2:18" x14ac:dyDescent="0.2">
      <c r="B66" s="32" t="s">
        <v>868</v>
      </c>
      <c r="C66" s="33">
        <v>754113.3899999999</v>
      </c>
      <c r="H66" s="41" t="str">
        <f t="shared" si="6"/>
        <v/>
      </c>
      <c r="L66" s="34" t="str">
        <f t="shared" si="9"/>
        <v>Mescellanious (IndirectCosts)  - Cost Control COGS</v>
      </c>
      <c r="O66" s="42" t="str">
        <f t="shared" si="10"/>
        <v>Machinary 2.09 %</v>
      </c>
      <c r="Q66" s="38">
        <f t="shared" si="11"/>
        <v>2.092354515618779E-2</v>
      </c>
      <c r="R66" s="43">
        <f t="shared" si="12"/>
        <v>2.0899999999999998E-2</v>
      </c>
    </row>
    <row r="67" spans="2:18" x14ac:dyDescent="0.2">
      <c r="B67" s="32" t="s">
        <v>876</v>
      </c>
      <c r="C67" s="33">
        <v>519461.9599999999</v>
      </c>
      <c r="F67" s="34" t="s">
        <v>1024</v>
      </c>
      <c r="G67" s="36">
        <f>P60</f>
        <v>21226165.369939994</v>
      </c>
      <c r="H67" s="41">
        <f t="shared" si="6"/>
        <v>9.9513770435347357E-2</v>
      </c>
      <c r="L67" s="34" t="str">
        <f t="shared" si="9"/>
        <v>Overheads  - Cost Control COGS</v>
      </c>
      <c r="O67" s="42" t="str">
        <f t="shared" si="10"/>
        <v>Subcontractors 9.28 %</v>
      </c>
      <c r="Q67" s="38">
        <f t="shared" si="11"/>
        <v>9.2844515205159614E-2</v>
      </c>
      <c r="R67" s="43">
        <f t="shared" si="12"/>
        <v>9.2799999999999994E-2</v>
      </c>
    </row>
    <row r="68" spans="2:18" x14ac:dyDescent="0.2">
      <c r="B68" s="32" t="s">
        <v>883</v>
      </c>
      <c r="C68" s="33">
        <v>28416</v>
      </c>
      <c r="H68" s="41" t="str">
        <f t="shared" si="6"/>
        <v/>
      </c>
      <c r="L68" s="34" t="str">
        <f t="shared" si="9"/>
        <v>Total  - Cost Control COGS</v>
      </c>
      <c r="O68" s="42" t="str">
        <f t="shared" si="10"/>
        <v>Mescellanious (IndirectCosts) 3.97 %</v>
      </c>
      <c r="Q68" s="38">
        <f t="shared" si="11"/>
        <v>3.9696708250225345E-2</v>
      </c>
      <c r="R68" s="43">
        <f t="shared" si="12"/>
        <v>3.9699999999999999E-2</v>
      </c>
    </row>
    <row r="69" spans="2:18" x14ac:dyDescent="0.2">
      <c r="B69" s="32" t="s">
        <v>873</v>
      </c>
      <c r="C69" s="33">
        <v>416115</v>
      </c>
      <c r="F69" s="34" t="s">
        <v>1025</v>
      </c>
      <c r="G69" s="36">
        <v>2367371.8099800013</v>
      </c>
      <c r="H69" s="41">
        <f t="shared" si="6"/>
        <v>1.1098853265653635E-2</v>
      </c>
      <c r="O69" s="42" t="str">
        <f t="shared" si="10"/>
        <v>Overheads 9.16 %</v>
      </c>
      <c r="Q69" s="38">
        <f t="shared" si="11"/>
        <v>9.1573756398527731E-2</v>
      </c>
      <c r="R69" s="43">
        <f t="shared" si="12"/>
        <v>9.1600000000000001E-2</v>
      </c>
    </row>
    <row r="70" spans="2:18" x14ac:dyDescent="0.2">
      <c r="B70" s="32" t="s">
        <v>881</v>
      </c>
      <c r="C70" s="33">
        <v>230569</v>
      </c>
      <c r="H70" s="41" t="str">
        <f t="shared" si="6"/>
        <v/>
      </c>
      <c r="O70" s="42" t="str">
        <f t="shared" si="10"/>
        <v>Total 93.5 %</v>
      </c>
      <c r="Q70" s="38">
        <f t="shared" si="11"/>
        <v>0.93500000000000005</v>
      </c>
      <c r="R70" s="43">
        <f t="shared" si="12"/>
        <v>0.93500000000000005</v>
      </c>
    </row>
    <row r="71" spans="2:18" x14ac:dyDescent="0.2">
      <c r="B71" s="32" t="s">
        <v>904</v>
      </c>
      <c r="C71" s="33">
        <v>3924388.9000000004</v>
      </c>
      <c r="F71" s="34" t="s">
        <v>1026</v>
      </c>
      <c r="G71" s="36">
        <f>548871.77+50000</f>
        <v>598871.77</v>
      </c>
      <c r="H71" s="41">
        <f t="shared" si="6"/>
        <v>2.8076662365209217E-3</v>
      </c>
      <c r="Q71" s="38"/>
    </row>
    <row r="72" spans="2:18" x14ac:dyDescent="0.2">
      <c r="B72" s="32" t="s">
        <v>888</v>
      </c>
      <c r="C72" s="33">
        <v>18558</v>
      </c>
      <c r="H72" s="41" t="str">
        <f t="shared" si="6"/>
        <v/>
      </c>
    </row>
    <row r="73" spans="2:18" x14ac:dyDescent="0.2">
      <c r="B73" s="32" t="s">
        <v>909</v>
      </c>
      <c r="C73" s="33">
        <v>39640.53</v>
      </c>
      <c r="H73" s="41" t="str">
        <f t="shared" si="6"/>
        <v/>
      </c>
    </row>
    <row r="74" spans="2:18" x14ac:dyDescent="0.2">
      <c r="B74" s="32" t="s">
        <v>877</v>
      </c>
      <c r="C74" s="33">
        <v>502826.75</v>
      </c>
      <c r="G74" s="36">
        <f>SUM(G53:G73)</f>
        <v>199905131.58994213</v>
      </c>
      <c r="H74" s="41">
        <f t="shared" si="6"/>
        <v>0.93720712277413309</v>
      </c>
    </row>
    <row r="75" spans="2:18" x14ac:dyDescent="0.2">
      <c r="B75" s="32" t="s">
        <v>885</v>
      </c>
      <c r="C75" s="33">
        <v>280259.01</v>
      </c>
      <c r="H75" s="41" t="str">
        <f t="shared" si="6"/>
        <v/>
      </c>
      <c r="L75" s="42" t="s">
        <v>1031</v>
      </c>
      <c r="M75" s="34" t="s">
        <v>1032</v>
      </c>
      <c r="N75" s="34" t="s">
        <v>1033</v>
      </c>
      <c r="O75" s="34" t="s">
        <v>1034</v>
      </c>
      <c r="P75" s="34" t="s">
        <v>1035</v>
      </c>
      <c r="Q75" s="34" t="s">
        <v>1036</v>
      </c>
      <c r="R75" s="34" t="s">
        <v>1037</v>
      </c>
    </row>
    <row r="76" spans="2:18" x14ac:dyDescent="0.2">
      <c r="B76" s="32" t="s">
        <v>893</v>
      </c>
      <c r="C76" s="33">
        <v>150.35</v>
      </c>
      <c r="G76" s="36">
        <f>G74*1.067</f>
        <v>213298775.40646824</v>
      </c>
      <c r="H76" s="41">
        <f t="shared" si="6"/>
        <v>1</v>
      </c>
      <c r="L76" s="42"/>
      <c r="M76" s="42"/>
      <c r="N76" s="42"/>
      <c r="O76" s="42"/>
      <c r="P76" s="42"/>
      <c r="Q76" s="42"/>
      <c r="R76" s="42"/>
    </row>
    <row r="77" spans="2:18" x14ac:dyDescent="0.2">
      <c r="B77" s="32" t="s">
        <v>826</v>
      </c>
      <c r="C77" s="33">
        <v>456890</v>
      </c>
    </row>
    <row r="78" spans="2:18" x14ac:dyDescent="0.2">
      <c r="B78" s="32" t="s">
        <v>886</v>
      </c>
      <c r="C78" s="33">
        <v>2108216.1899999995</v>
      </c>
    </row>
    <row r="79" spans="2:18" x14ac:dyDescent="0.2">
      <c r="B79" s="32" t="s">
        <v>891</v>
      </c>
      <c r="C79" s="33">
        <v>245737.07567000025</v>
      </c>
      <c r="L79" s="34">
        <v>0.46350000000000002</v>
      </c>
      <c r="M79" s="34">
        <v>0.22639999999999999</v>
      </c>
      <c r="N79" s="34">
        <v>2.0899999999999998E-2</v>
      </c>
      <c r="O79" s="34">
        <v>9.2799999999999994E-2</v>
      </c>
      <c r="P79" s="34">
        <v>3.9699999999999999E-2</v>
      </c>
      <c r="Q79" s="34">
        <v>9.1600000000000001E-2</v>
      </c>
    </row>
    <row r="80" spans="2:18" x14ac:dyDescent="0.2">
      <c r="B80" s="32" t="s">
        <v>896</v>
      </c>
      <c r="C80" s="33">
        <v>880</v>
      </c>
    </row>
    <row r="81" spans="2:3" x14ac:dyDescent="0.2">
      <c r="B81" s="32" t="s">
        <v>901</v>
      </c>
      <c r="C81" s="33">
        <v>2288891.8605800001</v>
      </c>
    </row>
    <row r="82" spans="2:3" x14ac:dyDescent="0.2">
      <c r="B82" s="32" t="s">
        <v>906</v>
      </c>
      <c r="C82" s="33">
        <v>347766.62575000006</v>
      </c>
    </row>
    <row r="83" spans="2:3" x14ac:dyDescent="0.2">
      <c r="B83" s="32" t="s">
        <v>911</v>
      </c>
      <c r="C83" s="33">
        <v>20000</v>
      </c>
    </row>
    <row r="84" spans="2:3" x14ac:dyDescent="0.2">
      <c r="B84" s="32" t="s">
        <v>916</v>
      </c>
      <c r="C84" s="33">
        <v>4575657.0500000007</v>
      </c>
    </row>
    <row r="85" spans="2:3" x14ac:dyDescent="0.2">
      <c r="B85" s="32" t="s">
        <v>921</v>
      </c>
      <c r="C85" s="33">
        <v>5492178.5286599984</v>
      </c>
    </row>
    <row r="86" spans="2:3" x14ac:dyDescent="0.2">
      <c r="B86" s="32" t="s">
        <v>926</v>
      </c>
      <c r="C86" s="33">
        <v>1427362.3600000003</v>
      </c>
    </row>
    <row r="87" spans="2:3" x14ac:dyDescent="0.2">
      <c r="B87" s="32" t="s">
        <v>931</v>
      </c>
      <c r="C87" s="33">
        <v>8056508.3500000006</v>
      </c>
    </row>
    <row r="88" spans="2:3" x14ac:dyDescent="0.2">
      <c r="B88" s="32" t="s">
        <v>936</v>
      </c>
      <c r="C88" s="33">
        <v>15200</v>
      </c>
    </row>
    <row r="89" spans="2:3" x14ac:dyDescent="0.2">
      <c r="B89" s="32" t="s">
        <v>941</v>
      </c>
      <c r="C89" s="33">
        <v>1735270.3100000003</v>
      </c>
    </row>
    <row r="90" spans="2:3" x14ac:dyDescent="0.2">
      <c r="B90" s="32" t="s">
        <v>946</v>
      </c>
      <c r="C90" s="33">
        <v>120735.81</v>
      </c>
    </row>
    <row r="91" spans="2:3" x14ac:dyDescent="0.2">
      <c r="B91" s="32" t="s">
        <v>951</v>
      </c>
      <c r="C91" s="33">
        <v>939035.10000000009</v>
      </c>
    </row>
    <row r="92" spans="2:3" x14ac:dyDescent="0.2">
      <c r="B92" s="32" t="s">
        <v>898</v>
      </c>
      <c r="C92" s="33">
        <v>600</v>
      </c>
    </row>
    <row r="93" spans="2:3" x14ac:dyDescent="0.2">
      <c r="B93" s="32" t="s">
        <v>914</v>
      </c>
      <c r="C93" s="33">
        <v>0.28000000000000003</v>
      </c>
    </row>
    <row r="94" spans="2:3" x14ac:dyDescent="0.2">
      <c r="B94" s="32" t="s">
        <v>1027</v>
      </c>
      <c r="C94" s="33">
        <v>889580</v>
      </c>
    </row>
    <row r="95" spans="2:3" x14ac:dyDescent="0.2">
      <c r="B95" s="32" t="s">
        <v>919</v>
      </c>
      <c r="C95" s="33">
        <v>205889.33998999998</v>
      </c>
    </row>
    <row r="96" spans="2:3" x14ac:dyDescent="0.2">
      <c r="B96" s="32" t="s">
        <v>890</v>
      </c>
      <c r="C96" s="33">
        <v>163756.64999000003</v>
      </c>
    </row>
    <row r="97" spans="2:3" x14ac:dyDescent="0.2">
      <c r="B97" s="32" t="s">
        <v>882</v>
      </c>
      <c r="C97" s="33">
        <v>170524.6</v>
      </c>
    </row>
    <row r="98" spans="2:3" x14ac:dyDescent="0.2">
      <c r="B98" s="32" t="s">
        <v>903</v>
      </c>
      <c r="C98" s="33">
        <v>300</v>
      </c>
    </row>
    <row r="99" spans="2:3" x14ac:dyDescent="0.2">
      <c r="B99" s="32" t="s">
        <v>887</v>
      </c>
      <c r="C99" s="33">
        <v>589335</v>
      </c>
    </row>
    <row r="100" spans="2:3" x14ac:dyDescent="0.2">
      <c r="B100" s="32" t="s">
        <v>908</v>
      </c>
      <c r="C100" s="33">
        <v>12119.220000000001</v>
      </c>
    </row>
    <row r="101" spans="2:3" x14ac:dyDescent="0.2">
      <c r="B101" s="32" t="s">
        <v>924</v>
      </c>
      <c r="C101" s="33">
        <v>22078.179990000001</v>
      </c>
    </row>
    <row r="102" spans="2:3" x14ac:dyDescent="0.2">
      <c r="B102" s="32" t="s">
        <v>913</v>
      </c>
      <c r="C102" s="33">
        <v>30187.55</v>
      </c>
    </row>
    <row r="103" spans="2:3" x14ac:dyDescent="0.2">
      <c r="B103" s="32" t="s">
        <v>929</v>
      </c>
      <c r="C103" s="33">
        <v>76955.39</v>
      </c>
    </row>
    <row r="104" spans="2:3" x14ac:dyDescent="0.2">
      <c r="B104" s="32" t="s">
        <v>918</v>
      </c>
      <c r="C104" s="33">
        <v>258.14999999999998</v>
      </c>
    </row>
    <row r="105" spans="2:3" x14ac:dyDescent="0.2">
      <c r="B105" s="32" t="s">
        <v>934</v>
      </c>
      <c r="C105" s="33">
        <v>715</v>
      </c>
    </row>
    <row r="106" spans="2:3" x14ac:dyDescent="0.2">
      <c r="B106" s="32" t="s">
        <v>923</v>
      </c>
      <c r="C106" s="33">
        <v>4221.2299999999996</v>
      </c>
    </row>
    <row r="107" spans="2:3" x14ac:dyDescent="0.2">
      <c r="B107" s="32" t="s">
        <v>939</v>
      </c>
      <c r="C107" s="33">
        <v>21918.239970000002</v>
      </c>
    </row>
    <row r="108" spans="2:3" x14ac:dyDescent="0.2">
      <c r="B108" s="32" t="s">
        <v>1028</v>
      </c>
      <c r="C108" s="33">
        <v>20000</v>
      </c>
    </row>
    <row r="109" spans="2:3" x14ac:dyDescent="0.2">
      <c r="B109" s="32" t="s">
        <v>928</v>
      </c>
      <c r="C109" s="33">
        <v>258</v>
      </c>
    </row>
    <row r="110" spans="2:3" x14ac:dyDescent="0.2">
      <c r="B110" s="32" t="s">
        <v>892</v>
      </c>
      <c r="C110" s="33">
        <v>215803.8</v>
      </c>
    </row>
    <row r="111" spans="2:3" x14ac:dyDescent="0.2">
      <c r="B111" s="32" t="s">
        <v>1029</v>
      </c>
      <c r="C111" s="33">
        <v>9500</v>
      </c>
    </row>
    <row r="112" spans="2:3" x14ac:dyDescent="0.2">
      <c r="B112" s="32" t="s">
        <v>944</v>
      </c>
      <c r="C112" s="33">
        <v>62272.09</v>
      </c>
    </row>
    <row r="113" spans="2:3" x14ac:dyDescent="0.2">
      <c r="B113" s="32" t="s">
        <v>949</v>
      </c>
      <c r="C113" s="33">
        <v>199</v>
      </c>
    </row>
    <row r="114" spans="2:3" x14ac:dyDescent="0.2">
      <c r="B114" s="32" t="s">
        <v>956</v>
      </c>
      <c r="C114" s="33">
        <v>17073393.300000034</v>
      </c>
    </row>
    <row r="115" spans="2:3" x14ac:dyDescent="0.2">
      <c r="B115" s="32" t="s">
        <v>933</v>
      </c>
      <c r="C115" s="33">
        <v>5356.66</v>
      </c>
    </row>
    <row r="116" spans="2:3" x14ac:dyDescent="0.2">
      <c r="B116" s="32" t="s">
        <v>954</v>
      </c>
      <c r="C116" s="33">
        <v>174101.23</v>
      </c>
    </row>
    <row r="117" spans="2:3" x14ac:dyDescent="0.2">
      <c r="B117" s="32" t="s">
        <v>897</v>
      </c>
      <c r="C117" s="33">
        <v>48687.38</v>
      </c>
    </row>
    <row r="118" spans="2:3" x14ac:dyDescent="0.2">
      <c r="B118" s="32" t="s">
        <v>895</v>
      </c>
      <c r="C118" s="33">
        <v>49580.540000000008</v>
      </c>
    </row>
    <row r="119" spans="2:3" x14ac:dyDescent="0.2">
      <c r="B119" s="32" t="s">
        <v>902</v>
      </c>
      <c r="C119" s="33">
        <v>479897.98000000004</v>
      </c>
    </row>
    <row r="120" spans="2:3" x14ac:dyDescent="0.2">
      <c r="B120" s="32" t="s">
        <v>900</v>
      </c>
      <c r="C120" s="33">
        <v>28705</v>
      </c>
    </row>
    <row r="121" spans="2:3" x14ac:dyDescent="0.2">
      <c r="B121" s="32" t="s">
        <v>905</v>
      </c>
      <c r="C121" s="33">
        <v>272076.14999999997</v>
      </c>
    </row>
    <row r="122" spans="2:3" x14ac:dyDescent="0.2">
      <c r="B122" s="32" t="s">
        <v>907</v>
      </c>
      <c r="C122" s="33">
        <v>26972</v>
      </c>
    </row>
    <row r="123" spans="2:3" x14ac:dyDescent="0.2">
      <c r="B123" s="32" t="s">
        <v>910</v>
      </c>
      <c r="C123" s="33">
        <v>3300</v>
      </c>
    </row>
    <row r="124" spans="2:3" x14ac:dyDescent="0.2">
      <c r="B124" s="32" t="s">
        <v>915</v>
      </c>
      <c r="C124" s="33">
        <v>1214146.18</v>
      </c>
    </row>
    <row r="125" spans="2:3" x14ac:dyDescent="0.2">
      <c r="B125" s="32" t="s">
        <v>920</v>
      </c>
      <c r="C125" s="33">
        <v>431835.37</v>
      </c>
    </row>
    <row r="126" spans="2:3" x14ac:dyDescent="0.2">
      <c r="B126" s="32" t="s">
        <v>925</v>
      </c>
      <c r="C126" s="33">
        <v>61829.380000000005</v>
      </c>
    </row>
    <row r="127" spans="2:3" x14ac:dyDescent="0.2">
      <c r="B127" s="32" t="s">
        <v>930</v>
      </c>
      <c r="C127" s="33">
        <v>6000</v>
      </c>
    </row>
    <row r="128" spans="2:3" x14ac:dyDescent="0.2">
      <c r="B128" s="32" t="s">
        <v>912</v>
      </c>
      <c r="C128" s="33">
        <v>259276.67</v>
      </c>
    </row>
    <row r="129" spans="2:3" x14ac:dyDescent="0.2">
      <c r="B129" s="32" t="s">
        <v>917</v>
      </c>
      <c r="C129" s="33">
        <v>239739.16</v>
      </c>
    </row>
    <row r="130" spans="2:3" x14ac:dyDescent="0.2">
      <c r="B130" s="32" t="s">
        <v>935</v>
      </c>
      <c r="C130" s="33">
        <v>1920.15</v>
      </c>
    </row>
    <row r="131" spans="2:3" x14ac:dyDescent="0.2">
      <c r="B131" s="32" t="s">
        <v>922</v>
      </c>
      <c r="C131" s="33">
        <v>5010317.7399999984</v>
      </c>
    </row>
    <row r="132" spans="2:3" x14ac:dyDescent="0.2">
      <c r="B132" s="32" t="s">
        <v>940</v>
      </c>
      <c r="C132" s="33">
        <v>522261.53000000009</v>
      </c>
    </row>
    <row r="133" spans="2:3" x14ac:dyDescent="0.2">
      <c r="B133" s="32" t="s">
        <v>945</v>
      </c>
      <c r="C133" s="33">
        <v>1426482.98</v>
      </c>
    </row>
    <row r="134" spans="2:3" x14ac:dyDescent="0.2">
      <c r="B134" s="32" t="s">
        <v>950</v>
      </c>
      <c r="C134" s="33">
        <v>459058.58999999997</v>
      </c>
    </row>
    <row r="135" spans="2:3" x14ac:dyDescent="0.2">
      <c r="B135" s="32" t="s">
        <v>927</v>
      </c>
      <c r="C135" s="33">
        <v>680164.05</v>
      </c>
    </row>
    <row r="136" spans="2:3" x14ac:dyDescent="0.2">
      <c r="B136" s="32" t="s">
        <v>932</v>
      </c>
      <c r="C136" s="33">
        <v>23765.39</v>
      </c>
    </row>
    <row r="137" spans="2:3" x14ac:dyDescent="0.2">
      <c r="B137" s="32" t="s">
        <v>955</v>
      </c>
      <c r="C137" s="33">
        <v>23842.999999999996</v>
      </c>
    </row>
    <row r="138" spans="2:3" x14ac:dyDescent="0.2">
      <c r="B138" s="32" t="s">
        <v>958</v>
      </c>
      <c r="C138" s="33">
        <v>9039.64</v>
      </c>
    </row>
    <row r="139" spans="2:3" x14ac:dyDescent="0.2">
      <c r="B139" s="32" t="s">
        <v>937</v>
      </c>
      <c r="C139" s="33">
        <v>85000</v>
      </c>
    </row>
    <row r="140" spans="2:3" x14ac:dyDescent="0.2">
      <c r="B140" s="32" t="s">
        <v>959</v>
      </c>
      <c r="C140" s="33">
        <v>94074.66</v>
      </c>
    </row>
    <row r="141" spans="2:3" x14ac:dyDescent="0.2">
      <c r="B141" s="32" t="s">
        <v>942</v>
      </c>
      <c r="C141" s="33">
        <v>56009.279999999999</v>
      </c>
    </row>
    <row r="142" spans="2:3" x14ac:dyDescent="0.2">
      <c r="B142" s="32" t="s">
        <v>947</v>
      </c>
      <c r="C142" s="33">
        <v>22655</v>
      </c>
    </row>
    <row r="143" spans="2:3" x14ac:dyDescent="0.2">
      <c r="B143" s="32" t="s">
        <v>952</v>
      </c>
      <c r="C143" s="33">
        <v>67099.490000000005</v>
      </c>
    </row>
    <row r="144" spans="2:3" x14ac:dyDescent="0.2">
      <c r="B144" s="32" t="s">
        <v>957</v>
      </c>
      <c r="C144" s="33">
        <v>224399.62000000002</v>
      </c>
    </row>
    <row r="145" spans="2:3" x14ac:dyDescent="0.2">
      <c r="B145" s="32" t="s">
        <v>963</v>
      </c>
      <c r="C145" s="33">
        <v>349364.90000000026</v>
      </c>
    </row>
    <row r="146" spans="2:3" x14ac:dyDescent="0.2">
      <c r="B146" s="32" t="s">
        <v>961</v>
      </c>
      <c r="C146" s="33">
        <v>265596.07000000007</v>
      </c>
    </row>
    <row r="147" spans="2:3" x14ac:dyDescent="0.2">
      <c r="B147" s="32" t="s">
        <v>966</v>
      </c>
      <c r="C147" s="33">
        <v>72627.439999999988</v>
      </c>
    </row>
    <row r="148" spans="2:3" x14ac:dyDescent="0.2">
      <c r="B148" s="32" t="s">
        <v>964</v>
      </c>
      <c r="C148" s="33">
        <v>2367371.8099800013</v>
      </c>
    </row>
    <row r="149" spans="2:3" x14ac:dyDescent="0.2">
      <c r="B149" s="32" t="s">
        <v>969</v>
      </c>
      <c r="C149" s="33">
        <v>429785.98999000009</v>
      </c>
    </row>
    <row r="150" spans="2:3" x14ac:dyDescent="0.2">
      <c r="B150" s="32" t="s">
        <v>967</v>
      </c>
      <c r="C150" s="33">
        <v>132504.62000000002</v>
      </c>
    </row>
    <row r="151" spans="2:3" x14ac:dyDescent="0.2">
      <c r="B151" s="32" t="s">
        <v>972</v>
      </c>
      <c r="C151" s="33">
        <v>332311.79000000004</v>
      </c>
    </row>
    <row r="152" spans="2:3" x14ac:dyDescent="0.2">
      <c r="B152" s="32" t="s">
        <v>970</v>
      </c>
      <c r="C152" s="33">
        <v>341677.72</v>
      </c>
    </row>
    <row r="153" spans="2:3" x14ac:dyDescent="0.2">
      <c r="B153" s="32" t="s">
        <v>975</v>
      </c>
      <c r="C153" s="33">
        <v>435983.72000000003</v>
      </c>
    </row>
    <row r="154" spans="2:3" x14ac:dyDescent="0.2">
      <c r="B154" s="32" t="s">
        <v>973</v>
      </c>
      <c r="C154" s="33">
        <v>31637.48</v>
      </c>
    </row>
    <row r="155" spans="2:3" x14ac:dyDescent="0.2">
      <c r="B155" s="32" t="s">
        <v>978</v>
      </c>
      <c r="C155" s="33">
        <v>294723</v>
      </c>
    </row>
    <row r="156" spans="2:3" x14ac:dyDescent="0.2">
      <c r="B156" s="32" t="s">
        <v>976</v>
      </c>
      <c r="C156" s="33">
        <v>25059.659980000004</v>
      </c>
    </row>
    <row r="157" spans="2:3" x14ac:dyDescent="0.2">
      <c r="B157" s="32" t="s">
        <v>981</v>
      </c>
      <c r="C157" s="33">
        <v>548871.77000000025</v>
      </c>
    </row>
    <row r="158" spans="2:3" x14ac:dyDescent="0.2">
      <c r="B158" s="32" t="s">
        <v>979</v>
      </c>
      <c r="C158" s="33">
        <v>6150</v>
      </c>
    </row>
    <row r="159" spans="2:3" x14ac:dyDescent="0.2">
      <c r="B159" s="32" t="s">
        <v>984</v>
      </c>
      <c r="C159" s="33">
        <v>13600</v>
      </c>
    </row>
    <row r="160" spans="2:3" x14ac:dyDescent="0.2">
      <c r="B160" s="32" t="s">
        <v>982</v>
      </c>
      <c r="C160" s="33">
        <v>35495.94</v>
      </c>
    </row>
    <row r="161" spans="2:3" x14ac:dyDescent="0.2">
      <c r="B161" s="32" t="s">
        <v>987</v>
      </c>
      <c r="C161" s="33">
        <v>27125.65</v>
      </c>
    </row>
    <row r="162" spans="2:3" x14ac:dyDescent="0.2">
      <c r="B162" s="32" t="s">
        <v>990</v>
      </c>
      <c r="C162" s="33">
        <v>6966</v>
      </c>
    </row>
    <row r="163" spans="2:3" x14ac:dyDescent="0.2">
      <c r="B163" s="32" t="s">
        <v>985</v>
      </c>
      <c r="C163" s="33">
        <v>1109320.227999999</v>
      </c>
    </row>
    <row r="164" spans="2:3" x14ac:dyDescent="0.2">
      <c r="B164" s="32" t="s">
        <v>993</v>
      </c>
      <c r="C164" s="33">
        <v>340353.29999000003</v>
      </c>
    </row>
    <row r="165" spans="2:3" x14ac:dyDescent="0.2">
      <c r="B165" s="32" t="s">
        <v>988</v>
      </c>
      <c r="C165" s="33">
        <v>150210.26000000004</v>
      </c>
    </row>
    <row r="166" spans="2:3" x14ac:dyDescent="0.2">
      <c r="B166" s="32" t="s">
        <v>996</v>
      </c>
      <c r="C166" s="33">
        <v>211061.83000000002</v>
      </c>
    </row>
    <row r="167" spans="2:3" x14ac:dyDescent="0.2">
      <c r="B167" s="32" t="s">
        <v>991</v>
      </c>
      <c r="C167" s="33">
        <v>9987044.9200000018</v>
      </c>
    </row>
    <row r="168" spans="2:3" x14ac:dyDescent="0.2">
      <c r="B168" s="32" t="s">
        <v>998</v>
      </c>
      <c r="C168" s="33">
        <v>382428</v>
      </c>
    </row>
    <row r="169" spans="2:3" x14ac:dyDescent="0.2">
      <c r="B169" s="32" t="s">
        <v>1000</v>
      </c>
      <c r="C169" s="33">
        <v>198556.83</v>
      </c>
    </row>
    <row r="170" spans="2:3" x14ac:dyDescent="0.2">
      <c r="B170" s="32" t="s">
        <v>1002</v>
      </c>
      <c r="C170" s="33">
        <v>7600</v>
      </c>
    </row>
    <row r="171" spans="2:3" x14ac:dyDescent="0.2">
      <c r="B171" s="32" t="s">
        <v>1030</v>
      </c>
      <c r="C171" s="33">
        <v>6000</v>
      </c>
    </row>
    <row r="172" spans="2:3" x14ac:dyDescent="0.2">
      <c r="B172" s="32" t="s">
        <v>962</v>
      </c>
      <c r="C172" s="33">
        <v>2915494</v>
      </c>
    </row>
    <row r="173" spans="2:3" x14ac:dyDescent="0.2">
      <c r="B173" s="32" t="s">
        <v>965</v>
      </c>
      <c r="C173" s="33">
        <v>349</v>
      </c>
    </row>
    <row r="174" spans="2:3" x14ac:dyDescent="0.2">
      <c r="B174" s="32" t="s">
        <v>994</v>
      </c>
      <c r="C174" s="33">
        <v>33615.65</v>
      </c>
    </row>
    <row r="175" spans="2:3" x14ac:dyDescent="0.2">
      <c r="B175" s="32" t="s">
        <v>968</v>
      </c>
      <c r="C175" s="33">
        <v>170072.25</v>
      </c>
    </row>
    <row r="176" spans="2:3" x14ac:dyDescent="0.2">
      <c r="B176" s="32" t="s">
        <v>971</v>
      </c>
      <c r="C176" s="33">
        <v>368095.0699999996</v>
      </c>
    </row>
    <row r="177" spans="2:3" x14ac:dyDescent="0.2">
      <c r="B177" s="32" t="s">
        <v>974</v>
      </c>
      <c r="C177" s="33">
        <v>1363201.3300000005</v>
      </c>
    </row>
    <row r="178" spans="2:3" x14ac:dyDescent="0.2">
      <c r="B178" s="32" t="s">
        <v>977</v>
      </c>
      <c r="C178" s="33">
        <v>34140.74</v>
      </c>
    </row>
    <row r="179" spans="2:3" x14ac:dyDescent="0.2">
      <c r="B179" s="32" t="s">
        <v>1004</v>
      </c>
      <c r="C179" s="33">
        <v>210055.09</v>
      </c>
    </row>
    <row r="180" spans="2:3" x14ac:dyDescent="0.2">
      <c r="B180" s="32" t="s">
        <v>980</v>
      </c>
      <c r="C180" s="33">
        <v>215666.75</v>
      </c>
    </row>
    <row r="181" spans="2:3" x14ac:dyDescent="0.2">
      <c r="B181" s="32" t="s">
        <v>983</v>
      </c>
      <c r="C181" s="33">
        <v>726.93999999999994</v>
      </c>
    </row>
    <row r="182" spans="2:3" x14ac:dyDescent="0.2">
      <c r="B182" s="32" t="s">
        <v>986</v>
      </c>
      <c r="C182" s="33">
        <v>6641.3499900000006</v>
      </c>
    </row>
    <row r="183" spans="2:3" x14ac:dyDescent="0.2">
      <c r="B183" s="32" t="s">
        <v>989</v>
      </c>
      <c r="C183" s="33">
        <v>32607.360000000001</v>
      </c>
    </row>
    <row r="184" spans="2:3" x14ac:dyDescent="0.2">
      <c r="B184" s="32" t="s">
        <v>997</v>
      </c>
      <c r="C184" s="33">
        <v>225590.38999999998</v>
      </c>
    </row>
    <row r="185" spans="2:3" x14ac:dyDescent="0.2">
      <c r="B185" s="32" t="s">
        <v>960</v>
      </c>
      <c r="C185" s="33">
        <v>3373677.0299899988</v>
      </c>
    </row>
    <row r="186" spans="2:3" x14ac:dyDescent="0.2">
      <c r="B186" s="32" t="s">
        <v>938</v>
      </c>
      <c r="C186" s="33">
        <v>362.72</v>
      </c>
    </row>
    <row r="187" spans="2:3" x14ac:dyDescent="0.2">
      <c r="B187" s="32" t="s">
        <v>999</v>
      </c>
      <c r="C187" s="33">
        <v>19426.34</v>
      </c>
    </row>
    <row r="188" spans="2:3" x14ac:dyDescent="0.2">
      <c r="B188" s="32" t="s">
        <v>1006</v>
      </c>
      <c r="C188" s="33">
        <v>50078.62</v>
      </c>
    </row>
    <row r="189" spans="2:3" x14ac:dyDescent="0.2">
      <c r="B189" s="32" t="s">
        <v>943</v>
      </c>
      <c r="C189" s="33">
        <v>4000</v>
      </c>
    </row>
    <row r="190" spans="2:3" x14ac:dyDescent="0.2">
      <c r="B190" s="32" t="s">
        <v>948</v>
      </c>
      <c r="C190" s="33">
        <v>1947</v>
      </c>
    </row>
    <row r="191" spans="2:3" x14ac:dyDescent="0.2">
      <c r="B191" s="32" t="s">
        <v>992</v>
      </c>
      <c r="C191" s="33">
        <v>72540</v>
      </c>
    </row>
    <row r="192" spans="2:3" x14ac:dyDescent="0.2">
      <c r="B192" s="32" t="s">
        <v>1001</v>
      </c>
      <c r="C192" s="33">
        <v>147920</v>
      </c>
    </row>
    <row r="193" spans="2:3" x14ac:dyDescent="0.2">
      <c r="B193" s="32" t="s">
        <v>1007</v>
      </c>
      <c r="C193" s="33">
        <v>48900</v>
      </c>
    </row>
    <row r="194" spans="2:3" x14ac:dyDescent="0.2">
      <c r="B194" s="32" t="s">
        <v>953</v>
      </c>
      <c r="C194" s="33">
        <v>19077</v>
      </c>
    </row>
    <row r="195" spans="2:3" x14ac:dyDescent="0.2">
      <c r="B195" s="32" t="s">
        <v>1003</v>
      </c>
      <c r="C195" s="33">
        <v>77849</v>
      </c>
    </row>
    <row r="196" spans="2:3" x14ac:dyDescent="0.2">
      <c r="B196" s="32" t="s">
        <v>1009</v>
      </c>
      <c r="C196" s="33">
        <v>31961</v>
      </c>
    </row>
    <row r="197" spans="2:3" x14ac:dyDescent="0.2">
      <c r="B197" s="32" t="s">
        <v>995</v>
      </c>
      <c r="C197" s="33">
        <v>895564</v>
      </c>
    </row>
    <row r="198" spans="2:3" x14ac:dyDescent="0.2">
      <c r="B198" s="32" t="s">
        <v>833</v>
      </c>
      <c r="C198" s="33">
        <v>217652625.74107006</v>
      </c>
    </row>
  </sheetData>
  <autoFilter ref="B4:C198" xr:uid="{BA5EEDC1-6EAC-448E-B43B-04EEDC06512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3B9-D477-41D2-A5CB-FA5BF4584EA1}">
  <dimension ref="A1:S196"/>
  <sheetViews>
    <sheetView zoomScaleNormal="100" workbookViewId="0">
      <selection activeCell="H1" sqref="H1"/>
    </sheetView>
  </sheetViews>
  <sheetFormatPr defaultRowHeight="15" x14ac:dyDescent="0.25"/>
  <cols>
    <col min="1" max="1" width="10.125" style="2" bestFit="1" customWidth="1"/>
    <col min="2" max="3" width="10.125" style="45" bestFit="1" customWidth="1"/>
    <col min="4" max="4" width="12.625" style="25" bestFit="1" customWidth="1"/>
    <col min="5" max="5" width="13.75" bestFit="1" customWidth="1"/>
    <col min="7" max="7" width="10.125" style="45" bestFit="1" customWidth="1"/>
  </cols>
  <sheetData>
    <row r="1" spans="1:19" x14ac:dyDescent="0.25">
      <c r="A1" s="1" t="s">
        <v>0</v>
      </c>
      <c r="B1" s="1" t="s">
        <v>813</v>
      </c>
      <c r="C1" s="1" t="s">
        <v>814</v>
      </c>
      <c r="D1" s="1" t="s">
        <v>5</v>
      </c>
      <c r="E1" s="1" t="s">
        <v>6</v>
      </c>
      <c r="F1" s="1" t="s">
        <v>2</v>
      </c>
      <c r="G1" s="1" t="s">
        <v>1</v>
      </c>
      <c r="H1" s="1" t="s">
        <v>8</v>
      </c>
      <c r="I1" s="1" t="s">
        <v>3</v>
      </c>
      <c r="J1" s="1" t="s">
        <v>4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tr">
        <f>'Bills Import 2024'!G2</f>
        <v>Employees Wages &amp; Salaries</v>
      </c>
      <c r="B2" s="45">
        <f>'Bills Import 2024'!R2</f>
        <v>45292</v>
      </c>
      <c r="C2" s="45">
        <f>'Bills Import 2024'!R2</f>
        <v>45292</v>
      </c>
      <c r="D2" s="46">
        <f>'Bills Import 2024'!BP2</f>
        <v>43129</v>
      </c>
      <c r="E2" s="1" t="str">
        <f>'Bills Import 2024'!W2</f>
        <v>{"851": 100.0}</v>
      </c>
      <c r="F2" s="1" t="str">
        <f>'Bills Import 2024'!Y2</f>
        <v>3010093</v>
      </c>
      <c r="G2" s="45">
        <f>'Bills Import 2024'!AG2</f>
        <v>45297</v>
      </c>
      <c r="H2" s="1" t="str">
        <f>'Bills Import 2024'!AX2</f>
        <v>0% PUR</v>
      </c>
      <c r="I2" s="1" t="str">
        <f>'Bills Import 2024'!BD2</f>
        <v>Manpower</v>
      </c>
      <c r="J2" s="1">
        <f>'Bills Import 2024'!BJ2</f>
        <v>1</v>
      </c>
    </row>
    <row r="3" spans="1:19" x14ac:dyDescent="0.25">
      <c r="A3" s="1" t="str">
        <f>'Bills Import 2024'!G4</f>
        <v>Employees Wages &amp; Salaries</v>
      </c>
      <c r="B3" s="45">
        <f>'Bills Import 2024'!R4</f>
        <v>45292</v>
      </c>
      <c r="C3" s="45">
        <f>'Bills Import 2024'!R4</f>
        <v>45292</v>
      </c>
      <c r="D3" s="46">
        <f>'Bills Import 2024'!BP4</f>
        <v>64091</v>
      </c>
      <c r="E3" s="1" t="str">
        <f>'Bills Import 2024'!W4</f>
        <v>{"1017": 100.0}</v>
      </c>
      <c r="F3" s="1" t="str">
        <f>'Bills Import 2024'!Y4</f>
        <v>3010093</v>
      </c>
      <c r="G3" s="45">
        <f>'Bills Import 2024'!AG4</f>
        <v>45297</v>
      </c>
      <c r="H3" s="1" t="str">
        <f>'Bills Import 2024'!AX4</f>
        <v>0% PUR</v>
      </c>
      <c r="I3" s="1" t="str">
        <f>'Bills Import 2024'!BD4</f>
        <v>Manpower</v>
      </c>
      <c r="J3" s="1">
        <f>'Bills Import 2024'!BJ4</f>
        <v>1</v>
      </c>
    </row>
    <row r="4" spans="1:19" x14ac:dyDescent="0.25">
      <c r="A4" s="1" t="str">
        <f>'Bills Import 2024'!G6</f>
        <v>Employees Wages &amp; Salaries</v>
      </c>
      <c r="B4" s="45">
        <f>'Bills Import 2024'!R6</f>
        <v>45292</v>
      </c>
      <c r="C4" s="45">
        <f>'Bills Import 2024'!R6</f>
        <v>45292</v>
      </c>
      <c r="D4" s="46">
        <f>'Bills Import 2024'!BP6</f>
        <v>486760</v>
      </c>
      <c r="E4" s="1" t="str">
        <f>'Bills Import 2024'!W6</f>
        <v>{"1006": 100.0}</v>
      </c>
      <c r="F4" s="1" t="str">
        <f>'Bills Import 2024'!Y6</f>
        <v>3010093</v>
      </c>
      <c r="G4" s="45">
        <f>'Bills Import 2024'!AG6</f>
        <v>45297</v>
      </c>
      <c r="H4" s="1" t="str">
        <f>'Bills Import 2024'!AX6</f>
        <v>0% PUR</v>
      </c>
      <c r="I4" s="1" t="str">
        <f>'Bills Import 2024'!BD6</f>
        <v>Manpower</v>
      </c>
      <c r="J4" s="1">
        <f>'Bills Import 2024'!BJ6</f>
        <v>1</v>
      </c>
    </row>
    <row r="5" spans="1:19" x14ac:dyDescent="0.25">
      <c r="A5" s="1" t="str">
        <f>'Bills Import 2024'!G8</f>
        <v>Employees Wages &amp; Salaries</v>
      </c>
      <c r="B5" s="45">
        <f>'Bills Import 2024'!R8</f>
        <v>45292</v>
      </c>
      <c r="C5" s="45">
        <f>'Bills Import 2024'!R8</f>
        <v>45292</v>
      </c>
      <c r="D5" s="46">
        <f>'Bills Import 2024'!BP8</f>
        <v>333222</v>
      </c>
      <c r="E5" s="1" t="str">
        <f>'Bills Import 2024'!W8</f>
        <v>{"906": 100.0}</v>
      </c>
      <c r="F5" s="1" t="str">
        <f>'Bills Import 2024'!Y8</f>
        <v>3010093</v>
      </c>
      <c r="G5" s="45">
        <f>'Bills Import 2024'!AG8</f>
        <v>45297</v>
      </c>
      <c r="H5" s="1" t="str">
        <f>'Bills Import 2024'!AX8</f>
        <v>0% PUR</v>
      </c>
      <c r="I5" s="1" t="str">
        <f>'Bills Import 2024'!BD8</f>
        <v>Manpower</v>
      </c>
      <c r="J5" s="1">
        <f>'Bills Import 2024'!BJ8</f>
        <v>1</v>
      </c>
    </row>
    <row r="6" spans="1:19" x14ac:dyDescent="0.25">
      <c r="A6" s="1" t="str">
        <f>'Bills Import 2024'!G10</f>
        <v>Employees Wages &amp; Salaries</v>
      </c>
      <c r="B6" s="45">
        <f>'Bills Import 2024'!R10</f>
        <v>45292</v>
      </c>
      <c r="C6" s="45">
        <f>'Bills Import 2024'!R10</f>
        <v>45292</v>
      </c>
      <c r="D6" s="46">
        <f>'Bills Import 2024'!BP10</f>
        <v>1119133</v>
      </c>
      <c r="E6" s="1" t="str">
        <f>'Bills Import 2024'!W10</f>
        <v>{"1035": 100.0}</v>
      </c>
      <c r="F6" s="1" t="str">
        <f>'Bills Import 2024'!Y10</f>
        <v>3010093</v>
      </c>
      <c r="G6" s="45">
        <f>'Bills Import 2024'!AG10</f>
        <v>45297</v>
      </c>
      <c r="H6" s="1" t="str">
        <f>'Bills Import 2024'!AX10</f>
        <v>0% PUR</v>
      </c>
      <c r="I6" s="1" t="str">
        <f>'Bills Import 2024'!BD10</f>
        <v>Manpower</v>
      </c>
      <c r="J6" s="1">
        <f>'Bills Import 2024'!BJ10</f>
        <v>1</v>
      </c>
    </row>
    <row r="7" spans="1:19" x14ac:dyDescent="0.25">
      <c r="A7" s="1" t="str">
        <f>'Bills Import 2024'!G12</f>
        <v>Employees Wages &amp; Salaries</v>
      </c>
      <c r="B7" s="45">
        <f>'Bills Import 2024'!R12</f>
        <v>45292</v>
      </c>
      <c r="C7" s="45">
        <f>'Bills Import 2024'!R12</f>
        <v>45292</v>
      </c>
      <c r="D7" s="46">
        <f>'Bills Import 2024'!BP12</f>
        <v>45506</v>
      </c>
      <c r="E7" s="1" t="str">
        <f>'Bills Import 2024'!W12</f>
        <v>{"1034": 100.0}</v>
      </c>
      <c r="F7" s="1" t="str">
        <f>'Bills Import 2024'!Y12</f>
        <v>3010093</v>
      </c>
      <c r="G7" s="45">
        <f>'Bills Import 2024'!AG12</f>
        <v>45297</v>
      </c>
      <c r="H7" s="1" t="str">
        <f>'Bills Import 2024'!AX12</f>
        <v>0% PUR</v>
      </c>
      <c r="I7" s="1" t="str">
        <f>'Bills Import 2024'!BD12</f>
        <v>Manpower</v>
      </c>
      <c r="J7" s="1">
        <f>'Bills Import 2024'!BJ12</f>
        <v>1</v>
      </c>
    </row>
    <row r="8" spans="1:19" x14ac:dyDescent="0.25">
      <c r="A8" s="1" t="str">
        <f>'Bills Import 2024'!G14</f>
        <v>Employees Wages &amp; Salaries</v>
      </c>
      <c r="B8" s="45">
        <f>'Bills Import 2024'!R14</f>
        <v>45292</v>
      </c>
      <c r="C8" s="45">
        <f>'Bills Import 2024'!R14</f>
        <v>45292</v>
      </c>
      <c r="D8" s="46">
        <f>'Bills Import 2024'!BP14</f>
        <v>252775</v>
      </c>
      <c r="E8" s="1" t="str">
        <f>'Bills Import 2024'!W14</f>
        <v>{"1011": 100.0}</v>
      </c>
      <c r="F8" s="1" t="str">
        <f>'Bills Import 2024'!Y14</f>
        <v>3010093</v>
      </c>
      <c r="G8" s="45">
        <f>'Bills Import 2024'!AG14</f>
        <v>45297</v>
      </c>
      <c r="H8" s="1" t="str">
        <f>'Bills Import 2024'!AX14</f>
        <v>0% PUR</v>
      </c>
      <c r="I8" s="1" t="str">
        <f>'Bills Import 2024'!BD14</f>
        <v>Manpower</v>
      </c>
      <c r="J8" s="1">
        <f>'Bills Import 2024'!BJ14</f>
        <v>1</v>
      </c>
    </row>
    <row r="9" spans="1:19" x14ac:dyDescent="0.25">
      <c r="A9" s="1" t="str">
        <f>'Bills Import 2024'!G16</f>
        <v>Employees Wages &amp; Salaries</v>
      </c>
      <c r="B9" s="45">
        <f>'Bills Import 2024'!R16</f>
        <v>45292</v>
      </c>
      <c r="C9" s="45">
        <f>'Bills Import 2024'!R16</f>
        <v>45292</v>
      </c>
      <c r="D9" s="46">
        <f>'Bills Import 2024'!BP16</f>
        <v>121263</v>
      </c>
      <c r="E9" s="1" t="str">
        <f>'Bills Import 2024'!W16</f>
        <v>{"1008": 100.0}</v>
      </c>
      <c r="F9" s="1" t="str">
        <f>'Bills Import 2024'!Y16</f>
        <v>3010093</v>
      </c>
      <c r="G9" s="45">
        <f>'Bills Import 2024'!AG16</f>
        <v>45297</v>
      </c>
      <c r="H9" s="1" t="str">
        <f>'Bills Import 2024'!AX16</f>
        <v>0% PUR</v>
      </c>
      <c r="I9" s="1" t="str">
        <f>'Bills Import 2024'!BD16</f>
        <v>Manpower</v>
      </c>
      <c r="J9" s="1">
        <f>'Bills Import 2024'!BJ16</f>
        <v>1</v>
      </c>
    </row>
    <row r="10" spans="1:19" x14ac:dyDescent="0.25">
      <c r="A10" s="1" t="str">
        <f>'Bills Import 2024'!G18</f>
        <v>Employees Wages &amp; Salaries</v>
      </c>
      <c r="B10" s="45">
        <f>'Bills Import 2024'!R18</f>
        <v>45292</v>
      </c>
      <c r="C10" s="45">
        <f>'Bills Import 2024'!R18</f>
        <v>45292</v>
      </c>
      <c r="D10" s="46">
        <f>'Bills Import 2024'!BP18</f>
        <v>725815</v>
      </c>
      <c r="E10" s="1" t="str">
        <f>'Bills Import 2024'!W18</f>
        <v>{"1019": 100.0}</v>
      </c>
      <c r="F10" s="1" t="str">
        <f>'Bills Import 2024'!Y18</f>
        <v>3010093</v>
      </c>
      <c r="G10" s="45">
        <f>'Bills Import 2024'!AG18</f>
        <v>45297</v>
      </c>
      <c r="H10" s="1" t="str">
        <f>'Bills Import 2024'!AX18</f>
        <v>0% PUR</v>
      </c>
      <c r="I10" s="1" t="str">
        <f>'Bills Import 2024'!BD18</f>
        <v>Manpower</v>
      </c>
      <c r="J10" s="1">
        <f>'Bills Import 2024'!BJ18</f>
        <v>1</v>
      </c>
    </row>
    <row r="11" spans="1:19" x14ac:dyDescent="0.25">
      <c r="A11" s="1" t="str">
        <f>'Bills Import 2024'!G20</f>
        <v>Employees Wages &amp; Salaries</v>
      </c>
      <c r="B11" s="45">
        <f>'Bills Import 2024'!R20</f>
        <v>45292</v>
      </c>
      <c r="C11" s="45">
        <f>'Bills Import 2024'!R20</f>
        <v>45292</v>
      </c>
      <c r="D11" s="46">
        <f>'Bills Import 2024'!BP20</f>
        <v>17135</v>
      </c>
      <c r="E11" s="1" t="str">
        <f>'Bills Import 2024'!W20</f>
        <v>{"997": 100.0}</v>
      </c>
      <c r="F11" s="1" t="str">
        <f>'Bills Import 2024'!Y20</f>
        <v>3010093</v>
      </c>
      <c r="G11" s="45">
        <f>'Bills Import 2024'!AG20</f>
        <v>45297</v>
      </c>
      <c r="H11" s="1" t="str">
        <f>'Bills Import 2024'!AX20</f>
        <v>0% PUR</v>
      </c>
      <c r="I11" s="1" t="str">
        <f>'Bills Import 2024'!BD20</f>
        <v>Manpower</v>
      </c>
      <c r="J11" s="1">
        <f>'Bills Import 2024'!BJ20</f>
        <v>1</v>
      </c>
    </row>
    <row r="12" spans="1:19" x14ac:dyDescent="0.25">
      <c r="A12" s="1" t="str">
        <f>'Bills Import 2024'!G22</f>
        <v>Employees Wages &amp; Salaries</v>
      </c>
      <c r="B12" s="45">
        <f>'Bills Import 2024'!R22</f>
        <v>45292</v>
      </c>
      <c r="C12" s="45">
        <f>'Bills Import 2024'!R22</f>
        <v>45292</v>
      </c>
      <c r="D12" s="46">
        <f>'Bills Import 2024'!BP22</f>
        <v>621665</v>
      </c>
      <c r="E12" s="1" t="str">
        <f>'Bills Import 2024'!W22</f>
        <v>{"911": 100.0}</v>
      </c>
      <c r="F12" s="1" t="str">
        <f>'Bills Import 2024'!Y22</f>
        <v>3010093</v>
      </c>
      <c r="G12" s="45">
        <f>'Bills Import 2024'!AG22</f>
        <v>45297</v>
      </c>
      <c r="H12" s="1" t="str">
        <f>'Bills Import 2024'!AX22</f>
        <v>0% PUR</v>
      </c>
      <c r="I12" s="1" t="str">
        <f>'Bills Import 2024'!BD22</f>
        <v>Manpower</v>
      </c>
      <c r="J12" s="1">
        <f>'Bills Import 2024'!BJ22</f>
        <v>1</v>
      </c>
    </row>
    <row r="13" spans="1:19" x14ac:dyDescent="0.25">
      <c r="A13" s="1" t="str">
        <f>'Bills Import 2024'!G24</f>
        <v>Employees Wages &amp; Salaries</v>
      </c>
      <c r="B13" s="45">
        <f>'Bills Import 2024'!R24</f>
        <v>45292</v>
      </c>
      <c r="C13" s="45">
        <f>'Bills Import 2024'!R24</f>
        <v>45292</v>
      </c>
      <c r="D13" s="46">
        <f>'Bills Import 2024'!BP24</f>
        <v>33960</v>
      </c>
      <c r="E13" s="1" t="str">
        <f>'Bills Import 2024'!W24</f>
        <v>{"1005": 100.0}</v>
      </c>
      <c r="F13" s="1" t="str">
        <f>'Bills Import 2024'!Y24</f>
        <v>3010093</v>
      </c>
      <c r="G13" s="45">
        <f>'Bills Import 2024'!AG24</f>
        <v>45297</v>
      </c>
      <c r="H13" s="1" t="str">
        <f>'Bills Import 2024'!AX24</f>
        <v>0% PUR</v>
      </c>
      <c r="I13" s="1" t="str">
        <f>'Bills Import 2024'!BD24</f>
        <v>Manpower</v>
      </c>
      <c r="J13" s="1">
        <f>'Bills Import 2024'!BJ24</f>
        <v>1</v>
      </c>
    </row>
    <row r="14" spans="1:19" x14ac:dyDescent="0.25">
      <c r="A14" s="1" t="str">
        <f>'Bills Import 2024'!G26</f>
        <v>Employees Wages &amp; Salaries</v>
      </c>
      <c r="B14" s="45">
        <f>'Bills Import 2024'!R26</f>
        <v>45292</v>
      </c>
      <c r="C14" s="45">
        <f>'Bills Import 2024'!R26</f>
        <v>45292</v>
      </c>
      <c r="D14" s="46">
        <f>'Bills Import 2024'!BP26</f>
        <v>36761</v>
      </c>
      <c r="E14" s="1" t="str">
        <f>'Bills Import 2024'!W26</f>
        <v>{"994": 100.0}</v>
      </c>
      <c r="F14" s="1" t="str">
        <f>'Bills Import 2024'!Y26</f>
        <v>3010093</v>
      </c>
      <c r="G14" s="45">
        <f>'Bills Import 2024'!AG26</f>
        <v>45297</v>
      </c>
      <c r="H14" s="1" t="str">
        <f>'Bills Import 2024'!AX26</f>
        <v>0% PUR</v>
      </c>
      <c r="I14" s="1" t="str">
        <f>'Bills Import 2024'!BD26</f>
        <v>Manpower</v>
      </c>
      <c r="J14" s="1">
        <f>'Bills Import 2024'!BJ26</f>
        <v>1</v>
      </c>
    </row>
    <row r="15" spans="1:19" x14ac:dyDescent="0.25">
      <c r="A15" s="1" t="str">
        <f>'Bills Import 2024'!G28</f>
        <v>Employees Wages &amp; Salaries</v>
      </c>
      <c r="B15" s="45">
        <f>'Bills Import 2024'!R28</f>
        <v>45292</v>
      </c>
      <c r="C15" s="45">
        <f>'Bills Import 2024'!R28</f>
        <v>45292</v>
      </c>
      <c r="D15" s="46">
        <f>'Bills Import 2024'!BP28</f>
        <v>49808</v>
      </c>
      <c r="E15" s="1" t="str">
        <f>'Bills Import 2024'!W28</f>
        <v>{"1002": 100.0}</v>
      </c>
      <c r="F15" s="1" t="str">
        <f>'Bills Import 2024'!Y28</f>
        <v>3010093</v>
      </c>
      <c r="G15" s="45">
        <f>'Bills Import 2024'!AG28</f>
        <v>45297</v>
      </c>
      <c r="H15" s="1" t="str">
        <f>'Bills Import 2024'!AX28</f>
        <v>0% PUR</v>
      </c>
      <c r="I15" s="1" t="str">
        <f>'Bills Import 2024'!BD28</f>
        <v>Manpower</v>
      </c>
      <c r="J15" s="1">
        <f>'Bills Import 2024'!BJ28</f>
        <v>1</v>
      </c>
    </row>
    <row r="16" spans="1:19" x14ac:dyDescent="0.25">
      <c r="A16" s="1" t="str">
        <f>'Bills Import 2024'!G30</f>
        <v>Employees Wages &amp; Salaries</v>
      </c>
      <c r="B16" s="45">
        <f>'Bills Import 2024'!R30</f>
        <v>45292</v>
      </c>
      <c r="C16" s="45">
        <f>'Bills Import 2024'!R30</f>
        <v>45292</v>
      </c>
      <c r="D16" s="46">
        <f>'Bills Import 2024'!BP30</f>
        <v>38716</v>
      </c>
      <c r="E16" s="1" t="str">
        <f>'Bills Import 2024'!W30</f>
        <v>{"919": 100.0}</v>
      </c>
      <c r="F16" s="1" t="str">
        <f>'Bills Import 2024'!Y30</f>
        <v>3010093</v>
      </c>
      <c r="G16" s="45">
        <f>'Bills Import 2024'!AG30</f>
        <v>45297</v>
      </c>
      <c r="H16" s="1" t="str">
        <f>'Bills Import 2024'!AX30</f>
        <v>0% PUR</v>
      </c>
      <c r="I16" s="1" t="str">
        <f>'Bills Import 2024'!BD30</f>
        <v>Manpower</v>
      </c>
      <c r="J16" s="1">
        <f>'Bills Import 2024'!BJ30</f>
        <v>1</v>
      </c>
    </row>
    <row r="17" spans="1:10" x14ac:dyDescent="0.25">
      <c r="A17" s="1" t="str">
        <f>'Bills Import 2024'!G32</f>
        <v>Employees Wages &amp; Salaries</v>
      </c>
      <c r="B17" s="45">
        <f>'Bills Import 2024'!R32</f>
        <v>45292</v>
      </c>
      <c r="C17" s="45">
        <f>'Bills Import 2024'!R32</f>
        <v>45292</v>
      </c>
      <c r="D17" s="46">
        <f>'Bills Import 2024'!BP32</f>
        <v>679200</v>
      </c>
      <c r="E17" s="1" t="str">
        <f>'Bills Import 2024'!W32</f>
        <v>{"1020": 100.0}</v>
      </c>
      <c r="F17" s="1" t="str">
        <f>'Bills Import 2024'!Y32</f>
        <v>3010093</v>
      </c>
      <c r="G17" s="45">
        <f>'Bills Import 2024'!AG32</f>
        <v>45297</v>
      </c>
      <c r="H17" s="1" t="str">
        <f>'Bills Import 2024'!AX32</f>
        <v>0% PUR</v>
      </c>
      <c r="I17" s="1" t="str">
        <f>'Bills Import 2024'!BD32</f>
        <v>Manpower</v>
      </c>
      <c r="J17" s="1">
        <f>'Bills Import 2024'!BJ32</f>
        <v>1</v>
      </c>
    </row>
    <row r="18" spans="1:10" x14ac:dyDescent="0.25">
      <c r="A18" s="1" t="str">
        <f>'Bills Import 2024'!G34</f>
        <v>Employees Wages &amp; Salaries</v>
      </c>
      <c r="B18" s="45">
        <f>'Bills Import 2024'!R34</f>
        <v>45321</v>
      </c>
      <c r="C18" s="45">
        <f>'Bills Import 2024'!R34</f>
        <v>45321</v>
      </c>
      <c r="D18" s="46">
        <f>'Bills Import 2024'!BP34</f>
        <v>27785</v>
      </c>
      <c r="E18" s="1" t="str">
        <f>'Bills Import 2024'!W34</f>
        <v>{"851": 100.0}</v>
      </c>
      <c r="F18" s="1" t="str">
        <f>'Bills Import 2024'!Y34</f>
        <v>3010093</v>
      </c>
      <c r="G18" s="45">
        <f>'Bills Import 2024'!AG34</f>
        <v>45326</v>
      </c>
      <c r="H18" s="1" t="str">
        <f>'Bills Import 2024'!AX34</f>
        <v>0% PUR</v>
      </c>
      <c r="I18" s="1" t="str">
        <f>'Bills Import 2024'!BD34</f>
        <v>Manpower</v>
      </c>
      <c r="J18" s="1">
        <f>'Bills Import 2024'!BJ34</f>
        <v>1</v>
      </c>
    </row>
    <row r="19" spans="1:10" x14ac:dyDescent="0.25">
      <c r="A19" s="1" t="str">
        <f>'Bills Import 2024'!G36</f>
        <v>Employees Wages &amp; Salaries</v>
      </c>
      <c r="B19" s="45">
        <f>'Bills Import 2024'!R36</f>
        <v>45321</v>
      </c>
      <c r="C19" s="45">
        <f>'Bills Import 2024'!R36</f>
        <v>45321</v>
      </c>
      <c r="D19" s="46">
        <f>'Bills Import 2024'!BP36</f>
        <v>19115</v>
      </c>
      <c r="E19" s="1" t="str">
        <f>'Bills Import 2024'!W36</f>
        <v>{"909": 100.0}</v>
      </c>
      <c r="F19" s="1" t="str">
        <f>'Bills Import 2024'!Y36</f>
        <v>3010093</v>
      </c>
      <c r="G19" s="45">
        <f>'Bills Import 2024'!AG36</f>
        <v>45326</v>
      </c>
      <c r="H19" s="1" t="str">
        <f>'Bills Import 2024'!AX36</f>
        <v>0% PUR</v>
      </c>
      <c r="I19" s="1" t="str">
        <f>'Bills Import 2024'!BD36</f>
        <v>Manpower</v>
      </c>
      <c r="J19" s="1">
        <f>'Bills Import 2024'!BJ36</f>
        <v>1</v>
      </c>
    </row>
    <row r="20" spans="1:10" x14ac:dyDescent="0.25">
      <c r="A20" s="1" t="str">
        <f>'Bills Import 2024'!G37</f>
        <v>Employees Wages &amp; Salaries</v>
      </c>
      <c r="B20" s="45">
        <f>'Bills Import 2024'!R37</f>
        <v>45321</v>
      </c>
      <c r="C20" s="45">
        <f>'Bills Import 2024'!R37</f>
        <v>45321</v>
      </c>
      <c r="D20" s="46">
        <f>'Bills Import 2024'!BP37</f>
        <v>142353</v>
      </c>
      <c r="E20" s="1" t="str">
        <f>'Bills Import 2024'!W37</f>
        <v>{"1017": 100.0}</v>
      </c>
      <c r="F20" s="1" t="str">
        <f>'Bills Import 2024'!Y37</f>
        <v>3010093</v>
      </c>
      <c r="G20" s="45">
        <f>'Bills Import 2024'!AG37</f>
        <v>45326</v>
      </c>
      <c r="H20" s="1" t="str">
        <f>'Bills Import 2024'!AX37</f>
        <v>0% PUR</v>
      </c>
      <c r="I20" s="1" t="str">
        <f>'Bills Import 2024'!BD37</f>
        <v>Manpower</v>
      </c>
      <c r="J20" s="1">
        <f>'Bills Import 2024'!BJ37</f>
        <v>1</v>
      </c>
    </row>
    <row r="21" spans="1:10" x14ac:dyDescent="0.25">
      <c r="A21" s="1" t="str">
        <f>'Bills Import 2024'!G39</f>
        <v>Employees Wages &amp; Salaries</v>
      </c>
      <c r="B21" s="45">
        <f>'Bills Import 2024'!R39</f>
        <v>45321</v>
      </c>
      <c r="C21" s="45">
        <f>'Bills Import 2024'!R39</f>
        <v>45321</v>
      </c>
      <c r="D21" s="46">
        <f>'Bills Import 2024'!BP39</f>
        <v>109914</v>
      </c>
      <c r="E21" s="1" t="str">
        <f>'Bills Import 2024'!W39</f>
        <v>{"1012": 100.0}</v>
      </c>
      <c r="F21" s="1" t="str">
        <f>'Bills Import 2024'!Y39</f>
        <v>3010093</v>
      </c>
      <c r="G21" s="45">
        <f>'Bills Import 2024'!AG39</f>
        <v>45326</v>
      </c>
      <c r="H21" s="1" t="str">
        <f>'Bills Import 2024'!AX39</f>
        <v>0% PUR</v>
      </c>
      <c r="I21" s="1" t="str">
        <f>'Bills Import 2024'!BD39</f>
        <v>Manpower</v>
      </c>
      <c r="J21" s="1">
        <f>'Bills Import 2024'!BJ39</f>
        <v>1</v>
      </c>
    </row>
    <row r="22" spans="1:10" x14ac:dyDescent="0.25">
      <c r="A22" s="1" t="str">
        <f>'Bills Import 2024'!G41</f>
        <v>Employees Wages &amp; Salaries</v>
      </c>
      <c r="B22" s="45">
        <f>'Bills Import 2024'!R41</f>
        <v>45321</v>
      </c>
      <c r="C22" s="45">
        <f>'Bills Import 2024'!R41</f>
        <v>45321</v>
      </c>
      <c r="D22" s="46">
        <f>'Bills Import 2024'!BP41</f>
        <v>56617</v>
      </c>
      <c r="E22" s="1" t="str">
        <f>'Bills Import 2024'!W41</f>
        <v>{"860": 100.0}</v>
      </c>
      <c r="F22" s="1" t="str">
        <f>'Bills Import 2024'!Y41</f>
        <v>3010093</v>
      </c>
      <c r="G22" s="45">
        <f>'Bills Import 2024'!AG41</f>
        <v>45326</v>
      </c>
      <c r="H22" s="1" t="str">
        <f>'Bills Import 2024'!AX41</f>
        <v>0% PUR</v>
      </c>
      <c r="I22" s="1" t="str">
        <f>'Bills Import 2024'!BD41</f>
        <v>Manpower</v>
      </c>
      <c r="J22" s="1">
        <f>'Bills Import 2024'!BJ41</f>
        <v>1</v>
      </c>
    </row>
    <row r="23" spans="1:10" x14ac:dyDescent="0.25">
      <c r="A23" s="1" t="str">
        <f>'Bills Import 2024'!G42</f>
        <v>Employees Wages &amp; Salaries</v>
      </c>
      <c r="B23" s="45">
        <f>'Bills Import 2024'!R42</f>
        <v>45321</v>
      </c>
      <c r="C23" s="45">
        <f>'Bills Import 2024'!R42</f>
        <v>45321</v>
      </c>
      <c r="D23" s="46">
        <f>'Bills Import 2024'!BP42</f>
        <v>158480</v>
      </c>
      <c r="E23" s="1" t="str">
        <f>'Bills Import 2024'!W42</f>
        <v>{"854": 100.0}</v>
      </c>
      <c r="F23" s="1" t="str">
        <f>'Bills Import 2024'!Y42</f>
        <v>3010093</v>
      </c>
      <c r="G23" s="45">
        <f>'Bills Import 2024'!AG42</f>
        <v>45326</v>
      </c>
      <c r="H23" s="1" t="str">
        <f>'Bills Import 2024'!AX42</f>
        <v>0% PUR</v>
      </c>
      <c r="I23" s="1" t="str">
        <f>'Bills Import 2024'!BD42</f>
        <v>Manpower</v>
      </c>
      <c r="J23" s="1">
        <f>'Bills Import 2024'!BJ42</f>
        <v>1</v>
      </c>
    </row>
    <row r="24" spans="1:10" x14ac:dyDescent="0.25">
      <c r="A24" s="1" t="str">
        <f>'Bills Import 2024'!G44</f>
        <v>Employees Wages &amp; Salaries</v>
      </c>
      <c r="B24" s="45">
        <f>'Bills Import 2024'!R44</f>
        <v>45321</v>
      </c>
      <c r="C24" s="45">
        <f>'Bills Import 2024'!R44</f>
        <v>45321</v>
      </c>
      <c r="D24" s="46">
        <f>'Bills Import 2024'!BP44</f>
        <v>30537</v>
      </c>
      <c r="E24" s="1" t="str">
        <f>'Bills Import 2024'!W44</f>
        <v>{"1013": 100.0}</v>
      </c>
      <c r="F24" s="1" t="str">
        <f>'Bills Import 2024'!Y44</f>
        <v>3010093</v>
      </c>
      <c r="G24" s="45">
        <f>'Bills Import 2024'!AG44</f>
        <v>45326</v>
      </c>
      <c r="H24" s="1" t="str">
        <f>'Bills Import 2024'!AX44</f>
        <v>0% PUR</v>
      </c>
      <c r="I24" s="1" t="str">
        <f>'Bills Import 2024'!BD44</f>
        <v>Manpower</v>
      </c>
      <c r="J24" s="1">
        <f>'Bills Import 2024'!BJ44</f>
        <v>1</v>
      </c>
    </row>
    <row r="25" spans="1:10" x14ac:dyDescent="0.25">
      <c r="A25" s="1" t="str">
        <f>'Bills Import 2024'!G46</f>
        <v>Employees Wages &amp; Salaries</v>
      </c>
      <c r="B25" s="45">
        <f>'Bills Import 2024'!R46</f>
        <v>45321</v>
      </c>
      <c r="C25" s="45">
        <f>'Bills Import 2024'!R46</f>
        <v>45321</v>
      </c>
      <c r="D25" s="46">
        <f>'Bills Import 2024'!BP46</f>
        <v>707500</v>
      </c>
      <c r="E25" s="1" t="str">
        <f>'Bills Import 2024'!W46</f>
        <v>{"1006": 100.0}</v>
      </c>
      <c r="F25" s="1" t="str">
        <f>'Bills Import 2024'!Y46</f>
        <v>3010093</v>
      </c>
      <c r="G25" s="45">
        <f>'Bills Import 2024'!AG46</f>
        <v>45326</v>
      </c>
      <c r="H25" s="1" t="str">
        <f>'Bills Import 2024'!AX46</f>
        <v>0% PUR</v>
      </c>
      <c r="I25" s="1" t="str">
        <f>'Bills Import 2024'!BD46</f>
        <v>Manpower</v>
      </c>
      <c r="J25" s="1">
        <f>'Bills Import 2024'!BJ46</f>
        <v>1</v>
      </c>
    </row>
    <row r="26" spans="1:10" x14ac:dyDescent="0.25">
      <c r="A26" s="1" t="str">
        <f>'Bills Import 2024'!G48</f>
        <v>Employees Wages &amp; Salaries</v>
      </c>
      <c r="B26" s="45">
        <f>'Bills Import 2024'!R48</f>
        <v>45321</v>
      </c>
      <c r="C26" s="45">
        <f>'Bills Import 2024'!R48</f>
        <v>45321</v>
      </c>
      <c r="D26" s="46">
        <f>'Bills Import 2024'!BP48</f>
        <v>381168</v>
      </c>
      <c r="E26" s="1" t="str">
        <f>'Bills Import 2024'!W48</f>
        <v>{"906": 100.0}</v>
      </c>
      <c r="F26" s="1" t="str">
        <f>'Bills Import 2024'!Y48</f>
        <v>3010093</v>
      </c>
      <c r="G26" s="45">
        <f>'Bills Import 2024'!AG48</f>
        <v>45326</v>
      </c>
      <c r="H26" s="1" t="str">
        <f>'Bills Import 2024'!AX48</f>
        <v>0% PUR</v>
      </c>
      <c r="I26" s="1" t="str">
        <f>'Bills Import 2024'!BD48</f>
        <v>Manpower</v>
      </c>
      <c r="J26" s="1">
        <f>'Bills Import 2024'!BJ48</f>
        <v>1</v>
      </c>
    </row>
    <row r="27" spans="1:10" x14ac:dyDescent="0.25">
      <c r="A27" s="1" t="str">
        <f>'Bills Import 2024'!G50</f>
        <v>Employees Wages &amp; Salaries</v>
      </c>
      <c r="B27" s="45">
        <f>'Bills Import 2024'!R50</f>
        <v>45321</v>
      </c>
      <c r="C27" s="45">
        <f>'Bills Import 2024'!R50</f>
        <v>45321</v>
      </c>
      <c r="D27" s="46">
        <f>'Bills Import 2024'!BP50</f>
        <v>1096493</v>
      </c>
      <c r="E27" s="1" t="str">
        <f>'Bills Import 2024'!W50</f>
        <v>{"1035": 100.0}</v>
      </c>
      <c r="F27" s="1" t="str">
        <f>'Bills Import 2024'!Y50</f>
        <v>3010093</v>
      </c>
      <c r="G27" s="45">
        <f>'Bills Import 2024'!AG50</f>
        <v>45326</v>
      </c>
      <c r="H27" s="1" t="str">
        <f>'Bills Import 2024'!AX50</f>
        <v>0% PUR</v>
      </c>
      <c r="I27" s="1" t="str">
        <f>'Bills Import 2024'!BD50</f>
        <v>Manpower</v>
      </c>
      <c r="J27" s="1">
        <f>'Bills Import 2024'!BJ50</f>
        <v>1</v>
      </c>
    </row>
    <row r="28" spans="1:10" x14ac:dyDescent="0.25">
      <c r="A28" s="1" t="str">
        <f>'Bills Import 2024'!G52</f>
        <v>Employees Wages &amp; Salaries</v>
      </c>
      <c r="B28" s="45">
        <f>'Bills Import 2024'!R52</f>
        <v>45321</v>
      </c>
      <c r="C28" s="45">
        <f>'Bills Import 2024'!R52</f>
        <v>45321</v>
      </c>
      <c r="D28" s="46">
        <f>'Bills Import 2024'!BP52</f>
        <v>697765</v>
      </c>
      <c r="E28" s="1" t="str">
        <f>'Bills Import 2024'!W52</f>
        <v>{"1034": 100.0}</v>
      </c>
      <c r="F28" s="1" t="str">
        <f>'Bills Import 2024'!Y52</f>
        <v>3010093</v>
      </c>
      <c r="G28" s="45">
        <f>'Bills Import 2024'!AG52</f>
        <v>45326</v>
      </c>
      <c r="H28" s="1" t="str">
        <f>'Bills Import 2024'!AX52</f>
        <v>0% PUR</v>
      </c>
      <c r="I28" s="1" t="str">
        <f>'Bills Import 2024'!BD52</f>
        <v>Manpower</v>
      </c>
      <c r="J28" s="1">
        <f>'Bills Import 2024'!BJ52</f>
        <v>1</v>
      </c>
    </row>
    <row r="29" spans="1:10" x14ac:dyDescent="0.25">
      <c r="A29" s="1" t="str">
        <f>'Bills Import 2024'!G54</f>
        <v>Employees Wages &amp; Salaries</v>
      </c>
      <c r="B29" s="45">
        <f>'Bills Import 2024'!R54</f>
        <v>45321</v>
      </c>
      <c r="C29" s="45">
        <f>'Bills Import 2024'!R54</f>
        <v>45321</v>
      </c>
      <c r="D29" s="46">
        <f>'Bills Import 2024'!BP54</f>
        <v>55801</v>
      </c>
      <c r="E29" s="1" t="str">
        <f>'Bills Import 2024'!W54</f>
        <v>{"986": 100.0}</v>
      </c>
      <c r="F29" s="1" t="str">
        <f>'Bills Import 2024'!Y54</f>
        <v>3010093</v>
      </c>
      <c r="G29" s="45">
        <f>'Bills Import 2024'!AG54</f>
        <v>45326</v>
      </c>
      <c r="H29" s="1" t="str">
        <f>'Bills Import 2024'!AX54</f>
        <v>0% PUR</v>
      </c>
      <c r="I29" s="1" t="str">
        <f>'Bills Import 2024'!BD54</f>
        <v>Manpower</v>
      </c>
      <c r="J29" s="1">
        <f>'Bills Import 2024'!BJ54</f>
        <v>1</v>
      </c>
    </row>
    <row r="30" spans="1:10" x14ac:dyDescent="0.25">
      <c r="A30" s="1" t="str">
        <f>'Bills Import 2024'!G56</f>
        <v>Employees Wages &amp; Salaries</v>
      </c>
      <c r="B30" s="45">
        <f>'Bills Import 2024'!R56</f>
        <v>45321</v>
      </c>
      <c r="C30" s="45">
        <f>'Bills Import 2024'!R56</f>
        <v>45321</v>
      </c>
      <c r="D30" s="46">
        <f>'Bills Import 2024'!BP56</f>
        <v>269627</v>
      </c>
      <c r="E30" s="1" t="str">
        <f>'Bills Import 2024'!W56</f>
        <v>{"1011": 100.0}</v>
      </c>
      <c r="F30" s="1" t="str">
        <f>'Bills Import 2024'!Y56</f>
        <v>3010093</v>
      </c>
      <c r="G30" s="45">
        <f>'Bills Import 2024'!AG56</f>
        <v>45326</v>
      </c>
      <c r="H30" s="1" t="str">
        <f>'Bills Import 2024'!AX56</f>
        <v>0% PUR</v>
      </c>
      <c r="I30" s="1" t="str">
        <f>'Bills Import 2024'!BD56</f>
        <v>Manpower</v>
      </c>
      <c r="J30" s="1">
        <f>'Bills Import 2024'!BJ56</f>
        <v>1</v>
      </c>
    </row>
    <row r="31" spans="1:10" x14ac:dyDescent="0.25">
      <c r="A31" s="1" t="str">
        <f>'Bills Import 2024'!G58</f>
        <v>Employees Wages &amp; Salaries</v>
      </c>
      <c r="B31" s="45">
        <f>'Bills Import 2024'!R58</f>
        <v>45321</v>
      </c>
      <c r="C31" s="45">
        <f>'Bills Import 2024'!R58</f>
        <v>45321</v>
      </c>
      <c r="D31" s="46">
        <f>'Bills Import 2024'!BP58</f>
        <v>121263</v>
      </c>
      <c r="E31" s="1" t="str">
        <f>'Bills Import 2024'!W58</f>
        <v>{"1008": 100.0}</v>
      </c>
      <c r="F31" s="1" t="str">
        <f>'Bills Import 2024'!Y58</f>
        <v>3010093</v>
      </c>
      <c r="G31" s="45">
        <f>'Bills Import 2024'!AG58</f>
        <v>45326</v>
      </c>
      <c r="H31" s="1" t="str">
        <f>'Bills Import 2024'!AX58</f>
        <v>0% PUR</v>
      </c>
      <c r="I31" s="1" t="str">
        <f>'Bills Import 2024'!BD58</f>
        <v>Manpower</v>
      </c>
      <c r="J31" s="1">
        <f>'Bills Import 2024'!BJ58</f>
        <v>1</v>
      </c>
    </row>
    <row r="32" spans="1:10" x14ac:dyDescent="0.25">
      <c r="A32" s="1" t="str">
        <f>'Bills Import 2024'!G60</f>
        <v>Employees Wages &amp; Salaries</v>
      </c>
      <c r="B32" s="45">
        <f>'Bills Import 2024'!R60</f>
        <v>45321</v>
      </c>
      <c r="C32" s="45">
        <f>'Bills Import 2024'!R60</f>
        <v>45321</v>
      </c>
      <c r="D32" s="46">
        <f>'Bills Import 2024'!BP60</f>
        <v>870978</v>
      </c>
      <c r="E32" s="1" t="str">
        <f>'Bills Import 2024'!W60</f>
        <v>{"1019": 100.0}</v>
      </c>
      <c r="F32" s="1" t="str">
        <f>'Bills Import 2024'!Y60</f>
        <v>3010093</v>
      </c>
      <c r="G32" s="45">
        <f>'Bills Import 2024'!AG60</f>
        <v>45326</v>
      </c>
      <c r="H32" s="1" t="str">
        <f>'Bills Import 2024'!AX60</f>
        <v>0% PUR</v>
      </c>
      <c r="I32" s="1" t="str">
        <f>'Bills Import 2024'!BD60</f>
        <v>Manpower</v>
      </c>
      <c r="J32" s="1">
        <f>'Bills Import 2024'!BJ60</f>
        <v>1</v>
      </c>
    </row>
    <row r="33" spans="1:10" x14ac:dyDescent="0.25">
      <c r="A33" s="1" t="str">
        <f>'Bills Import 2024'!G62</f>
        <v>Employees Wages &amp; Salaries</v>
      </c>
      <c r="B33" s="45">
        <f>'Bills Import 2024'!R62</f>
        <v>45321</v>
      </c>
      <c r="C33" s="45">
        <f>'Bills Import 2024'!R62</f>
        <v>45321</v>
      </c>
      <c r="D33" s="46">
        <f>'Bills Import 2024'!BP62</f>
        <v>25703</v>
      </c>
      <c r="E33" s="1" t="str">
        <f>'Bills Import 2024'!W62</f>
        <v>{"997": 100.0}</v>
      </c>
      <c r="F33" s="1" t="str">
        <f>'Bills Import 2024'!Y62</f>
        <v>3010093</v>
      </c>
      <c r="G33" s="45">
        <f>'Bills Import 2024'!AG62</f>
        <v>45326</v>
      </c>
      <c r="H33" s="1" t="str">
        <f>'Bills Import 2024'!AX62</f>
        <v>0% PUR</v>
      </c>
      <c r="I33" s="1" t="str">
        <f>'Bills Import 2024'!BD62</f>
        <v>Manpower</v>
      </c>
      <c r="J33" s="1">
        <f>'Bills Import 2024'!BJ62</f>
        <v>1</v>
      </c>
    </row>
    <row r="34" spans="1:10" x14ac:dyDescent="0.25">
      <c r="A34" s="1" t="str">
        <f>'Bills Import 2024'!G64</f>
        <v>Employees Wages &amp; Salaries</v>
      </c>
      <c r="B34" s="45">
        <f>'Bills Import 2024'!R64</f>
        <v>45321</v>
      </c>
      <c r="C34" s="45">
        <f>'Bills Import 2024'!R64</f>
        <v>45321</v>
      </c>
      <c r="D34" s="46">
        <f>'Bills Import 2024'!BP64</f>
        <v>536020</v>
      </c>
      <c r="E34" s="1" t="str">
        <f>'Bills Import 2024'!W64</f>
        <v>{"911": 100.0}</v>
      </c>
      <c r="F34" s="1" t="str">
        <f>'Bills Import 2024'!Y64</f>
        <v>3010093</v>
      </c>
      <c r="G34" s="45">
        <f>'Bills Import 2024'!AG64</f>
        <v>45326</v>
      </c>
      <c r="H34" s="1" t="str">
        <f>'Bills Import 2024'!AX64</f>
        <v>0% PUR</v>
      </c>
      <c r="I34" s="1" t="str">
        <f>'Bills Import 2024'!BD64</f>
        <v>Manpower</v>
      </c>
      <c r="J34" s="1">
        <f>'Bills Import 2024'!BJ64</f>
        <v>1</v>
      </c>
    </row>
    <row r="35" spans="1:10" x14ac:dyDescent="0.25">
      <c r="A35" s="1" t="str">
        <f>'Bills Import 2024'!G66</f>
        <v>Employees Wages &amp; Salaries</v>
      </c>
      <c r="B35" s="45">
        <f>'Bills Import 2024'!R66</f>
        <v>45321</v>
      </c>
      <c r="C35" s="45">
        <f>'Bills Import 2024'!R66</f>
        <v>45321</v>
      </c>
      <c r="D35" s="46">
        <f>'Bills Import 2024'!BP66</f>
        <v>35871</v>
      </c>
      <c r="E35" s="1" t="str">
        <f>'Bills Import 2024'!W66</f>
        <v>{"869": 100.0}</v>
      </c>
      <c r="F35" s="1" t="str">
        <f>'Bills Import 2024'!Y66</f>
        <v>3010093</v>
      </c>
      <c r="G35" s="45">
        <f>'Bills Import 2024'!AG66</f>
        <v>45326</v>
      </c>
      <c r="H35" s="1" t="str">
        <f>'Bills Import 2024'!AX66</f>
        <v>0% PUR</v>
      </c>
      <c r="I35" s="1" t="str">
        <f>'Bills Import 2024'!BD66</f>
        <v>Manpower</v>
      </c>
      <c r="J35" s="1">
        <f>'Bills Import 2024'!BJ66</f>
        <v>1</v>
      </c>
    </row>
    <row r="36" spans="1:10" x14ac:dyDescent="0.25">
      <c r="A36" s="1" t="str">
        <f>'Bills Import 2024'!G68</f>
        <v>Employees Wages &amp; Salaries</v>
      </c>
      <c r="B36" s="45">
        <f>'Bills Import 2024'!R68</f>
        <v>45321</v>
      </c>
      <c r="C36" s="45">
        <f>'Bills Import 2024'!R68</f>
        <v>45321</v>
      </c>
      <c r="D36" s="46">
        <f>'Bills Import 2024'!BP68</f>
        <v>105408</v>
      </c>
      <c r="E36" s="1" t="str">
        <f>'Bills Import 2024'!W68</f>
        <v>{"1005": 100.0}</v>
      </c>
      <c r="F36" s="1" t="str">
        <f>'Bills Import 2024'!Y68</f>
        <v>3010093</v>
      </c>
      <c r="G36" s="45">
        <f>'Bills Import 2024'!AG68</f>
        <v>45326</v>
      </c>
      <c r="H36" s="1" t="str">
        <f>'Bills Import 2024'!AX68</f>
        <v>0% PUR</v>
      </c>
      <c r="I36" s="1" t="str">
        <f>'Bills Import 2024'!BD68</f>
        <v>Manpower</v>
      </c>
      <c r="J36" s="1">
        <f>'Bills Import 2024'!BJ68</f>
        <v>1</v>
      </c>
    </row>
    <row r="37" spans="1:10" x14ac:dyDescent="0.25">
      <c r="A37" s="1" t="str">
        <f>'Bills Import 2024'!G70</f>
        <v>Employees Wages &amp; Salaries</v>
      </c>
      <c r="B37" s="45">
        <f>'Bills Import 2024'!R70</f>
        <v>45321</v>
      </c>
      <c r="C37" s="45">
        <f>'Bills Import 2024'!R70</f>
        <v>45321</v>
      </c>
      <c r="D37" s="46">
        <f>'Bills Import 2024'!BP70</f>
        <v>79240</v>
      </c>
      <c r="E37" s="1" t="str">
        <f>'Bills Import 2024'!W70</f>
        <v>{"1002": 100.0}</v>
      </c>
      <c r="F37" s="1" t="str">
        <f>'Bills Import 2024'!Y70</f>
        <v>3010093</v>
      </c>
      <c r="G37" s="45">
        <f>'Bills Import 2024'!AG70</f>
        <v>45326</v>
      </c>
      <c r="H37" s="1" t="str">
        <f>'Bills Import 2024'!AX70</f>
        <v>0% PUR</v>
      </c>
      <c r="I37" s="1" t="str">
        <f>'Bills Import 2024'!BD70</f>
        <v>Manpower</v>
      </c>
      <c r="J37" s="1">
        <f>'Bills Import 2024'!BJ70</f>
        <v>1</v>
      </c>
    </row>
    <row r="38" spans="1:10" x14ac:dyDescent="0.25">
      <c r="A38" s="1" t="str">
        <f>'Bills Import 2024'!G72</f>
        <v>Employees Wages &amp; Salaries</v>
      </c>
      <c r="B38" s="45">
        <f>'Bills Import 2024'!R72</f>
        <v>45321</v>
      </c>
      <c r="C38" s="45">
        <f>'Bills Import 2024'!R72</f>
        <v>45321</v>
      </c>
      <c r="D38" s="46">
        <f>'Bills Import 2024'!BP72</f>
        <v>226978</v>
      </c>
      <c r="E38" s="1" t="str">
        <f>'Bills Import 2024'!W72</f>
        <v>{"955": 100.0}</v>
      </c>
      <c r="F38" s="1" t="str">
        <f>'Bills Import 2024'!Y72</f>
        <v>3010093</v>
      </c>
      <c r="G38" s="45">
        <f>'Bills Import 2024'!AG72</f>
        <v>45326</v>
      </c>
      <c r="H38" s="1" t="str">
        <f>'Bills Import 2024'!AX72</f>
        <v>0% PUR</v>
      </c>
      <c r="I38" s="1" t="str">
        <f>'Bills Import 2024'!BD72</f>
        <v>Manpower</v>
      </c>
      <c r="J38" s="1">
        <f>'Bills Import 2024'!BJ72</f>
        <v>1</v>
      </c>
    </row>
    <row r="39" spans="1:10" x14ac:dyDescent="0.25">
      <c r="A39" s="1" t="str">
        <f>'Bills Import 2024'!G74</f>
        <v>Employees Wages &amp; Salaries</v>
      </c>
      <c r="B39" s="45">
        <f>'Bills Import 2024'!R74</f>
        <v>45321</v>
      </c>
      <c r="C39" s="45">
        <f>'Bills Import 2024'!R74</f>
        <v>45321</v>
      </c>
      <c r="D39" s="46">
        <f>'Bills Import 2024'!BP74</f>
        <v>124432</v>
      </c>
      <c r="E39" s="1" t="str">
        <f>'Bills Import 2024'!W74</f>
        <v>{"928": 100.0}</v>
      </c>
      <c r="F39" s="1" t="str">
        <f>'Bills Import 2024'!Y74</f>
        <v>3010093</v>
      </c>
      <c r="G39" s="45">
        <f>'Bills Import 2024'!AG74</f>
        <v>45326</v>
      </c>
      <c r="H39" s="1" t="str">
        <f>'Bills Import 2024'!AX74</f>
        <v>0% PUR</v>
      </c>
      <c r="I39" s="1" t="str">
        <f>'Bills Import 2024'!BD74</f>
        <v>Manpower</v>
      </c>
      <c r="J39" s="1">
        <f>'Bills Import 2024'!BJ74</f>
        <v>1</v>
      </c>
    </row>
    <row r="40" spans="1:10" x14ac:dyDescent="0.25">
      <c r="A40" s="1" t="str">
        <f>'Bills Import 2024'!G76</f>
        <v>Employees Wages &amp; Salaries</v>
      </c>
      <c r="B40" s="45">
        <f>'Bills Import 2024'!R76</f>
        <v>45321</v>
      </c>
      <c r="C40" s="45">
        <f>'Bills Import 2024'!R76</f>
        <v>45321</v>
      </c>
      <c r="D40" s="46">
        <f>'Bills Import 2024'!BP76</f>
        <v>56600</v>
      </c>
      <c r="E40" s="1" t="str">
        <f>'Bills Import 2024'!W76</f>
        <v>{"919": 100.0}</v>
      </c>
      <c r="F40" s="1" t="str">
        <f>'Bills Import 2024'!Y76</f>
        <v>3010093</v>
      </c>
      <c r="G40" s="45">
        <f>'Bills Import 2024'!AG76</f>
        <v>45326</v>
      </c>
      <c r="H40" s="1" t="str">
        <f>'Bills Import 2024'!AX76</f>
        <v>0% PUR</v>
      </c>
      <c r="I40" s="1" t="str">
        <f>'Bills Import 2024'!BD76</f>
        <v>Manpower</v>
      </c>
      <c r="J40" s="1">
        <f>'Bills Import 2024'!BJ76</f>
        <v>1</v>
      </c>
    </row>
    <row r="41" spans="1:10" x14ac:dyDescent="0.25">
      <c r="A41" s="1" t="str">
        <f>'Bills Import 2024'!G78</f>
        <v>Employees Wages &amp; Salaries</v>
      </c>
      <c r="B41" s="45">
        <f>'Bills Import 2024'!R78</f>
        <v>45321</v>
      </c>
      <c r="C41" s="45">
        <f>'Bills Import 2024'!R78</f>
        <v>45321</v>
      </c>
      <c r="D41" s="46">
        <f>'Bills Import 2024'!BP78</f>
        <v>22898</v>
      </c>
      <c r="E41" s="1" t="str">
        <f>'Bills Import 2024'!W78</f>
        <v>{"980": 100.0}</v>
      </c>
      <c r="F41" s="1" t="str">
        <f>'Bills Import 2024'!Y78</f>
        <v>3010093</v>
      </c>
      <c r="G41" s="45">
        <f>'Bills Import 2024'!AG78</f>
        <v>45326</v>
      </c>
      <c r="H41" s="1" t="str">
        <f>'Bills Import 2024'!AX78</f>
        <v>0% PUR</v>
      </c>
      <c r="I41" s="1" t="str">
        <f>'Bills Import 2024'!BD78</f>
        <v>Manpower</v>
      </c>
      <c r="J41" s="1">
        <f>'Bills Import 2024'!BJ78</f>
        <v>1</v>
      </c>
    </row>
    <row r="42" spans="1:10" x14ac:dyDescent="0.25">
      <c r="A42" s="1" t="str">
        <f>'Bills Import 2024'!G80</f>
        <v>Employees Wages &amp; Salaries</v>
      </c>
      <c r="B42" s="45">
        <f>'Bills Import 2024'!R80</f>
        <v>45321</v>
      </c>
      <c r="C42" s="45">
        <f>'Bills Import 2024'!R80</f>
        <v>45321</v>
      </c>
      <c r="D42" s="46">
        <f>'Bills Import 2024'!BP80</f>
        <v>896298</v>
      </c>
      <c r="E42" s="1" t="str">
        <f>'Bills Import 2024'!W80</f>
        <v>{"1020": 100.0}</v>
      </c>
      <c r="F42" s="1" t="str">
        <f>'Bills Import 2024'!Y80</f>
        <v>3010093</v>
      </c>
      <c r="G42" s="45">
        <f>'Bills Import 2024'!AG80</f>
        <v>45326</v>
      </c>
      <c r="H42" s="1" t="str">
        <f>'Bills Import 2024'!AX80</f>
        <v>0% PUR</v>
      </c>
      <c r="I42" s="1" t="str">
        <f>'Bills Import 2024'!BD80</f>
        <v>Manpower</v>
      </c>
      <c r="J42" s="1">
        <f>'Bills Import 2024'!BJ80</f>
        <v>1</v>
      </c>
    </row>
    <row r="43" spans="1:10" x14ac:dyDescent="0.25">
      <c r="A43" s="1" t="str">
        <f>'Bills Import 2024'!G82</f>
        <v>Employees Wages &amp; Salaries</v>
      </c>
      <c r="B43" s="45">
        <f>'Bills Import 2024'!R82</f>
        <v>45352</v>
      </c>
      <c r="C43" s="45">
        <f>'Bills Import 2024'!R82</f>
        <v>45352</v>
      </c>
      <c r="D43" s="46">
        <f>'Bills Import 2024'!BP82</f>
        <v>62627</v>
      </c>
      <c r="E43" s="1" t="str">
        <f>'Bills Import 2024'!W82</f>
        <v>{"851": 100.0}</v>
      </c>
      <c r="F43" s="1" t="str">
        <f>'Bills Import 2024'!Y82</f>
        <v>3010093</v>
      </c>
      <c r="G43" s="45">
        <f>'Bills Import 2024'!AG82</f>
        <v>45357</v>
      </c>
      <c r="H43" s="1" t="str">
        <f>'Bills Import 2024'!AX82</f>
        <v>0% PUR</v>
      </c>
      <c r="I43" s="1" t="str">
        <f>'Bills Import 2024'!BD82</f>
        <v>Manpower</v>
      </c>
      <c r="J43" s="1">
        <f>'Bills Import 2024'!BJ82</f>
        <v>1</v>
      </c>
    </row>
    <row r="44" spans="1:10" x14ac:dyDescent="0.25">
      <c r="A44" s="1" t="str">
        <f>'Bills Import 2024'!G84</f>
        <v>Employees Wages &amp; Salaries</v>
      </c>
      <c r="B44" s="45">
        <f>'Bills Import 2024'!R84</f>
        <v>45352</v>
      </c>
      <c r="C44" s="45">
        <f>'Bills Import 2024'!R84</f>
        <v>45352</v>
      </c>
      <c r="D44" s="46">
        <f>'Bills Import 2024'!BP84</f>
        <v>167989</v>
      </c>
      <c r="E44" s="1" t="str">
        <f>'Bills Import 2024'!W84</f>
        <v>{"1017": 100.0}</v>
      </c>
      <c r="F44" s="1" t="str">
        <f>'Bills Import 2024'!Y84</f>
        <v>3010093</v>
      </c>
      <c r="G44" s="45">
        <f>'Bills Import 2024'!AG84</f>
        <v>45357</v>
      </c>
      <c r="H44" s="1" t="str">
        <f>'Bills Import 2024'!AX84</f>
        <v>0% PUR</v>
      </c>
      <c r="I44" s="1" t="str">
        <f>'Bills Import 2024'!BD84</f>
        <v>Manpower</v>
      </c>
      <c r="J44" s="1">
        <f>'Bills Import 2024'!BJ84</f>
        <v>1</v>
      </c>
    </row>
    <row r="45" spans="1:10" x14ac:dyDescent="0.25">
      <c r="A45" s="1" t="str">
        <f>'Bills Import 2024'!G86</f>
        <v>Employees Wages &amp; Salaries</v>
      </c>
      <c r="B45" s="45">
        <f>'Bills Import 2024'!R86</f>
        <v>45352</v>
      </c>
      <c r="C45" s="45">
        <f>'Bills Import 2024'!R86</f>
        <v>45352</v>
      </c>
      <c r="D45" s="46">
        <f>'Bills Import 2024'!BP86</f>
        <v>77603</v>
      </c>
      <c r="E45" s="1" t="str">
        <f>'Bills Import 2024'!W86</f>
        <v>{"1023": 100.0}</v>
      </c>
      <c r="F45" s="1" t="str">
        <f>'Bills Import 2024'!Y86</f>
        <v>3010093</v>
      </c>
      <c r="G45" s="45">
        <f>'Bills Import 2024'!AG86</f>
        <v>45357</v>
      </c>
      <c r="H45" s="1" t="str">
        <f>'Bills Import 2024'!AX86</f>
        <v>0% PUR</v>
      </c>
      <c r="I45" s="1" t="str">
        <f>'Bills Import 2024'!BD86</f>
        <v>Manpower</v>
      </c>
      <c r="J45" s="1">
        <f>'Bills Import 2024'!BJ86</f>
        <v>1</v>
      </c>
    </row>
    <row r="46" spans="1:10" x14ac:dyDescent="0.25">
      <c r="A46" s="1" t="str">
        <f>'Bills Import 2024'!G88</f>
        <v>Employees Wages &amp; Salaries</v>
      </c>
      <c r="B46" s="45">
        <f>'Bills Import 2024'!R88</f>
        <v>45352</v>
      </c>
      <c r="C46" s="45">
        <f>'Bills Import 2024'!R88</f>
        <v>45352</v>
      </c>
      <c r="D46" s="46">
        <f>'Bills Import 2024'!BP88</f>
        <v>164273</v>
      </c>
      <c r="E46" s="1" t="str">
        <f>'Bills Import 2024'!W88</f>
        <v>{"1012": 100.0}</v>
      </c>
      <c r="F46" s="1" t="str">
        <f>'Bills Import 2024'!Y88</f>
        <v>3010093</v>
      </c>
      <c r="G46" s="45">
        <f>'Bills Import 2024'!AG88</f>
        <v>45357</v>
      </c>
      <c r="H46" s="1" t="str">
        <f>'Bills Import 2024'!AX88</f>
        <v>0% PUR</v>
      </c>
      <c r="I46" s="1" t="str">
        <f>'Bills Import 2024'!BD88</f>
        <v>Manpower</v>
      </c>
      <c r="J46" s="1">
        <f>'Bills Import 2024'!BJ88</f>
        <v>1</v>
      </c>
    </row>
    <row r="47" spans="1:10" x14ac:dyDescent="0.25">
      <c r="A47" s="1" t="str">
        <f>'Bills Import 2024'!G90</f>
        <v>Employees Wages &amp; Salaries</v>
      </c>
      <c r="B47" s="45">
        <f>'Bills Import 2024'!R90</f>
        <v>45352</v>
      </c>
      <c r="C47" s="45">
        <f>'Bills Import 2024'!R90</f>
        <v>45352</v>
      </c>
      <c r="D47" s="46">
        <f>'Bills Import 2024'!BP90</f>
        <v>79003</v>
      </c>
      <c r="E47" s="1" t="str">
        <f>'Bills Import 2024'!W90</f>
        <v>{"860": 100.0}</v>
      </c>
      <c r="F47" s="1" t="str">
        <f>'Bills Import 2024'!Y90</f>
        <v>3010093</v>
      </c>
      <c r="G47" s="45">
        <f>'Bills Import 2024'!AG90</f>
        <v>45357</v>
      </c>
      <c r="H47" s="1" t="str">
        <f>'Bills Import 2024'!AX90</f>
        <v>0% PUR</v>
      </c>
      <c r="I47" s="1" t="str">
        <f>'Bills Import 2024'!BD90</f>
        <v>Manpower</v>
      </c>
      <c r="J47" s="1">
        <f>'Bills Import 2024'!BJ90</f>
        <v>1</v>
      </c>
    </row>
    <row r="48" spans="1:10" x14ac:dyDescent="0.25">
      <c r="A48" s="1" t="str">
        <f>'Bills Import 2024'!G91</f>
        <v>Employees Wages &amp; Salaries</v>
      </c>
      <c r="B48" s="45">
        <f>'Bills Import 2024'!R91</f>
        <v>45352</v>
      </c>
      <c r="C48" s="45">
        <f>'Bills Import 2024'!R91</f>
        <v>45352</v>
      </c>
      <c r="D48" s="46">
        <f>'Bills Import 2024'!BP91</f>
        <v>855705</v>
      </c>
      <c r="E48" s="1" t="str">
        <f>'Bills Import 2024'!W91</f>
        <v>{"1028": 100.0}</v>
      </c>
      <c r="F48" s="1" t="str">
        <f>'Bills Import 2024'!Y91</f>
        <v>3010093</v>
      </c>
      <c r="G48" s="45">
        <f>'Bills Import 2024'!AG91</f>
        <v>45357</v>
      </c>
      <c r="H48" s="1" t="str">
        <f>'Bills Import 2024'!AX91</f>
        <v>0% PUR</v>
      </c>
      <c r="I48" s="1" t="str">
        <f>'Bills Import 2024'!BD91</f>
        <v>Manpower</v>
      </c>
      <c r="J48" s="1">
        <f>'Bills Import 2024'!BJ91</f>
        <v>1</v>
      </c>
    </row>
    <row r="49" spans="1:10" x14ac:dyDescent="0.25">
      <c r="A49" s="1" t="str">
        <f>'Bills Import 2024'!G93</f>
        <v>Employees Wages &amp; Salaries</v>
      </c>
      <c r="B49" s="45">
        <f>'Bills Import 2024'!R93</f>
        <v>45352</v>
      </c>
      <c r="C49" s="45">
        <f>'Bills Import 2024'!R93</f>
        <v>45352</v>
      </c>
      <c r="D49" s="46">
        <f>'Bills Import 2024'!BP93</f>
        <v>113200</v>
      </c>
      <c r="E49" s="1" t="str">
        <f>'Bills Import 2024'!W93</f>
        <v>{"854": 100.0}</v>
      </c>
      <c r="F49" s="1" t="str">
        <f>'Bills Import 2024'!Y93</f>
        <v>3010093</v>
      </c>
      <c r="G49" s="45">
        <f>'Bills Import 2024'!AG93</f>
        <v>45357</v>
      </c>
      <c r="H49" s="1" t="str">
        <f>'Bills Import 2024'!AX93</f>
        <v>0% PUR</v>
      </c>
      <c r="I49" s="1" t="str">
        <f>'Bills Import 2024'!BD93</f>
        <v>Manpower</v>
      </c>
      <c r="J49" s="1">
        <f>'Bills Import 2024'!BJ93</f>
        <v>1</v>
      </c>
    </row>
    <row r="50" spans="1:10" x14ac:dyDescent="0.25">
      <c r="A50" s="1" t="str">
        <f>'Bills Import 2024'!G95</f>
        <v>Employees Wages &amp; Salaries</v>
      </c>
      <c r="B50" s="45">
        <f>'Bills Import 2024'!R95</f>
        <v>45352</v>
      </c>
      <c r="C50" s="45">
        <f>'Bills Import 2024'!R95</f>
        <v>45352</v>
      </c>
      <c r="D50" s="46">
        <f>'Bills Import 2024'!BP95</f>
        <v>20376</v>
      </c>
      <c r="E50" s="1" t="str">
        <f>'Bills Import 2024'!W95</f>
        <v>{"1013": 100.0}</v>
      </c>
      <c r="F50" s="1" t="str">
        <f>'Bills Import 2024'!Y95</f>
        <v>3010093</v>
      </c>
      <c r="G50" s="45">
        <f>'Bills Import 2024'!AG95</f>
        <v>45357</v>
      </c>
      <c r="H50" s="1" t="str">
        <f>'Bills Import 2024'!AX95</f>
        <v>0% PUR</v>
      </c>
      <c r="I50" s="1" t="str">
        <f>'Bills Import 2024'!BD95</f>
        <v>Manpower</v>
      </c>
      <c r="J50" s="1">
        <f>'Bills Import 2024'!BJ95</f>
        <v>1</v>
      </c>
    </row>
    <row r="51" spans="1:10" x14ac:dyDescent="0.25">
      <c r="A51" s="1" t="str">
        <f>'Bills Import 2024'!G97</f>
        <v>Employees Wages &amp; Salaries</v>
      </c>
      <c r="B51" s="45">
        <f>'Bills Import 2024'!R97</f>
        <v>45352</v>
      </c>
      <c r="C51" s="45">
        <f>'Bills Import 2024'!R97</f>
        <v>45352</v>
      </c>
      <c r="D51" s="46">
        <f>'Bills Import 2024'!BP97</f>
        <v>564761</v>
      </c>
      <c r="E51" s="1" t="str">
        <f>'Bills Import 2024'!W97</f>
        <v>{"1025": 100.0}</v>
      </c>
      <c r="F51" s="1" t="str">
        <f>'Bills Import 2024'!Y97</f>
        <v>3010093</v>
      </c>
      <c r="G51" s="45">
        <f>'Bills Import 2024'!AG97</f>
        <v>45357</v>
      </c>
      <c r="H51" s="1" t="str">
        <f>'Bills Import 2024'!AX97</f>
        <v>0% PUR</v>
      </c>
      <c r="I51" s="1" t="str">
        <f>'Bills Import 2024'!BD97</f>
        <v>Manpower</v>
      </c>
      <c r="J51" s="1">
        <f>'Bills Import 2024'!BJ97</f>
        <v>1</v>
      </c>
    </row>
    <row r="52" spans="1:10" x14ac:dyDescent="0.25">
      <c r="A52" s="1" t="str">
        <f>'Bills Import 2024'!G99</f>
        <v>Employees Wages &amp; Salaries</v>
      </c>
      <c r="B52" s="45">
        <f>'Bills Import 2024'!R99</f>
        <v>45352</v>
      </c>
      <c r="C52" s="45">
        <f>'Bills Import 2024'!R99</f>
        <v>45352</v>
      </c>
      <c r="D52" s="46">
        <f>'Bills Import 2024'!BP99</f>
        <v>674188</v>
      </c>
      <c r="E52" s="1" t="str">
        <f>'Bills Import 2024'!W99</f>
        <v>{"1006": 100.0}</v>
      </c>
      <c r="F52" s="1" t="str">
        <f>'Bills Import 2024'!Y99</f>
        <v>3010093</v>
      </c>
      <c r="G52" s="45">
        <f>'Bills Import 2024'!AG99</f>
        <v>45357</v>
      </c>
      <c r="H52" s="1" t="str">
        <f>'Bills Import 2024'!AX99</f>
        <v>0% PUR</v>
      </c>
      <c r="I52" s="1" t="str">
        <f>'Bills Import 2024'!BD99</f>
        <v>Manpower</v>
      </c>
      <c r="J52" s="1">
        <f>'Bills Import 2024'!BJ99</f>
        <v>1</v>
      </c>
    </row>
    <row r="53" spans="1:10" x14ac:dyDescent="0.25">
      <c r="A53" s="1" t="str">
        <f>'Bills Import 2024'!G101</f>
        <v>Employees Wages &amp; Salaries</v>
      </c>
      <c r="B53" s="45">
        <f>'Bills Import 2024'!R101</f>
        <v>45352</v>
      </c>
      <c r="C53" s="45">
        <f>'Bills Import 2024'!R101</f>
        <v>45352</v>
      </c>
      <c r="D53" s="46">
        <f>'Bills Import 2024'!BP101</f>
        <v>388684</v>
      </c>
      <c r="E53" s="1" t="str">
        <f>'Bills Import 2024'!W101</f>
        <v>{"906": 100.0}</v>
      </c>
      <c r="F53" s="1" t="str">
        <f>'Bills Import 2024'!Y101</f>
        <v>3010093</v>
      </c>
      <c r="G53" s="45">
        <f>'Bills Import 2024'!AG101</f>
        <v>45357</v>
      </c>
      <c r="H53" s="1" t="str">
        <f>'Bills Import 2024'!AX101</f>
        <v>0% PUR</v>
      </c>
      <c r="I53" s="1" t="str">
        <f>'Bills Import 2024'!BD101</f>
        <v>Manpower</v>
      </c>
      <c r="J53" s="1">
        <f>'Bills Import 2024'!BJ101</f>
        <v>1</v>
      </c>
    </row>
    <row r="54" spans="1:10" x14ac:dyDescent="0.25">
      <c r="A54" s="1" t="str">
        <f>'Bills Import 2024'!G103</f>
        <v>Employees Wages &amp; Salaries</v>
      </c>
      <c r="B54" s="45">
        <f>'Bills Import 2024'!R103</f>
        <v>45352</v>
      </c>
      <c r="C54" s="45">
        <f>'Bills Import 2024'!R103</f>
        <v>45352</v>
      </c>
      <c r="D54" s="46">
        <f>'Bills Import 2024'!BP103</f>
        <v>90737</v>
      </c>
      <c r="E54" s="1" t="str">
        <f>'Bills Import 2024'!W103</f>
        <v>{"1031": 100.0}</v>
      </c>
      <c r="F54" s="1" t="str">
        <f>'Bills Import 2024'!Y103</f>
        <v>3010093</v>
      </c>
      <c r="G54" s="45">
        <f>'Bills Import 2024'!AG103</f>
        <v>45357</v>
      </c>
      <c r="H54" s="1" t="str">
        <f>'Bills Import 2024'!AX103</f>
        <v>0% PUR</v>
      </c>
      <c r="I54" s="1" t="str">
        <f>'Bills Import 2024'!BD103</f>
        <v>Manpower</v>
      </c>
      <c r="J54" s="1">
        <f>'Bills Import 2024'!BJ103</f>
        <v>1</v>
      </c>
    </row>
    <row r="55" spans="1:10" x14ac:dyDescent="0.25">
      <c r="A55" s="1" t="str">
        <f>'Bills Import 2024'!G105</f>
        <v>Employees Wages &amp; Salaries</v>
      </c>
      <c r="B55" s="45">
        <f>'Bills Import 2024'!R105</f>
        <v>45352</v>
      </c>
      <c r="C55" s="45">
        <f>'Bills Import 2024'!R105</f>
        <v>45352</v>
      </c>
      <c r="D55" s="46">
        <f>'Bills Import 2024'!BP105</f>
        <v>870093</v>
      </c>
      <c r="E55" s="1" t="str">
        <f>'Bills Import 2024'!W105</f>
        <v>{"1035": 100.0}</v>
      </c>
      <c r="F55" s="1" t="str">
        <f>'Bills Import 2024'!Y105</f>
        <v>3010093</v>
      </c>
      <c r="G55" s="45">
        <f>'Bills Import 2024'!AG105</f>
        <v>45357</v>
      </c>
      <c r="H55" s="1" t="str">
        <f>'Bills Import 2024'!AX105</f>
        <v>0% PUR</v>
      </c>
      <c r="I55" s="1" t="str">
        <f>'Bills Import 2024'!BD105</f>
        <v>Manpower</v>
      </c>
      <c r="J55" s="1">
        <f>'Bills Import 2024'!BJ105</f>
        <v>1</v>
      </c>
    </row>
    <row r="56" spans="1:10" x14ac:dyDescent="0.25">
      <c r="A56" s="1" t="str">
        <f>'Bills Import 2024'!G107</f>
        <v>Employees Wages &amp; Salaries</v>
      </c>
      <c r="B56" s="45">
        <f>'Bills Import 2024'!R107</f>
        <v>45352</v>
      </c>
      <c r="C56" s="45">
        <f>'Bills Import 2024'!R107</f>
        <v>45352</v>
      </c>
      <c r="D56" s="46">
        <f>'Bills Import 2024'!BP107</f>
        <v>457328</v>
      </c>
      <c r="E56" s="1" t="str">
        <f>'Bills Import 2024'!W107</f>
        <v>{"1034": 100.0}</v>
      </c>
      <c r="F56" s="1" t="str">
        <f>'Bills Import 2024'!Y107</f>
        <v>3010093</v>
      </c>
      <c r="G56" s="45">
        <f>'Bills Import 2024'!AG107</f>
        <v>45357</v>
      </c>
      <c r="H56" s="1" t="str">
        <f>'Bills Import 2024'!AX107</f>
        <v>0% PUR</v>
      </c>
      <c r="I56" s="1" t="str">
        <f>'Bills Import 2024'!BD107</f>
        <v>Manpower</v>
      </c>
      <c r="J56" s="1">
        <f>'Bills Import 2024'!BJ107</f>
        <v>1</v>
      </c>
    </row>
    <row r="57" spans="1:10" x14ac:dyDescent="0.25">
      <c r="A57" s="1" t="str">
        <f>'Bills Import 2024'!G109</f>
        <v>Employees Wages &amp; Salaries</v>
      </c>
      <c r="B57" s="45">
        <f>'Bills Import 2024'!R109</f>
        <v>45352</v>
      </c>
      <c r="C57" s="45">
        <f>'Bills Import 2024'!R109</f>
        <v>45352</v>
      </c>
      <c r="D57" s="46">
        <f>'Bills Import 2024'!BP109</f>
        <v>224970</v>
      </c>
      <c r="E57" s="1" t="str">
        <f>'Bills Import 2024'!W109</f>
        <v>{"1011": 100.0}</v>
      </c>
      <c r="F57" s="1" t="str">
        <f>'Bills Import 2024'!Y109</f>
        <v>3010093</v>
      </c>
      <c r="G57" s="45">
        <f>'Bills Import 2024'!AG109</f>
        <v>45357</v>
      </c>
      <c r="H57" s="1" t="str">
        <f>'Bills Import 2024'!AX109</f>
        <v>0% PUR</v>
      </c>
      <c r="I57" s="1" t="str">
        <f>'Bills Import 2024'!BD109</f>
        <v>Manpower</v>
      </c>
      <c r="J57" s="1">
        <f>'Bills Import 2024'!BJ109</f>
        <v>1</v>
      </c>
    </row>
    <row r="58" spans="1:10" x14ac:dyDescent="0.25">
      <c r="A58" s="1" t="str">
        <f>'Bills Import 2024'!G111</f>
        <v>Employees Wages &amp; Salaries</v>
      </c>
      <c r="B58" s="45">
        <f>'Bills Import 2024'!R111</f>
        <v>45352</v>
      </c>
      <c r="C58" s="45">
        <f>'Bills Import 2024'!R111</f>
        <v>45352</v>
      </c>
      <c r="D58" s="46">
        <f>'Bills Import 2024'!BP111</f>
        <v>115199</v>
      </c>
      <c r="E58" s="1" t="str">
        <f>'Bills Import 2024'!W111</f>
        <v>{"1008": 100.0}</v>
      </c>
      <c r="F58" s="1" t="str">
        <f>'Bills Import 2024'!Y111</f>
        <v>3010093</v>
      </c>
      <c r="G58" s="45">
        <f>'Bills Import 2024'!AG111</f>
        <v>45357</v>
      </c>
      <c r="H58" s="1" t="str">
        <f>'Bills Import 2024'!AX111</f>
        <v>0% PUR</v>
      </c>
      <c r="I58" s="1" t="str">
        <f>'Bills Import 2024'!BD111</f>
        <v>Manpower</v>
      </c>
      <c r="J58" s="1">
        <f>'Bills Import 2024'!BJ111</f>
        <v>1</v>
      </c>
    </row>
    <row r="59" spans="1:10" x14ac:dyDescent="0.25">
      <c r="A59" s="1" t="str">
        <f>'Bills Import 2024'!G113</f>
        <v>Employees Wages &amp; Salaries</v>
      </c>
      <c r="B59" s="45">
        <f>'Bills Import 2024'!R113</f>
        <v>45352</v>
      </c>
      <c r="C59" s="45">
        <f>'Bills Import 2024'!R113</f>
        <v>45352</v>
      </c>
      <c r="D59" s="46">
        <f>'Bills Import 2024'!BP113</f>
        <v>622127</v>
      </c>
      <c r="E59" s="1" t="str">
        <f>'Bills Import 2024'!W113</f>
        <v>{"1019": 100.0}</v>
      </c>
      <c r="F59" s="1" t="str">
        <f>'Bills Import 2024'!Y113</f>
        <v>3010093</v>
      </c>
      <c r="G59" s="45">
        <f>'Bills Import 2024'!AG113</f>
        <v>45357</v>
      </c>
      <c r="H59" s="1" t="str">
        <f>'Bills Import 2024'!AX113</f>
        <v>0% PUR</v>
      </c>
      <c r="I59" s="1" t="str">
        <f>'Bills Import 2024'!BD113</f>
        <v>Manpower</v>
      </c>
      <c r="J59" s="1">
        <f>'Bills Import 2024'!BJ113</f>
        <v>1</v>
      </c>
    </row>
    <row r="60" spans="1:10" x14ac:dyDescent="0.25">
      <c r="A60" s="1" t="str">
        <f>'Bills Import 2024'!G115</f>
        <v>Employees Wages &amp; Salaries</v>
      </c>
      <c r="B60" s="45">
        <f>'Bills Import 2024'!R115</f>
        <v>45352</v>
      </c>
      <c r="C60" s="45">
        <f>'Bills Import 2024'!R115</f>
        <v>45352</v>
      </c>
      <c r="D60" s="46">
        <f>'Bills Import 2024'!BP115</f>
        <v>108672</v>
      </c>
      <c r="E60" s="1" t="str">
        <f>'Bills Import 2024'!W115</f>
        <v>{"1033": 100.0}</v>
      </c>
      <c r="F60" s="1" t="str">
        <f>'Bills Import 2024'!Y115</f>
        <v>3010093</v>
      </c>
      <c r="G60" s="45">
        <f>'Bills Import 2024'!AG115</f>
        <v>45357</v>
      </c>
      <c r="H60" s="1" t="str">
        <f>'Bills Import 2024'!AX115</f>
        <v>0% PUR</v>
      </c>
      <c r="I60" s="1" t="str">
        <f>'Bills Import 2024'!BD115</f>
        <v>Manpower</v>
      </c>
      <c r="J60" s="1">
        <f>'Bills Import 2024'!BJ115</f>
        <v>1</v>
      </c>
    </row>
    <row r="61" spans="1:10" x14ac:dyDescent="0.25">
      <c r="A61" s="1" t="str">
        <f>'Bills Import 2024'!G117</f>
        <v>Employees Wages &amp; Salaries</v>
      </c>
      <c r="B61" s="45">
        <f>'Bills Import 2024'!R117</f>
        <v>45352</v>
      </c>
      <c r="C61" s="45">
        <f>'Bills Import 2024'!R117</f>
        <v>45352</v>
      </c>
      <c r="D61" s="46">
        <f>'Bills Import 2024'!BP117</f>
        <v>271680</v>
      </c>
      <c r="E61" s="1" t="str">
        <f>'Bills Import 2024'!W117</f>
        <v>{"1021": 100.0}</v>
      </c>
      <c r="F61" s="1" t="str">
        <f>'Bills Import 2024'!Y117</f>
        <v>3010093</v>
      </c>
      <c r="G61" s="45">
        <f>'Bills Import 2024'!AG117</f>
        <v>45357</v>
      </c>
      <c r="H61" s="1" t="str">
        <f>'Bills Import 2024'!AX117</f>
        <v>0% PUR</v>
      </c>
      <c r="I61" s="1" t="str">
        <f>'Bills Import 2024'!BD117</f>
        <v>Manpower</v>
      </c>
      <c r="J61" s="1">
        <f>'Bills Import 2024'!BJ117</f>
        <v>1</v>
      </c>
    </row>
    <row r="62" spans="1:10" x14ac:dyDescent="0.25">
      <c r="A62" s="1" t="str">
        <f>'Bills Import 2024'!G119</f>
        <v>Employees Wages &amp; Salaries</v>
      </c>
      <c r="B62" s="45">
        <f>'Bills Import 2024'!R119</f>
        <v>45352</v>
      </c>
      <c r="C62" s="45">
        <f>'Bills Import 2024'!R119</f>
        <v>45352</v>
      </c>
      <c r="D62" s="46">
        <f>'Bills Import 2024'!BP119</f>
        <v>329605</v>
      </c>
      <c r="E62" s="1" t="str">
        <f>'Bills Import 2024'!W119</f>
        <v>{"911": 100.0}</v>
      </c>
      <c r="F62" s="1" t="str">
        <f>'Bills Import 2024'!Y119</f>
        <v>3010093</v>
      </c>
      <c r="G62" s="45">
        <f>'Bills Import 2024'!AG119</f>
        <v>45357</v>
      </c>
      <c r="H62" s="1" t="str">
        <f>'Bills Import 2024'!AX119</f>
        <v>0% PUR</v>
      </c>
      <c r="I62" s="1" t="str">
        <f>'Bills Import 2024'!BD119</f>
        <v>Manpower</v>
      </c>
      <c r="J62" s="1">
        <f>'Bills Import 2024'!BJ119</f>
        <v>1</v>
      </c>
    </row>
    <row r="63" spans="1:10" x14ac:dyDescent="0.25">
      <c r="A63" s="1" t="str">
        <f>'Bills Import 2024'!G121</f>
        <v>Employees Wages &amp; Salaries</v>
      </c>
      <c r="B63" s="45">
        <f>'Bills Import 2024'!R121</f>
        <v>45352</v>
      </c>
      <c r="C63" s="45">
        <f>'Bills Import 2024'!R121</f>
        <v>45352</v>
      </c>
      <c r="D63" s="46">
        <f>'Bills Import 2024'!BP121</f>
        <v>133576</v>
      </c>
      <c r="E63" s="1" t="str">
        <f>'Bills Import 2024'!W121</f>
        <v>{"1002": 100.0}</v>
      </c>
      <c r="F63" s="1" t="str">
        <f>'Bills Import 2024'!Y121</f>
        <v>3010093</v>
      </c>
      <c r="G63" s="45">
        <f>'Bills Import 2024'!AG121</f>
        <v>45357</v>
      </c>
      <c r="H63" s="1" t="str">
        <f>'Bills Import 2024'!AX121</f>
        <v>0% PUR</v>
      </c>
      <c r="I63" s="1" t="str">
        <f>'Bills Import 2024'!BD121</f>
        <v>Manpower</v>
      </c>
      <c r="J63" s="1">
        <f>'Bills Import 2024'!BJ121</f>
        <v>1</v>
      </c>
    </row>
    <row r="64" spans="1:10" x14ac:dyDescent="0.25">
      <c r="A64" s="1" t="str">
        <f>'Bills Import 2024'!G123</f>
        <v>Employees Wages &amp; Salaries</v>
      </c>
      <c r="B64" s="45">
        <f>'Bills Import 2024'!R123</f>
        <v>45352</v>
      </c>
      <c r="C64" s="45">
        <f>'Bills Import 2024'!R123</f>
        <v>45352</v>
      </c>
      <c r="D64" s="46">
        <f>'Bills Import 2024'!BP123</f>
        <v>124839</v>
      </c>
      <c r="E64" s="1" t="str">
        <f>'Bills Import 2024'!W123</f>
        <v>{"951": 100.0}</v>
      </c>
      <c r="F64" s="1" t="str">
        <f>'Bills Import 2024'!Y123</f>
        <v>3010093</v>
      </c>
      <c r="G64" s="45">
        <f>'Bills Import 2024'!AG123</f>
        <v>45357</v>
      </c>
      <c r="H64" s="1" t="str">
        <f>'Bills Import 2024'!AX123</f>
        <v>0% PUR</v>
      </c>
      <c r="I64" s="1" t="str">
        <f>'Bills Import 2024'!BD123</f>
        <v>Manpower</v>
      </c>
      <c r="J64" s="1">
        <f>'Bills Import 2024'!BJ123</f>
        <v>1</v>
      </c>
    </row>
    <row r="65" spans="1:10" x14ac:dyDescent="0.25">
      <c r="A65" s="1" t="str">
        <f>'Bills Import 2024'!G125</f>
        <v>Employees Wages &amp; Salaries</v>
      </c>
      <c r="B65" s="45">
        <f>'Bills Import 2024'!R125</f>
        <v>45352</v>
      </c>
      <c r="C65" s="45">
        <f>'Bills Import 2024'!R125</f>
        <v>45352</v>
      </c>
      <c r="D65" s="46">
        <f>'Bills Import 2024'!BP125</f>
        <v>90560</v>
      </c>
      <c r="E65" s="1" t="str">
        <f>'Bills Import 2024'!W125</f>
        <v>{"955": 100.0}</v>
      </c>
      <c r="F65" s="1" t="str">
        <f>'Bills Import 2024'!Y125</f>
        <v>3010093</v>
      </c>
      <c r="G65" s="45">
        <f>'Bills Import 2024'!AG125</f>
        <v>45357</v>
      </c>
      <c r="H65" s="1" t="str">
        <f>'Bills Import 2024'!AX125</f>
        <v>0% PUR</v>
      </c>
      <c r="I65" s="1" t="str">
        <f>'Bills Import 2024'!BD125</f>
        <v>Manpower</v>
      </c>
      <c r="J65" s="1">
        <f>'Bills Import 2024'!BJ125</f>
        <v>1</v>
      </c>
    </row>
    <row r="66" spans="1:10" x14ac:dyDescent="0.25">
      <c r="A66" s="1" t="str">
        <f>'Bills Import 2024'!G127</f>
        <v>Employees Wages &amp; Salaries</v>
      </c>
      <c r="B66" s="45">
        <f>'Bills Import 2024'!R127</f>
        <v>45352</v>
      </c>
      <c r="C66" s="45">
        <f>'Bills Import 2024'!R127</f>
        <v>45352</v>
      </c>
      <c r="D66" s="46">
        <f>'Bills Import 2024'!BP127</f>
        <v>91422</v>
      </c>
      <c r="E66" s="1" t="str">
        <f>'Bills Import 2024'!W127</f>
        <v>{"919": 100.0}</v>
      </c>
      <c r="F66" s="1" t="str">
        <f>'Bills Import 2024'!Y127</f>
        <v>3010093</v>
      </c>
      <c r="G66" s="45">
        <f>'Bills Import 2024'!AG127</f>
        <v>45357</v>
      </c>
      <c r="H66" s="1" t="str">
        <f>'Bills Import 2024'!AX127</f>
        <v>0% PUR</v>
      </c>
      <c r="I66" s="1" t="str">
        <f>'Bills Import 2024'!BD127</f>
        <v>Manpower</v>
      </c>
      <c r="J66" s="1">
        <f>'Bills Import 2024'!BJ127</f>
        <v>1</v>
      </c>
    </row>
    <row r="67" spans="1:10" x14ac:dyDescent="0.25">
      <c r="A67" s="1" t="str">
        <f>'Bills Import 2024'!G129</f>
        <v>Employees Wages &amp; Salaries</v>
      </c>
      <c r="B67" s="45">
        <f>'Bills Import 2024'!R129</f>
        <v>45352</v>
      </c>
      <c r="C67" s="45">
        <f>'Bills Import 2024'!R129</f>
        <v>45352</v>
      </c>
      <c r="D67" s="46">
        <f>'Bills Import 2024'!BP129</f>
        <v>28262</v>
      </c>
      <c r="E67" s="1" t="str">
        <f>'Bills Import 2024'!W129</f>
        <v>{"940": 100.0}</v>
      </c>
      <c r="F67" s="1" t="str">
        <f>'Bills Import 2024'!Y129</f>
        <v>3010093</v>
      </c>
      <c r="G67" s="45">
        <f>'Bills Import 2024'!AG129</f>
        <v>45357</v>
      </c>
      <c r="H67" s="1" t="str">
        <f>'Bills Import 2024'!AX129</f>
        <v>0% PUR</v>
      </c>
      <c r="I67" s="1" t="str">
        <f>'Bills Import 2024'!BD129</f>
        <v>Manpower</v>
      </c>
      <c r="J67" s="1">
        <f>'Bills Import 2024'!BJ129</f>
        <v>1</v>
      </c>
    </row>
    <row r="68" spans="1:10" x14ac:dyDescent="0.25">
      <c r="A68" s="1" t="str">
        <f>'Bills Import 2024'!G131</f>
        <v>Employees Wages &amp; Salaries</v>
      </c>
      <c r="B68" s="45">
        <f>'Bills Import 2024'!R131</f>
        <v>45352</v>
      </c>
      <c r="C68" s="45">
        <f>'Bills Import 2024'!R131</f>
        <v>45352</v>
      </c>
      <c r="D68" s="46">
        <f>'Bills Import 2024'!BP131</f>
        <v>42747</v>
      </c>
      <c r="E68" s="1" t="str">
        <f>'Bills Import 2024'!W131</f>
        <v>{"980": 100.0}</v>
      </c>
      <c r="F68" s="1" t="str">
        <f>'Bills Import 2024'!Y131</f>
        <v>3010093</v>
      </c>
      <c r="G68" s="45">
        <f>'Bills Import 2024'!AG131</f>
        <v>45357</v>
      </c>
      <c r="H68" s="1" t="str">
        <f>'Bills Import 2024'!AX131</f>
        <v>0% PUR</v>
      </c>
      <c r="I68" s="1" t="str">
        <f>'Bills Import 2024'!BD131</f>
        <v>Manpower</v>
      </c>
      <c r="J68" s="1">
        <f>'Bills Import 2024'!BJ131</f>
        <v>1</v>
      </c>
    </row>
    <row r="69" spans="1:10" x14ac:dyDescent="0.25">
      <c r="A69" s="1" t="str">
        <f>'Bills Import 2024'!G133</f>
        <v>Employees Wages &amp; Salaries</v>
      </c>
      <c r="B69" s="45">
        <f>'Bills Import 2024'!R133</f>
        <v>45382</v>
      </c>
      <c r="C69" s="45">
        <f>'Bills Import 2024'!R133</f>
        <v>45382</v>
      </c>
      <c r="D69" s="46">
        <f>'Bills Import 2024'!BP133</f>
        <v>43129</v>
      </c>
      <c r="E69" s="1" t="str">
        <f>'Bills Import 2024'!W133</f>
        <v>{"851": 100.0}</v>
      </c>
      <c r="F69" s="1" t="str">
        <f>'Bills Import 2024'!Y133</f>
        <v>3010093</v>
      </c>
      <c r="G69" s="45">
        <f>'Bills Import 2024'!AG133</f>
        <v>45387</v>
      </c>
      <c r="H69" s="1" t="str">
        <f>'Bills Import 2024'!AX133</f>
        <v>0% PUR</v>
      </c>
      <c r="I69" s="1" t="str">
        <f>'Bills Import 2024'!BD133</f>
        <v>Manpower</v>
      </c>
      <c r="J69" s="1">
        <f>'Bills Import 2024'!BJ133</f>
        <v>1</v>
      </c>
    </row>
    <row r="70" spans="1:10" x14ac:dyDescent="0.25">
      <c r="A70" s="1" t="str">
        <f>'Bills Import 2024'!G135</f>
        <v>Employees Wages &amp; Salaries</v>
      </c>
      <c r="B70" s="45">
        <f>'Bills Import 2024'!R135</f>
        <v>45382</v>
      </c>
      <c r="C70" s="45">
        <f>'Bills Import 2024'!R135</f>
        <v>45382</v>
      </c>
      <c r="D70" s="46">
        <f>'Bills Import 2024'!BP135</f>
        <v>182160</v>
      </c>
      <c r="E70" s="1" t="str">
        <f>'Bills Import 2024'!W135</f>
        <v>{"1017": 100.0}</v>
      </c>
      <c r="F70" s="1" t="str">
        <f>'Bills Import 2024'!Y135</f>
        <v>3010093</v>
      </c>
      <c r="G70" s="45">
        <f>'Bills Import 2024'!AG135</f>
        <v>45387</v>
      </c>
      <c r="H70" s="1" t="str">
        <f>'Bills Import 2024'!AX135</f>
        <v>0% PUR</v>
      </c>
      <c r="I70" s="1" t="str">
        <f>'Bills Import 2024'!BD135</f>
        <v>Manpower</v>
      </c>
      <c r="J70" s="1">
        <f>'Bills Import 2024'!BJ135</f>
        <v>1</v>
      </c>
    </row>
    <row r="71" spans="1:10" x14ac:dyDescent="0.25">
      <c r="A71" s="1" t="str">
        <f>'Bills Import 2024'!G137</f>
        <v>Employees Wages &amp; Salaries</v>
      </c>
      <c r="B71" s="45">
        <f>'Bills Import 2024'!R137</f>
        <v>45382</v>
      </c>
      <c r="C71" s="45">
        <f>'Bills Import 2024'!R137</f>
        <v>45382</v>
      </c>
      <c r="D71" s="46">
        <f>'Bills Import 2024'!BP137</f>
        <v>108644</v>
      </c>
      <c r="E71" s="1" t="str">
        <f>'Bills Import 2024'!W137</f>
        <v>{"1023": 100.0}</v>
      </c>
      <c r="F71" s="1" t="str">
        <f>'Bills Import 2024'!Y137</f>
        <v>3010093</v>
      </c>
      <c r="G71" s="45">
        <f>'Bills Import 2024'!AG137</f>
        <v>45387</v>
      </c>
      <c r="H71" s="1" t="str">
        <f>'Bills Import 2024'!AX137</f>
        <v>0% PUR</v>
      </c>
      <c r="I71" s="1" t="str">
        <f>'Bills Import 2024'!BD137</f>
        <v>Manpower</v>
      </c>
      <c r="J71" s="1">
        <f>'Bills Import 2024'!BJ137</f>
        <v>1</v>
      </c>
    </row>
    <row r="72" spans="1:10" x14ac:dyDescent="0.25">
      <c r="A72" s="1" t="str">
        <f>'Bills Import 2024'!G139</f>
        <v>Employees Wages &amp; Salaries</v>
      </c>
      <c r="B72" s="45">
        <f>'Bills Import 2024'!R139</f>
        <v>45382</v>
      </c>
      <c r="C72" s="45">
        <f>'Bills Import 2024'!R139</f>
        <v>45382</v>
      </c>
      <c r="D72" s="46">
        <f>'Bills Import 2024'!BP139</f>
        <v>295692</v>
      </c>
      <c r="E72" s="1" t="str">
        <f>'Bills Import 2024'!W139</f>
        <v>{"1012": 100.0}</v>
      </c>
      <c r="F72" s="1" t="str">
        <f>'Bills Import 2024'!Y139</f>
        <v>3010093</v>
      </c>
      <c r="G72" s="45">
        <f>'Bills Import 2024'!AG139</f>
        <v>45387</v>
      </c>
      <c r="H72" s="1" t="str">
        <f>'Bills Import 2024'!AX139</f>
        <v>0% PUR</v>
      </c>
      <c r="I72" s="1" t="str">
        <f>'Bills Import 2024'!BD139</f>
        <v>Manpower</v>
      </c>
      <c r="J72" s="1">
        <f>'Bills Import 2024'!BJ139</f>
        <v>1</v>
      </c>
    </row>
    <row r="73" spans="1:10" x14ac:dyDescent="0.25">
      <c r="A73" s="1" t="str">
        <f>'Bills Import 2024'!G141</f>
        <v>Employees Wages &amp; Salaries</v>
      </c>
      <c r="B73" s="45">
        <f>'Bills Import 2024'!R141</f>
        <v>45382</v>
      </c>
      <c r="C73" s="45">
        <f>'Bills Import 2024'!R141</f>
        <v>45382</v>
      </c>
      <c r="D73" s="46">
        <f>'Bills Import 2024'!BP141</f>
        <v>45280</v>
      </c>
      <c r="E73" s="1" t="str">
        <f>'Bills Import 2024'!W141</f>
        <v>{"910": 100.0}</v>
      </c>
      <c r="F73" s="1" t="str">
        <f>'Bills Import 2024'!Y141</f>
        <v>3010093</v>
      </c>
      <c r="G73" s="45">
        <f>'Bills Import 2024'!AG141</f>
        <v>45387</v>
      </c>
      <c r="H73" s="1" t="str">
        <f>'Bills Import 2024'!AX141</f>
        <v>0% PUR</v>
      </c>
      <c r="I73" s="1" t="str">
        <f>'Bills Import 2024'!BD141</f>
        <v>Manpower</v>
      </c>
      <c r="J73" s="1">
        <f>'Bills Import 2024'!BJ141</f>
        <v>1</v>
      </c>
    </row>
    <row r="74" spans="1:10" x14ac:dyDescent="0.25">
      <c r="A74" s="1" t="str">
        <f>'Bills Import 2024'!G143</f>
        <v>Employees Wages &amp; Salaries</v>
      </c>
      <c r="B74" s="45">
        <f>'Bills Import 2024'!R143</f>
        <v>45382</v>
      </c>
      <c r="C74" s="45">
        <f>'Bills Import 2024'!R143</f>
        <v>45382</v>
      </c>
      <c r="D74" s="46">
        <f>'Bills Import 2024'!BP143</f>
        <v>64393</v>
      </c>
      <c r="E74" s="1" t="str">
        <f>'Bills Import 2024'!W143</f>
        <v>{"860": 100.0}</v>
      </c>
      <c r="F74" s="1" t="str">
        <f>'Bills Import 2024'!Y143</f>
        <v>3010093</v>
      </c>
      <c r="G74" s="45">
        <f>'Bills Import 2024'!AG143</f>
        <v>45387</v>
      </c>
      <c r="H74" s="1" t="str">
        <f>'Bills Import 2024'!AX143</f>
        <v>0% PUR</v>
      </c>
      <c r="I74" s="1" t="str">
        <f>'Bills Import 2024'!BD143</f>
        <v>Manpower</v>
      </c>
      <c r="J74" s="1">
        <f>'Bills Import 2024'!BJ143</f>
        <v>1</v>
      </c>
    </row>
    <row r="75" spans="1:10" x14ac:dyDescent="0.25">
      <c r="A75" s="1" t="str">
        <f>'Bills Import 2024'!G144</f>
        <v>Employees Wages &amp; Salaries</v>
      </c>
      <c r="B75" s="45">
        <f>'Bills Import 2024'!R144</f>
        <v>45382</v>
      </c>
      <c r="C75" s="45">
        <f>'Bills Import 2024'!R144</f>
        <v>45382</v>
      </c>
      <c r="D75" s="46">
        <f>'Bills Import 2024'!BP144</f>
        <v>1823400</v>
      </c>
      <c r="E75" s="1" t="str">
        <f>'Bills Import 2024'!W144</f>
        <v>{"1028": 100.0}</v>
      </c>
      <c r="F75" s="1" t="str">
        <f>'Bills Import 2024'!Y144</f>
        <v>3010093</v>
      </c>
      <c r="G75" s="45">
        <f>'Bills Import 2024'!AG144</f>
        <v>45387</v>
      </c>
      <c r="H75" s="1" t="str">
        <f>'Bills Import 2024'!AX144</f>
        <v>0% PUR</v>
      </c>
      <c r="I75" s="1" t="str">
        <f>'Bills Import 2024'!BD144</f>
        <v>Manpower</v>
      </c>
      <c r="J75" s="1">
        <f>'Bills Import 2024'!BJ144</f>
        <v>1</v>
      </c>
    </row>
    <row r="76" spans="1:10" x14ac:dyDescent="0.25">
      <c r="A76" s="1" t="str">
        <f>'Bills Import 2024'!G146</f>
        <v>Employees Wages &amp; Salaries</v>
      </c>
      <c r="B76" s="45">
        <f>'Bills Import 2024'!R146</f>
        <v>45382</v>
      </c>
      <c r="C76" s="45">
        <f>'Bills Import 2024'!R146</f>
        <v>45382</v>
      </c>
      <c r="D76" s="46">
        <f>'Bills Import 2024'!BP146</f>
        <v>135840</v>
      </c>
      <c r="E76" s="1" t="str">
        <f>'Bills Import 2024'!W146</f>
        <v>{"854": 100.0}</v>
      </c>
      <c r="F76" s="1" t="str">
        <f>'Bills Import 2024'!Y146</f>
        <v>3010093</v>
      </c>
      <c r="G76" s="45">
        <f>'Bills Import 2024'!AG146</f>
        <v>45387</v>
      </c>
      <c r="H76" s="1" t="str">
        <f>'Bills Import 2024'!AX146</f>
        <v>0% PUR</v>
      </c>
      <c r="I76" s="1" t="str">
        <f>'Bills Import 2024'!BD146</f>
        <v>Manpower</v>
      </c>
      <c r="J76" s="1">
        <f>'Bills Import 2024'!BJ146</f>
        <v>1</v>
      </c>
    </row>
    <row r="77" spans="1:10" x14ac:dyDescent="0.25">
      <c r="A77" s="1" t="str">
        <f>'Bills Import 2024'!G148</f>
        <v>Employees Wages &amp; Salaries</v>
      </c>
      <c r="B77" s="45">
        <f>'Bills Import 2024'!R148</f>
        <v>45382</v>
      </c>
      <c r="C77" s="45">
        <f>'Bills Import 2024'!R148</f>
        <v>45382</v>
      </c>
      <c r="D77" s="46">
        <f>'Bills Import 2024'!BP148</f>
        <v>282381</v>
      </c>
      <c r="E77" s="1" t="str">
        <f>'Bills Import 2024'!W148</f>
        <v>{"1025": 100.0}</v>
      </c>
      <c r="F77" s="1" t="str">
        <f>'Bills Import 2024'!Y148</f>
        <v>3010093</v>
      </c>
      <c r="G77" s="45">
        <f>'Bills Import 2024'!AG148</f>
        <v>45387</v>
      </c>
      <c r="H77" s="1" t="str">
        <f>'Bills Import 2024'!AX148</f>
        <v>0% PUR</v>
      </c>
      <c r="I77" s="1" t="str">
        <f>'Bills Import 2024'!BD148</f>
        <v>Manpower</v>
      </c>
      <c r="J77" s="1">
        <f>'Bills Import 2024'!BJ148</f>
        <v>1</v>
      </c>
    </row>
    <row r="78" spans="1:10" x14ac:dyDescent="0.25">
      <c r="A78" s="1" t="str">
        <f>'Bills Import 2024'!G150</f>
        <v>Employees Wages &amp; Salaries</v>
      </c>
      <c r="B78" s="45">
        <f>'Bills Import 2024'!R150</f>
        <v>45382</v>
      </c>
      <c r="C78" s="45">
        <f>'Bills Import 2024'!R150</f>
        <v>45382</v>
      </c>
      <c r="D78" s="46">
        <f>'Bills Import 2024'!BP150</f>
        <v>679200</v>
      </c>
      <c r="E78" s="1" t="str">
        <f>'Bills Import 2024'!W150</f>
        <v>{"1006": 100.0}</v>
      </c>
      <c r="F78" s="1" t="str">
        <f>'Bills Import 2024'!Y150</f>
        <v>3010093</v>
      </c>
      <c r="G78" s="45">
        <f>'Bills Import 2024'!AG150</f>
        <v>45387</v>
      </c>
      <c r="H78" s="1" t="str">
        <f>'Bills Import 2024'!AX150</f>
        <v>0% PUR</v>
      </c>
      <c r="I78" s="1" t="str">
        <f>'Bills Import 2024'!BD150</f>
        <v>Manpower</v>
      </c>
      <c r="J78" s="1">
        <f>'Bills Import 2024'!BJ150</f>
        <v>1</v>
      </c>
    </row>
    <row r="79" spans="1:10" x14ac:dyDescent="0.25">
      <c r="A79" s="1" t="str">
        <f>'Bills Import 2024'!G152</f>
        <v>Employees Wages &amp; Salaries</v>
      </c>
      <c r="B79" s="45">
        <f>'Bills Import 2024'!R152</f>
        <v>45382</v>
      </c>
      <c r="C79" s="45">
        <f>'Bills Import 2024'!R152</f>
        <v>45382</v>
      </c>
      <c r="D79" s="46">
        <f>'Bills Import 2024'!BP152</f>
        <v>248407</v>
      </c>
      <c r="E79" s="1" t="str">
        <f>'Bills Import 2024'!W152</f>
        <v>{"906": 100.0}</v>
      </c>
      <c r="F79" s="1" t="str">
        <f>'Bills Import 2024'!Y152</f>
        <v>3010093</v>
      </c>
      <c r="G79" s="45">
        <f>'Bills Import 2024'!AG152</f>
        <v>45387</v>
      </c>
      <c r="H79" s="1" t="str">
        <f>'Bills Import 2024'!AX152</f>
        <v>0% PUR</v>
      </c>
      <c r="I79" s="1" t="str">
        <f>'Bills Import 2024'!BD152</f>
        <v>Manpower</v>
      </c>
      <c r="J79" s="1">
        <f>'Bills Import 2024'!BJ152</f>
        <v>1</v>
      </c>
    </row>
    <row r="80" spans="1:10" x14ac:dyDescent="0.25">
      <c r="A80" s="1" t="str">
        <f>'Bills Import 2024'!G154</f>
        <v>Employees Wages &amp; Salaries</v>
      </c>
      <c r="B80" s="45">
        <f>'Bills Import 2024'!R154</f>
        <v>45382</v>
      </c>
      <c r="C80" s="45">
        <f>'Bills Import 2024'!R154</f>
        <v>45382</v>
      </c>
      <c r="D80" s="46">
        <f>'Bills Import 2024'!BP154</f>
        <v>44771</v>
      </c>
      <c r="E80" s="1" t="str">
        <f>'Bills Import 2024'!W154</f>
        <v>{"1031": 100.0}</v>
      </c>
      <c r="F80" s="1" t="str">
        <f>'Bills Import 2024'!Y154</f>
        <v>3010093</v>
      </c>
      <c r="G80" s="45">
        <f>'Bills Import 2024'!AG154</f>
        <v>45387</v>
      </c>
      <c r="H80" s="1" t="str">
        <f>'Bills Import 2024'!AX154</f>
        <v>0% PUR</v>
      </c>
      <c r="I80" s="1" t="str">
        <f>'Bills Import 2024'!BD154</f>
        <v>Manpower</v>
      </c>
      <c r="J80" s="1">
        <f>'Bills Import 2024'!BJ154</f>
        <v>1</v>
      </c>
    </row>
    <row r="81" spans="1:10" x14ac:dyDescent="0.25">
      <c r="A81" s="1" t="str">
        <f>'Bills Import 2024'!G156</f>
        <v>Employees Wages &amp; Salaries</v>
      </c>
      <c r="B81" s="45">
        <f>'Bills Import 2024'!R156</f>
        <v>45382</v>
      </c>
      <c r="C81" s="45">
        <f>'Bills Import 2024'!R156</f>
        <v>45382</v>
      </c>
      <c r="D81" s="46">
        <f>'Bills Import 2024'!BP156</f>
        <v>679200</v>
      </c>
      <c r="E81" s="1" t="str">
        <f>'Bills Import 2024'!W156</f>
        <v>{"1035": 100.0}</v>
      </c>
      <c r="F81" s="1" t="str">
        <f>'Bills Import 2024'!Y156</f>
        <v>3010093</v>
      </c>
      <c r="G81" s="45">
        <f>'Bills Import 2024'!AG156</f>
        <v>45387</v>
      </c>
      <c r="H81" s="1" t="str">
        <f>'Bills Import 2024'!AX156</f>
        <v>0% PUR</v>
      </c>
      <c r="I81" s="1" t="str">
        <f>'Bills Import 2024'!BD156</f>
        <v>Manpower</v>
      </c>
      <c r="J81" s="1">
        <f>'Bills Import 2024'!BJ156</f>
        <v>1</v>
      </c>
    </row>
    <row r="82" spans="1:10" x14ac:dyDescent="0.25">
      <c r="A82" s="1" t="str">
        <f>'Bills Import 2024'!G158</f>
        <v>Employees Wages &amp; Salaries</v>
      </c>
      <c r="B82" s="45">
        <f>'Bills Import 2024'!R158</f>
        <v>45382</v>
      </c>
      <c r="C82" s="45">
        <f>'Bills Import 2024'!R158</f>
        <v>45382</v>
      </c>
      <c r="D82" s="46">
        <f>'Bills Import 2024'!BP158</f>
        <v>1092154</v>
      </c>
      <c r="E82" s="1" t="str">
        <f>'Bills Import 2024'!W158</f>
        <v>{"1034": 100.0}</v>
      </c>
      <c r="F82" s="1" t="str">
        <f>'Bills Import 2024'!Y158</f>
        <v>3010093</v>
      </c>
      <c r="G82" s="45">
        <f>'Bills Import 2024'!AG158</f>
        <v>45387</v>
      </c>
      <c r="H82" s="1" t="str">
        <f>'Bills Import 2024'!AX158</f>
        <v>0% PUR</v>
      </c>
      <c r="I82" s="1" t="str">
        <f>'Bills Import 2024'!BD158</f>
        <v>Manpower</v>
      </c>
      <c r="J82" s="1">
        <f>'Bills Import 2024'!BJ158</f>
        <v>1</v>
      </c>
    </row>
    <row r="83" spans="1:10" x14ac:dyDescent="0.25">
      <c r="A83" s="1" t="str">
        <f>'Bills Import 2024'!G160</f>
        <v>Employees Wages &amp; Salaries</v>
      </c>
      <c r="B83" s="45">
        <f>'Bills Import 2024'!R160</f>
        <v>45382</v>
      </c>
      <c r="C83" s="45">
        <f>'Bills Import 2024'!R160</f>
        <v>45382</v>
      </c>
      <c r="D83" s="46">
        <f>'Bills Import 2024'!BP160</f>
        <v>259693</v>
      </c>
      <c r="E83" s="1" t="str">
        <f>'Bills Import 2024'!W160</f>
        <v>{"1011": 100.0}</v>
      </c>
      <c r="F83" s="1" t="str">
        <f>'Bills Import 2024'!Y160</f>
        <v>3010093</v>
      </c>
      <c r="G83" s="45">
        <f>'Bills Import 2024'!AG160</f>
        <v>45387</v>
      </c>
      <c r="H83" s="1" t="str">
        <f>'Bills Import 2024'!AX160</f>
        <v>0% PUR</v>
      </c>
      <c r="I83" s="1" t="str">
        <f>'Bills Import 2024'!BD160</f>
        <v>Manpower</v>
      </c>
      <c r="J83" s="1">
        <f>'Bills Import 2024'!BJ160</f>
        <v>1</v>
      </c>
    </row>
    <row r="84" spans="1:10" x14ac:dyDescent="0.25">
      <c r="A84" s="1" t="str">
        <f>'Bills Import 2024'!G162</f>
        <v>Employees Wages &amp; Salaries</v>
      </c>
      <c r="B84" s="45">
        <f>'Bills Import 2024'!R162</f>
        <v>45382</v>
      </c>
      <c r="C84" s="45">
        <f>'Bills Import 2024'!R162</f>
        <v>45382</v>
      </c>
      <c r="D84" s="46">
        <f>'Bills Import 2024'!BP162</f>
        <v>151578</v>
      </c>
      <c r="E84" s="1" t="str">
        <f>'Bills Import 2024'!W162</f>
        <v>{"1008": 100.0}</v>
      </c>
      <c r="F84" s="1" t="str">
        <f>'Bills Import 2024'!Y162</f>
        <v>3010093</v>
      </c>
      <c r="G84" s="45">
        <f>'Bills Import 2024'!AG162</f>
        <v>45387</v>
      </c>
      <c r="H84" s="1" t="str">
        <f>'Bills Import 2024'!AX162</f>
        <v>0% PUR</v>
      </c>
      <c r="I84" s="1" t="str">
        <f>'Bills Import 2024'!BD162</f>
        <v>Manpower</v>
      </c>
      <c r="J84" s="1">
        <f>'Bills Import 2024'!BJ162</f>
        <v>1</v>
      </c>
    </row>
    <row r="85" spans="1:10" x14ac:dyDescent="0.25">
      <c r="A85" s="1" t="str">
        <f>'Bills Import 2024'!G164</f>
        <v>Employees Wages &amp; Salaries</v>
      </c>
      <c r="B85" s="45">
        <f>'Bills Import 2024'!R164</f>
        <v>45382</v>
      </c>
      <c r="C85" s="45">
        <f>'Bills Import 2024'!R164</f>
        <v>45382</v>
      </c>
      <c r="D85" s="46">
        <f>'Bills Import 2024'!BP164</f>
        <v>604845</v>
      </c>
      <c r="E85" s="1" t="str">
        <f>'Bills Import 2024'!W164</f>
        <v>{"1019": 100.0}</v>
      </c>
      <c r="F85" s="1" t="str">
        <f>'Bills Import 2024'!Y164</f>
        <v>3010093</v>
      </c>
      <c r="G85" s="45">
        <f>'Bills Import 2024'!AG164</f>
        <v>45387</v>
      </c>
      <c r="H85" s="1" t="str">
        <f>'Bills Import 2024'!AX164</f>
        <v>0% PUR</v>
      </c>
      <c r="I85" s="1" t="str">
        <f>'Bills Import 2024'!BD164</f>
        <v>Manpower</v>
      </c>
      <c r="J85" s="1">
        <f>'Bills Import 2024'!BJ164</f>
        <v>1</v>
      </c>
    </row>
    <row r="86" spans="1:10" x14ac:dyDescent="0.25">
      <c r="A86" s="1" t="str">
        <f>'Bills Import 2024'!G166</f>
        <v>Employees Wages &amp; Salaries</v>
      </c>
      <c r="B86" s="45">
        <f>'Bills Import 2024'!R166</f>
        <v>45382</v>
      </c>
      <c r="C86" s="45">
        <f>'Bills Import 2024'!R166</f>
        <v>45382</v>
      </c>
      <c r="D86" s="46">
        <f>'Bills Import 2024'!BP166</f>
        <v>108672</v>
      </c>
      <c r="E86" s="1" t="str">
        <f>'Bills Import 2024'!W166</f>
        <v>{"1033": 100.0}</v>
      </c>
      <c r="F86" s="1" t="str">
        <f>'Bills Import 2024'!Y166</f>
        <v>3010093</v>
      </c>
      <c r="G86" s="45">
        <f>'Bills Import 2024'!AG166</f>
        <v>45387</v>
      </c>
      <c r="H86" s="1" t="str">
        <f>'Bills Import 2024'!AX166</f>
        <v>0% PUR</v>
      </c>
      <c r="I86" s="1" t="str">
        <f>'Bills Import 2024'!BD166</f>
        <v>Manpower</v>
      </c>
      <c r="J86" s="1">
        <f>'Bills Import 2024'!BJ166</f>
        <v>1</v>
      </c>
    </row>
    <row r="87" spans="1:10" x14ac:dyDescent="0.25">
      <c r="A87" s="1" t="str">
        <f>'Bills Import 2024'!G168</f>
        <v>Employees Wages &amp; Salaries</v>
      </c>
      <c r="B87" s="45">
        <f>'Bills Import 2024'!R168</f>
        <v>45382</v>
      </c>
      <c r="C87" s="45">
        <f>'Bills Import 2024'!R168</f>
        <v>45382</v>
      </c>
      <c r="D87" s="46">
        <f>'Bills Import 2024'!BP168</f>
        <v>158480</v>
      </c>
      <c r="E87" s="1" t="str">
        <f>'Bills Import 2024'!W168</f>
        <v>{"1022": 100.0}</v>
      </c>
      <c r="F87" s="1" t="str">
        <f>'Bills Import 2024'!Y168</f>
        <v>3010093</v>
      </c>
      <c r="G87" s="45">
        <f>'Bills Import 2024'!AG168</f>
        <v>45387</v>
      </c>
      <c r="H87" s="1" t="str">
        <f>'Bills Import 2024'!AX168</f>
        <v>0% PUR</v>
      </c>
      <c r="I87" s="1" t="str">
        <f>'Bills Import 2024'!BD168</f>
        <v>Manpower</v>
      </c>
      <c r="J87" s="1">
        <f>'Bills Import 2024'!BJ168</f>
        <v>1</v>
      </c>
    </row>
    <row r="88" spans="1:10" x14ac:dyDescent="0.25">
      <c r="A88" s="1" t="str">
        <f>'Bills Import 2024'!G170</f>
        <v>Employees Wages &amp; Salaries</v>
      </c>
      <c r="B88" s="45">
        <f>'Bills Import 2024'!R170</f>
        <v>45382</v>
      </c>
      <c r="C88" s="45">
        <f>'Bills Import 2024'!R170</f>
        <v>45382</v>
      </c>
      <c r="D88" s="46">
        <f>'Bills Import 2024'!BP170</f>
        <v>285264</v>
      </c>
      <c r="E88" s="1" t="str">
        <f>'Bills Import 2024'!W170</f>
        <v>{"1021": 100.0}</v>
      </c>
      <c r="F88" s="1" t="str">
        <f>'Bills Import 2024'!Y170</f>
        <v>3010093</v>
      </c>
      <c r="G88" s="45">
        <f>'Bills Import 2024'!AG170</f>
        <v>45387</v>
      </c>
      <c r="H88" s="1" t="str">
        <f>'Bills Import 2024'!AX170</f>
        <v>0% PUR</v>
      </c>
      <c r="I88" s="1" t="str">
        <f>'Bills Import 2024'!BD170</f>
        <v>Manpower</v>
      </c>
      <c r="J88" s="1">
        <f>'Bills Import 2024'!BJ170</f>
        <v>1</v>
      </c>
    </row>
    <row r="89" spans="1:10" x14ac:dyDescent="0.25">
      <c r="A89" s="1" t="str">
        <f>'Bills Import 2024'!G172</f>
        <v>Employees Wages &amp; Salaries</v>
      </c>
      <c r="B89" s="45">
        <f>'Bills Import 2024'!R172</f>
        <v>45382</v>
      </c>
      <c r="C89" s="45">
        <f>'Bills Import 2024'!R172</f>
        <v>45382</v>
      </c>
      <c r="D89" s="46">
        <f>'Bills Import 2024'!BP172</f>
        <v>339600</v>
      </c>
      <c r="E89" s="1" t="str">
        <f>'Bills Import 2024'!W172</f>
        <v>{"911": 100.0}</v>
      </c>
      <c r="F89" s="1" t="str">
        <f>'Bills Import 2024'!Y172</f>
        <v>3010093</v>
      </c>
      <c r="G89" s="45">
        <f>'Bills Import 2024'!AG172</f>
        <v>45387</v>
      </c>
      <c r="H89" s="1" t="str">
        <f>'Bills Import 2024'!AX172</f>
        <v>0% PUR</v>
      </c>
      <c r="I89" s="1" t="str">
        <f>'Bills Import 2024'!BD172</f>
        <v>Manpower</v>
      </c>
      <c r="J89" s="1">
        <f>'Bills Import 2024'!BJ172</f>
        <v>1</v>
      </c>
    </row>
    <row r="90" spans="1:10" x14ac:dyDescent="0.25">
      <c r="A90" s="1" t="str">
        <f>'Bills Import 2024'!G174</f>
        <v>Employees Wages &amp; Salaries</v>
      </c>
      <c r="B90" s="45">
        <f>'Bills Import 2024'!R174</f>
        <v>45382</v>
      </c>
      <c r="C90" s="45">
        <f>'Bills Import 2024'!R174</f>
        <v>45382</v>
      </c>
      <c r="D90" s="46">
        <f>'Bills Import 2024'!BP174</f>
        <v>79149</v>
      </c>
      <c r="E90" s="1" t="str">
        <f>'Bills Import 2024'!W174</f>
        <v>{"1002": 100.0}</v>
      </c>
      <c r="F90" s="1" t="str">
        <f>'Bills Import 2024'!Y174</f>
        <v>3010093</v>
      </c>
      <c r="G90" s="45">
        <f>'Bills Import 2024'!AG174</f>
        <v>45387</v>
      </c>
      <c r="H90" s="1" t="str">
        <f>'Bills Import 2024'!AX174</f>
        <v>0% PUR</v>
      </c>
      <c r="I90" s="1" t="str">
        <f>'Bills Import 2024'!BD174</f>
        <v>Manpower</v>
      </c>
      <c r="J90" s="1">
        <f>'Bills Import 2024'!BJ174</f>
        <v>1</v>
      </c>
    </row>
    <row r="91" spans="1:10" x14ac:dyDescent="0.25">
      <c r="A91" s="1" t="str">
        <f>'Bills Import 2024'!G176</f>
        <v>Employees Wages &amp; Salaries</v>
      </c>
      <c r="B91" s="45">
        <f>'Bills Import 2024'!R176</f>
        <v>45382</v>
      </c>
      <c r="C91" s="45">
        <f>'Bills Import 2024'!R176</f>
        <v>45382</v>
      </c>
      <c r="D91" s="46">
        <f>'Bills Import 2024'!BP176</f>
        <v>74515</v>
      </c>
      <c r="E91" s="1" t="str">
        <f>'Bills Import 2024'!W176</f>
        <v>{"955": 100.0}</v>
      </c>
      <c r="F91" s="1" t="str">
        <f>'Bills Import 2024'!Y176</f>
        <v>3010093</v>
      </c>
      <c r="G91" s="45">
        <f>'Bills Import 2024'!AG176</f>
        <v>45387</v>
      </c>
      <c r="H91" s="1" t="str">
        <f>'Bills Import 2024'!AX176</f>
        <v>0% PUR</v>
      </c>
      <c r="I91" s="1" t="str">
        <f>'Bills Import 2024'!BD176</f>
        <v>Manpower</v>
      </c>
      <c r="J91" s="1">
        <f>'Bills Import 2024'!BJ176</f>
        <v>1</v>
      </c>
    </row>
    <row r="92" spans="1:10" x14ac:dyDescent="0.25">
      <c r="A92" s="1" t="str">
        <f>'Bills Import 2024'!G178</f>
        <v>Employees Wages &amp; Salaries</v>
      </c>
      <c r="B92" s="45">
        <f>'Bills Import 2024'!R178</f>
        <v>45382</v>
      </c>
      <c r="C92" s="45">
        <f>'Bills Import 2024'!R178</f>
        <v>45382</v>
      </c>
      <c r="D92" s="46">
        <f>'Bills Import 2024'!BP178</f>
        <v>23084</v>
      </c>
      <c r="E92" s="1" t="str">
        <f>'Bills Import 2024'!W178</f>
        <v>{"940": 100.0}</v>
      </c>
      <c r="F92" s="1" t="str">
        <f>'Bills Import 2024'!Y178</f>
        <v>3010093</v>
      </c>
      <c r="G92" s="45">
        <f>'Bills Import 2024'!AG178</f>
        <v>45387</v>
      </c>
      <c r="H92" s="1" t="str">
        <f>'Bills Import 2024'!AX178</f>
        <v>0% PUR</v>
      </c>
      <c r="I92" s="1" t="str">
        <f>'Bills Import 2024'!BD178</f>
        <v>Manpower</v>
      </c>
      <c r="J92" s="1">
        <f>'Bills Import 2024'!BJ178</f>
        <v>1</v>
      </c>
    </row>
    <row r="93" spans="1:10" x14ac:dyDescent="0.25">
      <c r="A93" s="1" t="str">
        <f>'Bills Import 2024'!G180</f>
        <v>Employees Wages &amp; Salaries</v>
      </c>
      <c r="B93" s="45">
        <f>'Bills Import 2024'!R180</f>
        <v>45413</v>
      </c>
      <c r="C93" s="45">
        <f>'Bills Import 2024'!R180</f>
        <v>45413</v>
      </c>
      <c r="D93" s="46">
        <f>'Bills Import 2024'!BP180</f>
        <v>34842</v>
      </c>
      <c r="E93" s="1" t="str">
        <f>'Bills Import 2024'!W180</f>
        <v>{"851": 100.0}</v>
      </c>
      <c r="F93" s="1" t="str">
        <f>'Bills Import 2024'!Y180</f>
        <v>3010093</v>
      </c>
      <c r="G93" s="45">
        <f>'Bills Import 2024'!AG180</f>
        <v>45418</v>
      </c>
      <c r="H93" s="1" t="str">
        <f>'Bills Import 2024'!AX180</f>
        <v>0% PUR</v>
      </c>
      <c r="I93" s="1" t="str">
        <f>'Bills Import 2024'!BD180</f>
        <v>Manpower</v>
      </c>
      <c r="J93" s="1">
        <f>'Bills Import 2024'!BJ180</f>
        <v>1</v>
      </c>
    </row>
    <row r="94" spans="1:10" x14ac:dyDescent="0.25">
      <c r="A94" s="1" t="str">
        <f>'Bills Import 2024'!G182</f>
        <v>Employees Wages &amp; Salaries</v>
      </c>
      <c r="B94" s="45">
        <f>'Bills Import 2024'!R182</f>
        <v>45413</v>
      </c>
      <c r="C94" s="45">
        <f>'Bills Import 2024'!R182</f>
        <v>45413</v>
      </c>
      <c r="D94" s="46">
        <f>'Bills Import 2024'!BP182</f>
        <v>115364</v>
      </c>
      <c r="E94" s="1" t="str">
        <f>'Bills Import 2024'!W182</f>
        <v>{"1017": 100.0}</v>
      </c>
      <c r="F94" s="1" t="str">
        <f>'Bills Import 2024'!Y182</f>
        <v>3010093</v>
      </c>
      <c r="G94" s="45">
        <f>'Bills Import 2024'!AG182</f>
        <v>45418</v>
      </c>
      <c r="H94" s="1" t="str">
        <f>'Bills Import 2024'!AX182</f>
        <v>0% PUR</v>
      </c>
      <c r="I94" s="1" t="str">
        <f>'Bills Import 2024'!BD182</f>
        <v>Manpower</v>
      </c>
      <c r="J94" s="1">
        <f>'Bills Import 2024'!BJ182</f>
        <v>1</v>
      </c>
    </row>
    <row r="95" spans="1:10" x14ac:dyDescent="0.25">
      <c r="A95" s="1" t="str">
        <f>'Bills Import 2024'!G184</f>
        <v>Employees Wages &amp; Salaries</v>
      </c>
      <c r="B95" s="45">
        <f>'Bills Import 2024'!R184</f>
        <v>45413</v>
      </c>
      <c r="C95" s="45">
        <f>'Bills Import 2024'!R184</f>
        <v>45413</v>
      </c>
      <c r="D95" s="46">
        <f>'Bills Import 2024'!BP184</f>
        <v>77603</v>
      </c>
      <c r="E95" s="1" t="str">
        <f>'Bills Import 2024'!W184</f>
        <v>{"1023": 100.0}</v>
      </c>
      <c r="F95" s="1" t="str">
        <f>'Bills Import 2024'!Y184</f>
        <v>3010093</v>
      </c>
      <c r="G95" s="45">
        <f>'Bills Import 2024'!AG184</f>
        <v>45418</v>
      </c>
      <c r="H95" s="1" t="str">
        <f>'Bills Import 2024'!AX184</f>
        <v>0% PUR</v>
      </c>
      <c r="I95" s="1" t="str">
        <f>'Bills Import 2024'!BD184</f>
        <v>Manpower</v>
      </c>
      <c r="J95" s="1">
        <f>'Bills Import 2024'!BJ184</f>
        <v>1</v>
      </c>
    </row>
    <row r="96" spans="1:10" x14ac:dyDescent="0.25">
      <c r="A96" s="1" t="str">
        <f>'Bills Import 2024'!G186</f>
        <v>Employees Wages &amp; Salaries</v>
      </c>
      <c r="B96" s="45">
        <f>'Bills Import 2024'!R186</f>
        <v>45413</v>
      </c>
      <c r="C96" s="45">
        <f>'Bills Import 2024'!R186</f>
        <v>45413</v>
      </c>
      <c r="D96" s="46">
        <f>'Bills Import 2024'!BP186</f>
        <v>504767</v>
      </c>
      <c r="E96" s="1" t="str">
        <f>'Bills Import 2024'!W186</f>
        <v>{"1012": 100.0}</v>
      </c>
      <c r="F96" s="1" t="str">
        <f>'Bills Import 2024'!Y186</f>
        <v>3010093</v>
      </c>
      <c r="G96" s="45">
        <f>'Bills Import 2024'!AG186</f>
        <v>45418</v>
      </c>
      <c r="H96" s="1" t="str">
        <f>'Bills Import 2024'!AX186</f>
        <v>0% PUR</v>
      </c>
      <c r="I96" s="1" t="str">
        <f>'Bills Import 2024'!BD186</f>
        <v>Manpower</v>
      </c>
      <c r="J96" s="1">
        <f>'Bills Import 2024'!BJ186</f>
        <v>1</v>
      </c>
    </row>
    <row r="97" spans="1:10" x14ac:dyDescent="0.25">
      <c r="A97" s="1" t="str">
        <f>'Bills Import 2024'!G188</f>
        <v>Employees Wages &amp; Salaries</v>
      </c>
      <c r="B97" s="45">
        <f>'Bills Import 2024'!R188</f>
        <v>45413</v>
      </c>
      <c r="C97" s="45">
        <f>'Bills Import 2024'!R188</f>
        <v>45413</v>
      </c>
      <c r="D97" s="46">
        <f>'Bills Import 2024'!BP188</f>
        <v>1926468</v>
      </c>
      <c r="E97" s="1" t="str">
        <f>'Bills Import 2024'!W188</f>
        <v>{"1028": 100.0}</v>
      </c>
      <c r="F97" s="1" t="str">
        <f>'Bills Import 2024'!Y188</f>
        <v>3010093</v>
      </c>
      <c r="G97" s="45">
        <f>'Bills Import 2024'!AG188</f>
        <v>45418</v>
      </c>
      <c r="H97" s="1" t="str">
        <f>'Bills Import 2024'!AX188</f>
        <v>0% PUR</v>
      </c>
      <c r="I97" s="1" t="str">
        <f>'Bills Import 2024'!BD188</f>
        <v>Manpower</v>
      </c>
      <c r="J97" s="1">
        <f>'Bills Import 2024'!BJ188</f>
        <v>1</v>
      </c>
    </row>
    <row r="98" spans="1:10" x14ac:dyDescent="0.25">
      <c r="A98" s="1" t="str">
        <f>'Bills Import 2024'!G190</f>
        <v>Employees Wages &amp; Salaries</v>
      </c>
      <c r="B98" s="45">
        <f>'Bills Import 2024'!R190</f>
        <v>45413</v>
      </c>
      <c r="C98" s="45">
        <f>'Bills Import 2024'!R190</f>
        <v>45413</v>
      </c>
      <c r="D98" s="46">
        <f>'Bills Import 2024'!BP190</f>
        <v>135840</v>
      </c>
      <c r="E98" s="1" t="str">
        <f>'Bills Import 2024'!W190</f>
        <v>{"854": 100.0}</v>
      </c>
      <c r="F98" s="1" t="str">
        <f>'Bills Import 2024'!Y190</f>
        <v>3010093</v>
      </c>
      <c r="G98" s="45">
        <f>'Bills Import 2024'!AG190</f>
        <v>45418</v>
      </c>
      <c r="H98" s="1" t="str">
        <f>'Bills Import 2024'!AX190</f>
        <v>0% PUR</v>
      </c>
      <c r="I98" s="1" t="str">
        <f>'Bills Import 2024'!BD190</f>
        <v>Manpower</v>
      </c>
      <c r="J98" s="1">
        <f>'Bills Import 2024'!BJ190</f>
        <v>1</v>
      </c>
    </row>
    <row r="99" spans="1:10" x14ac:dyDescent="0.25">
      <c r="A99" s="1" t="str">
        <f>'Bills Import 2024'!G192</f>
        <v>Employees Wages &amp; Salaries</v>
      </c>
      <c r="B99" s="45">
        <f>'Bills Import 2024'!R192</f>
        <v>45413</v>
      </c>
      <c r="C99" s="45">
        <f>'Bills Import 2024'!R192</f>
        <v>45413</v>
      </c>
      <c r="D99" s="46">
        <f>'Bills Import 2024'!BP192</f>
        <v>376464</v>
      </c>
      <c r="E99" s="1" t="str">
        <f>'Bills Import 2024'!W192</f>
        <v>{"991": 100.0}</v>
      </c>
      <c r="F99" s="1" t="str">
        <f>'Bills Import 2024'!Y192</f>
        <v>3010093</v>
      </c>
      <c r="G99" s="45">
        <f>'Bills Import 2024'!AG192</f>
        <v>45418</v>
      </c>
      <c r="H99" s="1" t="str">
        <f>'Bills Import 2024'!AX192</f>
        <v>0% PUR</v>
      </c>
      <c r="I99" s="1" t="str">
        <f>'Bills Import 2024'!BD192</f>
        <v>Manpower</v>
      </c>
      <c r="J99" s="1">
        <f>'Bills Import 2024'!BJ192</f>
        <v>1</v>
      </c>
    </row>
    <row r="100" spans="1:10" x14ac:dyDescent="0.25">
      <c r="A100" s="1" t="str">
        <f>'Bills Import 2024'!G194</f>
        <v>Employees Wages &amp; Salaries</v>
      </c>
      <c r="B100" s="45">
        <f>'Bills Import 2024'!R194</f>
        <v>45413</v>
      </c>
      <c r="C100" s="45">
        <f>'Bills Import 2024'!R194</f>
        <v>45413</v>
      </c>
      <c r="D100" s="46">
        <f>'Bills Import 2024'!BP194</f>
        <v>564761</v>
      </c>
      <c r="E100" s="1" t="str">
        <f>'Bills Import 2024'!W194</f>
        <v>{"1025": 100.0}</v>
      </c>
      <c r="F100" s="1" t="str">
        <f>'Bills Import 2024'!Y194</f>
        <v>3010093</v>
      </c>
      <c r="G100" s="45">
        <f>'Bills Import 2024'!AG194</f>
        <v>45418</v>
      </c>
      <c r="H100" s="1" t="str">
        <f>'Bills Import 2024'!AX194</f>
        <v>0% PUR</v>
      </c>
      <c r="I100" s="1" t="str">
        <f>'Bills Import 2024'!BD194</f>
        <v>Manpower</v>
      </c>
      <c r="J100" s="1">
        <f>'Bills Import 2024'!BJ194</f>
        <v>1</v>
      </c>
    </row>
    <row r="101" spans="1:10" x14ac:dyDescent="0.25">
      <c r="A101" s="1" t="str">
        <f>'Bills Import 2024'!G196</f>
        <v>Employees Wages &amp; Salaries</v>
      </c>
      <c r="B101" s="45">
        <f>'Bills Import 2024'!R196</f>
        <v>45413</v>
      </c>
      <c r="C101" s="45">
        <f>'Bills Import 2024'!R196</f>
        <v>45413</v>
      </c>
      <c r="D101" s="46">
        <f>'Bills Import 2024'!BP196</f>
        <v>747182</v>
      </c>
      <c r="E101" s="1" t="str">
        <f>'Bills Import 2024'!W196</f>
        <v>{"1006": 100.0}</v>
      </c>
      <c r="F101" s="1" t="str">
        <f>'Bills Import 2024'!Y196</f>
        <v>3010093</v>
      </c>
      <c r="G101" s="45">
        <f>'Bills Import 2024'!AG196</f>
        <v>45418</v>
      </c>
      <c r="H101" s="1" t="str">
        <f>'Bills Import 2024'!AX196</f>
        <v>0% PUR</v>
      </c>
      <c r="I101" s="1" t="str">
        <f>'Bills Import 2024'!BD196</f>
        <v>Manpower</v>
      </c>
      <c r="J101" s="1">
        <f>'Bills Import 2024'!BJ196</f>
        <v>1</v>
      </c>
    </row>
    <row r="102" spans="1:10" x14ac:dyDescent="0.25">
      <c r="A102" s="1" t="str">
        <f>'Bills Import 2024'!G198</f>
        <v>Employees Wages &amp; Salaries</v>
      </c>
      <c r="B102" s="45">
        <f>'Bills Import 2024'!R198</f>
        <v>45413</v>
      </c>
      <c r="C102" s="45">
        <f>'Bills Import 2024'!R198</f>
        <v>45413</v>
      </c>
      <c r="D102" s="46">
        <f>'Bills Import 2024'!BP198</f>
        <v>671136</v>
      </c>
      <c r="E102" s="1" t="str">
        <f>'Bills Import 2024'!W198</f>
        <v>{"1031": 100.0}</v>
      </c>
      <c r="F102" s="1" t="str">
        <f>'Bills Import 2024'!Y198</f>
        <v>3010093</v>
      </c>
      <c r="G102" s="45">
        <f>'Bills Import 2024'!AG198</f>
        <v>45418</v>
      </c>
      <c r="H102" s="1" t="str">
        <f>'Bills Import 2024'!AX198</f>
        <v>0% PUR</v>
      </c>
      <c r="I102" s="1" t="str">
        <f>'Bills Import 2024'!BD198</f>
        <v>Manpower</v>
      </c>
      <c r="J102" s="1">
        <f>'Bills Import 2024'!BJ198</f>
        <v>1</v>
      </c>
    </row>
    <row r="103" spans="1:10" x14ac:dyDescent="0.25">
      <c r="A103" s="1" t="str">
        <f>'Bills Import 2024'!G200</f>
        <v>Employees Wages &amp; Salaries</v>
      </c>
      <c r="B103" s="45">
        <f>'Bills Import 2024'!R200</f>
        <v>45413</v>
      </c>
      <c r="C103" s="45">
        <f>'Bills Import 2024'!R200</f>
        <v>45413</v>
      </c>
      <c r="D103" s="46">
        <f>'Bills Import 2024'!BP200</f>
        <v>679200</v>
      </c>
      <c r="E103" s="1" t="str">
        <f>'Bills Import 2024'!W200</f>
        <v>{"1035": 100.0}</v>
      </c>
      <c r="F103" s="1" t="str">
        <f>'Bills Import 2024'!Y200</f>
        <v>3010093</v>
      </c>
      <c r="G103" s="45">
        <f>'Bills Import 2024'!AG200</f>
        <v>45418</v>
      </c>
      <c r="H103" s="1" t="str">
        <f>'Bills Import 2024'!AX200</f>
        <v>0% PUR</v>
      </c>
      <c r="I103" s="1" t="str">
        <f>'Bills Import 2024'!BD200</f>
        <v>Manpower</v>
      </c>
      <c r="J103" s="1">
        <f>'Bills Import 2024'!BJ200</f>
        <v>1</v>
      </c>
    </row>
    <row r="104" spans="1:10" x14ac:dyDescent="0.25">
      <c r="A104" s="1" t="str">
        <f>'Bills Import 2024'!G202</f>
        <v>Employees Wages &amp; Salaries</v>
      </c>
      <c r="B104" s="45">
        <f>'Bills Import 2024'!R202</f>
        <v>45413</v>
      </c>
      <c r="C104" s="45">
        <f>'Bills Import 2024'!R202</f>
        <v>45413</v>
      </c>
      <c r="D104" s="46">
        <f>'Bills Import 2024'!BP202</f>
        <v>288207</v>
      </c>
      <c r="E104" s="1" t="str">
        <f>'Bills Import 2024'!W202</f>
        <v>{"1034": 100.0}</v>
      </c>
      <c r="F104" s="1" t="str">
        <f>'Bills Import 2024'!Y202</f>
        <v>3010093</v>
      </c>
      <c r="G104" s="45">
        <f>'Bills Import 2024'!AG202</f>
        <v>45418</v>
      </c>
      <c r="H104" s="1" t="str">
        <f>'Bills Import 2024'!AX202</f>
        <v>0% PUR</v>
      </c>
      <c r="I104" s="1" t="str">
        <f>'Bills Import 2024'!BD202</f>
        <v>Manpower</v>
      </c>
      <c r="J104" s="1">
        <f>'Bills Import 2024'!BJ202</f>
        <v>1</v>
      </c>
    </row>
    <row r="105" spans="1:10" x14ac:dyDescent="0.25">
      <c r="A105" s="1" t="str">
        <f>'Bills Import 2024'!G204</f>
        <v>Employees Wages &amp; Salaries</v>
      </c>
      <c r="B105" s="45">
        <f>'Bills Import 2024'!R204</f>
        <v>45413</v>
      </c>
      <c r="C105" s="45">
        <f>'Bills Import 2024'!R204</f>
        <v>45413</v>
      </c>
      <c r="D105" s="46">
        <f>'Bills Import 2024'!BP204</f>
        <v>307507</v>
      </c>
      <c r="E105" s="1" t="str">
        <f>'Bills Import 2024'!W204</f>
        <v>{"1011": 100.0}</v>
      </c>
      <c r="F105" s="1" t="str">
        <f>'Bills Import 2024'!Y204</f>
        <v>3010093</v>
      </c>
      <c r="G105" s="45">
        <f>'Bills Import 2024'!AG204</f>
        <v>45418</v>
      </c>
      <c r="H105" s="1" t="str">
        <f>'Bills Import 2024'!AX204</f>
        <v>0% PUR</v>
      </c>
      <c r="I105" s="1" t="str">
        <f>'Bills Import 2024'!BD204</f>
        <v>Manpower</v>
      </c>
      <c r="J105" s="1">
        <f>'Bills Import 2024'!BJ204</f>
        <v>1</v>
      </c>
    </row>
    <row r="106" spans="1:10" x14ac:dyDescent="0.25">
      <c r="A106" s="1" t="str">
        <f>'Bills Import 2024'!G206</f>
        <v>Employees Wages &amp; Salaries</v>
      </c>
      <c r="B106" s="45">
        <f>'Bills Import 2024'!R206</f>
        <v>45413</v>
      </c>
      <c r="C106" s="45">
        <f>'Bills Import 2024'!R206</f>
        <v>45413</v>
      </c>
      <c r="D106" s="46">
        <f>'Bills Import 2024'!BP206</f>
        <v>97010</v>
      </c>
      <c r="E106" s="1" t="str">
        <f>'Bills Import 2024'!W206</f>
        <v>{"1008": 100.0}</v>
      </c>
      <c r="F106" s="1" t="str">
        <f>'Bills Import 2024'!Y206</f>
        <v>3010093</v>
      </c>
      <c r="G106" s="45">
        <f>'Bills Import 2024'!AG206</f>
        <v>45418</v>
      </c>
      <c r="H106" s="1" t="str">
        <f>'Bills Import 2024'!AX206</f>
        <v>0% PUR</v>
      </c>
      <c r="I106" s="1" t="str">
        <f>'Bills Import 2024'!BD206</f>
        <v>Manpower</v>
      </c>
      <c r="J106" s="1">
        <f>'Bills Import 2024'!BJ206</f>
        <v>1</v>
      </c>
    </row>
    <row r="107" spans="1:10" x14ac:dyDescent="0.25">
      <c r="A107" s="1" t="str">
        <f>'Bills Import 2024'!G208</f>
        <v>Employees Wages &amp; Salaries</v>
      </c>
      <c r="B107" s="45">
        <f>'Bills Import 2024'!R208</f>
        <v>45413</v>
      </c>
      <c r="C107" s="45">
        <f>'Bills Import 2024'!R208</f>
        <v>45413</v>
      </c>
      <c r="D107" s="46">
        <f>'Bills Import 2024'!BP208</f>
        <v>725815</v>
      </c>
      <c r="E107" s="1" t="str">
        <f>'Bills Import 2024'!W208</f>
        <v>{"1019": 100.0}</v>
      </c>
      <c r="F107" s="1" t="str">
        <f>'Bills Import 2024'!Y208</f>
        <v>3010093</v>
      </c>
      <c r="G107" s="45">
        <f>'Bills Import 2024'!AG208</f>
        <v>45418</v>
      </c>
      <c r="H107" s="1" t="str">
        <f>'Bills Import 2024'!AX208</f>
        <v>0% PUR</v>
      </c>
      <c r="I107" s="1" t="str">
        <f>'Bills Import 2024'!BD208</f>
        <v>Manpower</v>
      </c>
      <c r="J107" s="1">
        <f>'Bills Import 2024'!BJ208</f>
        <v>1</v>
      </c>
    </row>
    <row r="108" spans="1:10" x14ac:dyDescent="0.25">
      <c r="A108" s="1" t="str">
        <f>'Bills Import 2024'!G210</f>
        <v>Employees Wages &amp; Salaries</v>
      </c>
      <c r="B108" s="45">
        <f>'Bills Import 2024'!R210</f>
        <v>45413</v>
      </c>
      <c r="C108" s="45">
        <f>'Bills Import 2024'!R210</f>
        <v>45413</v>
      </c>
      <c r="D108" s="46">
        <f>'Bills Import 2024'!BP210</f>
        <v>54336</v>
      </c>
      <c r="E108" s="1" t="str">
        <f>'Bills Import 2024'!W210</f>
        <v>{"1033": 100.0}</v>
      </c>
      <c r="F108" s="1" t="str">
        <f>'Bills Import 2024'!Y210</f>
        <v>3010093</v>
      </c>
      <c r="G108" s="45">
        <f>'Bills Import 2024'!AG210</f>
        <v>45418</v>
      </c>
      <c r="H108" s="1" t="str">
        <f>'Bills Import 2024'!AX210</f>
        <v>0% PUR</v>
      </c>
      <c r="I108" s="1" t="str">
        <f>'Bills Import 2024'!BD210</f>
        <v>Manpower</v>
      </c>
      <c r="J108" s="1">
        <f>'Bills Import 2024'!BJ210</f>
        <v>1</v>
      </c>
    </row>
    <row r="109" spans="1:10" x14ac:dyDescent="0.25">
      <c r="A109" s="1" t="str">
        <f>'Bills Import 2024'!G212</f>
        <v>Employees Wages &amp; Salaries</v>
      </c>
      <c r="B109" s="45">
        <f>'Bills Import 2024'!R212</f>
        <v>45413</v>
      </c>
      <c r="C109" s="45">
        <f>'Bills Import 2024'!R212</f>
        <v>45413</v>
      </c>
      <c r="D109" s="46">
        <f>'Bills Import 2024'!BP212</f>
        <v>199232</v>
      </c>
      <c r="E109" s="1" t="str">
        <f>'Bills Import 2024'!W212</f>
        <v>{"1022": 100.0}</v>
      </c>
      <c r="F109" s="1" t="str">
        <f>'Bills Import 2024'!Y212</f>
        <v>3010093</v>
      </c>
      <c r="G109" s="45">
        <f>'Bills Import 2024'!AG212</f>
        <v>45418</v>
      </c>
      <c r="H109" s="1" t="str">
        <f>'Bills Import 2024'!AX212</f>
        <v>0% PUR</v>
      </c>
      <c r="I109" s="1" t="str">
        <f>'Bills Import 2024'!BD212</f>
        <v>Manpower</v>
      </c>
      <c r="J109" s="1">
        <f>'Bills Import 2024'!BJ212</f>
        <v>1</v>
      </c>
    </row>
    <row r="110" spans="1:10" x14ac:dyDescent="0.25">
      <c r="A110" s="1" t="str">
        <f>'Bills Import 2024'!G214</f>
        <v>Employees Wages &amp; Salaries</v>
      </c>
      <c r="B110" s="45">
        <f>'Bills Import 2024'!R214</f>
        <v>45413</v>
      </c>
      <c r="C110" s="45">
        <f>'Bills Import 2024'!R214</f>
        <v>45413</v>
      </c>
      <c r="D110" s="46">
        <f>'Bills Import 2024'!BP214</f>
        <v>294320</v>
      </c>
      <c r="E110" s="1" t="str">
        <f>'Bills Import 2024'!W214</f>
        <v>{"1021": 100.0}</v>
      </c>
      <c r="F110" s="1" t="str">
        <f>'Bills Import 2024'!Y214</f>
        <v>3010093</v>
      </c>
      <c r="G110" s="45">
        <f>'Bills Import 2024'!AG214</f>
        <v>45418</v>
      </c>
      <c r="H110" s="1" t="str">
        <f>'Bills Import 2024'!AX214</f>
        <v>0% PUR</v>
      </c>
      <c r="I110" s="1" t="str">
        <f>'Bills Import 2024'!BD214</f>
        <v>Manpower</v>
      </c>
      <c r="J110" s="1">
        <f>'Bills Import 2024'!BJ214</f>
        <v>1</v>
      </c>
    </row>
    <row r="111" spans="1:10" x14ac:dyDescent="0.25">
      <c r="A111" s="1" t="str">
        <f>'Bills Import 2024'!G216</f>
        <v>Employees Wages &amp; Salaries</v>
      </c>
      <c r="B111" s="45">
        <f>'Bills Import 2024'!R216</f>
        <v>45413</v>
      </c>
      <c r="C111" s="45">
        <f>'Bills Import 2024'!R216</f>
        <v>45413</v>
      </c>
      <c r="D111" s="46">
        <f>'Bills Import 2024'!BP216</f>
        <v>362240</v>
      </c>
      <c r="E111" s="1" t="str">
        <f>'Bills Import 2024'!W216</f>
        <v>{"911": 100.0}</v>
      </c>
      <c r="F111" s="1" t="str">
        <f>'Bills Import 2024'!Y216</f>
        <v>3010093</v>
      </c>
      <c r="G111" s="45">
        <f>'Bills Import 2024'!AG216</f>
        <v>45418</v>
      </c>
      <c r="H111" s="1" t="str">
        <f>'Bills Import 2024'!AX216</f>
        <v>0% PUR</v>
      </c>
      <c r="I111" s="1" t="str">
        <f>'Bills Import 2024'!BD216</f>
        <v>Manpower</v>
      </c>
      <c r="J111" s="1">
        <f>'Bills Import 2024'!BJ216</f>
        <v>1</v>
      </c>
    </row>
    <row r="112" spans="1:10" x14ac:dyDescent="0.25">
      <c r="A112" s="1" t="str">
        <f>'Bills Import 2024'!G218</f>
        <v>Employees Wages &amp; Salaries</v>
      </c>
      <c r="B112" s="45">
        <f>'Bills Import 2024'!R218</f>
        <v>45413</v>
      </c>
      <c r="C112" s="45">
        <f>'Bills Import 2024'!R218</f>
        <v>45413</v>
      </c>
      <c r="D112" s="46">
        <f>'Bills Import 2024'!BP218</f>
        <v>45280</v>
      </c>
      <c r="E112" s="1" t="str">
        <f>'Bills Import 2024'!W218</f>
        <v>{"962": 100.0}</v>
      </c>
      <c r="F112" s="1" t="str">
        <f>'Bills Import 2024'!Y218</f>
        <v>3010093</v>
      </c>
      <c r="G112" s="45">
        <f>'Bills Import 2024'!AG218</f>
        <v>45418</v>
      </c>
      <c r="H112" s="1" t="str">
        <f>'Bills Import 2024'!AX218</f>
        <v>0% PUR</v>
      </c>
      <c r="I112" s="1" t="str">
        <f>'Bills Import 2024'!BD218</f>
        <v>Manpower</v>
      </c>
      <c r="J112" s="1">
        <f>'Bills Import 2024'!BJ218</f>
        <v>1</v>
      </c>
    </row>
    <row r="113" spans="1:10" x14ac:dyDescent="0.25">
      <c r="A113" s="1" t="str">
        <f>'Bills Import 2024'!G220</f>
        <v>Employees Wages &amp; Salaries</v>
      </c>
      <c r="B113" s="45">
        <f>'Bills Import 2024'!R220</f>
        <v>45413</v>
      </c>
      <c r="C113" s="45">
        <f>'Bills Import 2024'!R220</f>
        <v>45413</v>
      </c>
      <c r="D113" s="46">
        <f>'Bills Import 2024'!BP220</f>
        <v>85250</v>
      </c>
      <c r="E113" s="1" t="str">
        <f>'Bills Import 2024'!W220</f>
        <v>{"1002": 100.0}</v>
      </c>
      <c r="F113" s="1" t="str">
        <f>'Bills Import 2024'!Y220</f>
        <v>3010093</v>
      </c>
      <c r="G113" s="45">
        <f>'Bills Import 2024'!AG220</f>
        <v>45418</v>
      </c>
      <c r="H113" s="1" t="str">
        <f>'Bills Import 2024'!AX220</f>
        <v>0% PUR</v>
      </c>
      <c r="I113" s="1" t="str">
        <f>'Bills Import 2024'!BD220</f>
        <v>Manpower</v>
      </c>
      <c r="J113" s="1">
        <f>'Bills Import 2024'!BJ220</f>
        <v>1</v>
      </c>
    </row>
    <row r="114" spans="1:10" x14ac:dyDescent="0.25">
      <c r="A114" s="1" t="str">
        <f>'Bills Import 2024'!G222</f>
        <v>Employees Wages &amp; Salaries</v>
      </c>
      <c r="B114" s="45">
        <f>'Bills Import 2024'!R222</f>
        <v>45413</v>
      </c>
      <c r="C114" s="45">
        <f>'Bills Import 2024'!R222</f>
        <v>45413</v>
      </c>
      <c r="D114" s="46">
        <f>'Bills Import 2024'!BP222</f>
        <v>113341</v>
      </c>
      <c r="E114" s="1" t="str">
        <f>'Bills Import 2024'!W222</f>
        <v>{"955": 100.0}</v>
      </c>
      <c r="F114" s="1" t="str">
        <f>'Bills Import 2024'!Y222</f>
        <v>3010093</v>
      </c>
      <c r="G114" s="45">
        <f>'Bills Import 2024'!AG222</f>
        <v>45418</v>
      </c>
      <c r="H114" s="1" t="str">
        <f>'Bills Import 2024'!AX222</f>
        <v>0% PUR</v>
      </c>
      <c r="I114" s="1" t="str">
        <f>'Bills Import 2024'!BD222</f>
        <v>Manpower</v>
      </c>
      <c r="J114" s="1">
        <f>'Bills Import 2024'!BJ222</f>
        <v>1</v>
      </c>
    </row>
    <row r="115" spans="1:10" x14ac:dyDescent="0.25">
      <c r="A115" s="1" t="str">
        <f>'Bills Import 2024'!G224</f>
        <v>Employees Wages &amp; Salaries</v>
      </c>
      <c r="B115" s="45">
        <f>'Bills Import 2024'!R224</f>
        <v>45413</v>
      </c>
      <c r="C115" s="45">
        <f>'Bills Import 2024'!R224</f>
        <v>45413</v>
      </c>
      <c r="D115" s="46">
        <f>'Bills Import 2024'!BP224</f>
        <v>22640</v>
      </c>
      <c r="E115" s="1" t="str">
        <f>'Bills Import 2024'!W224</f>
        <v>{"940": 100.0}</v>
      </c>
      <c r="F115" s="1" t="str">
        <f>'Bills Import 2024'!Y224</f>
        <v>3010093</v>
      </c>
      <c r="G115" s="45">
        <f>'Bills Import 2024'!AG224</f>
        <v>45418</v>
      </c>
      <c r="H115" s="1" t="str">
        <f>'Bills Import 2024'!AX224</f>
        <v>0% PUR</v>
      </c>
      <c r="I115" s="1" t="str">
        <f>'Bills Import 2024'!BD224</f>
        <v>Manpower</v>
      </c>
      <c r="J115" s="1">
        <f>'Bills Import 2024'!BJ224</f>
        <v>1</v>
      </c>
    </row>
    <row r="116" spans="1:10" x14ac:dyDescent="0.25">
      <c r="A116" s="1" t="str">
        <f>'Bills Import 2024'!G226</f>
        <v>Employees Wages &amp; Salaries</v>
      </c>
      <c r="B116" s="45">
        <f>'Bills Import 2024'!R226</f>
        <v>45443</v>
      </c>
      <c r="C116" s="45">
        <f>'Bills Import 2024'!R226</f>
        <v>45443</v>
      </c>
      <c r="D116" s="46">
        <f>'Bills Import 2024'!BP226</f>
        <v>43129</v>
      </c>
      <c r="E116" s="1" t="str">
        <f>'Bills Import 2024'!W226</f>
        <v>{"851": 100.0}</v>
      </c>
      <c r="F116" s="1" t="str">
        <f>'Bills Import 2024'!Y226</f>
        <v>3010093</v>
      </c>
      <c r="G116" s="45">
        <f>'Bills Import 2024'!AG226</f>
        <v>45448</v>
      </c>
      <c r="H116" s="1" t="str">
        <f>'Bills Import 2024'!AX226</f>
        <v>0% PUR</v>
      </c>
      <c r="I116" s="1" t="str">
        <f>'Bills Import 2024'!BD226</f>
        <v>Manpower</v>
      </c>
      <c r="J116" s="1">
        <f>'Bills Import 2024'!BJ226</f>
        <v>1</v>
      </c>
    </row>
    <row r="117" spans="1:10" x14ac:dyDescent="0.25">
      <c r="A117" s="1" t="str">
        <f>'Bills Import 2024'!G228</f>
        <v>Employees Wages &amp; Salaries</v>
      </c>
      <c r="B117" s="45">
        <f>'Bills Import 2024'!R228</f>
        <v>45443</v>
      </c>
      <c r="C117" s="45">
        <f>'Bills Import 2024'!R228</f>
        <v>45443</v>
      </c>
      <c r="D117" s="46">
        <f>'Bills Import 2024'!BP228</f>
        <v>46562</v>
      </c>
      <c r="E117" s="1" t="str">
        <f>'Bills Import 2024'!W228</f>
        <v>{"1023": 100.0}</v>
      </c>
      <c r="F117" s="1" t="str">
        <f>'Bills Import 2024'!Y228</f>
        <v>3010093</v>
      </c>
      <c r="G117" s="45">
        <f>'Bills Import 2024'!AG228</f>
        <v>45448</v>
      </c>
      <c r="H117" s="1" t="str">
        <f>'Bills Import 2024'!AX228</f>
        <v>0% PUR</v>
      </c>
      <c r="I117" s="1" t="str">
        <f>'Bills Import 2024'!BD228</f>
        <v>Manpower</v>
      </c>
      <c r="J117" s="1">
        <f>'Bills Import 2024'!BJ228</f>
        <v>1</v>
      </c>
    </row>
    <row r="118" spans="1:10" x14ac:dyDescent="0.25">
      <c r="A118" s="1" t="str">
        <f>'Bills Import 2024'!G230</f>
        <v>Employees Wages &amp; Salaries</v>
      </c>
      <c r="B118" s="45">
        <f>'Bills Import 2024'!R230</f>
        <v>45443</v>
      </c>
      <c r="C118" s="45">
        <f>'Bills Import 2024'!R230</f>
        <v>45443</v>
      </c>
      <c r="D118" s="46">
        <f>'Bills Import 2024'!BP230</f>
        <v>461758</v>
      </c>
      <c r="E118" s="1" t="str">
        <f>'Bills Import 2024'!W230</f>
        <v>{"1012": 100.0}</v>
      </c>
      <c r="F118" s="1" t="str">
        <f>'Bills Import 2024'!Y230</f>
        <v>3010093</v>
      </c>
      <c r="G118" s="45">
        <f>'Bills Import 2024'!AG230</f>
        <v>45448</v>
      </c>
      <c r="H118" s="1" t="str">
        <f>'Bills Import 2024'!AX230</f>
        <v>0% PUR</v>
      </c>
      <c r="I118" s="1" t="str">
        <f>'Bills Import 2024'!BD230</f>
        <v>Manpower</v>
      </c>
      <c r="J118" s="1">
        <f>'Bills Import 2024'!BJ230</f>
        <v>1</v>
      </c>
    </row>
    <row r="119" spans="1:10" x14ac:dyDescent="0.25">
      <c r="A119" s="1" t="str">
        <f>'Bills Import 2024'!G232</f>
        <v>Employees Wages &amp; Salaries</v>
      </c>
      <c r="B119" s="45">
        <f>'Bills Import 2024'!R232</f>
        <v>45443</v>
      </c>
      <c r="C119" s="45">
        <f>'Bills Import 2024'!R232</f>
        <v>45443</v>
      </c>
      <c r="D119" s="46">
        <f>'Bills Import 2024'!BP232</f>
        <v>70410</v>
      </c>
      <c r="E119" s="1" t="str">
        <f>'Bills Import 2024'!W232</f>
        <v>{"800": 100.0}</v>
      </c>
      <c r="F119" s="1" t="str">
        <f>'Bills Import 2024'!Y232</f>
        <v>3010093</v>
      </c>
      <c r="G119" s="45">
        <f>'Bills Import 2024'!AG232</f>
        <v>45448</v>
      </c>
      <c r="H119" s="1" t="str">
        <f>'Bills Import 2024'!AX232</f>
        <v>0% PUR</v>
      </c>
      <c r="I119" s="1" t="str">
        <f>'Bills Import 2024'!BD232</f>
        <v>Manpower</v>
      </c>
      <c r="J119" s="1">
        <f>'Bills Import 2024'!BJ232</f>
        <v>1</v>
      </c>
    </row>
    <row r="120" spans="1:10" x14ac:dyDescent="0.25">
      <c r="A120" s="1" t="str">
        <f>'Bills Import 2024'!G234</f>
        <v>Employees Wages &amp; Salaries</v>
      </c>
      <c r="B120" s="45">
        <f>'Bills Import 2024'!R234</f>
        <v>45443</v>
      </c>
      <c r="C120" s="45">
        <f>'Bills Import 2024'!R234</f>
        <v>45443</v>
      </c>
      <c r="D120" s="46">
        <f>'Bills Import 2024'!BP234</f>
        <v>104332</v>
      </c>
      <c r="E120" s="1" t="str">
        <f>'Bills Import 2024'!W234</f>
        <v>{"910": 100.0}</v>
      </c>
      <c r="F120" s="1" t="str">
        <f>'Bills Import 2024'!Y234</f>
        <v>3010093</v>
      </c>
      <c r="G120" s="45">
        <f>'Bills Import 2024'!AG234</f>
        <v>45448</v>
      </c>
      <c r="H120" s="1" t="str">
        <f>'Bills Import 2024'!AX234</f>
        <v>0% PUR</v>
      </c>
      <c r="I120" s="1" t="str">
        <f>'Bills Import 2024'!BD234</f>
        <v>Manpower</v>
      </c>
      <c r="J120" s="1">
        <f>'Bills Import 2024'!BJ234</f>
        <v>1</v>
      </c>
    </row>
    <row r="121" spans="1:10" x14ac:dyDescent="0.25">
      <c r="A121" s="1" t="str">
        <f>'Bills Import 2024'!G236</f>
        <v>Employees Wages &amp; Salaries</v>
      </c>
      <c r="B121" s="45">
        <f>'Bills Import 2024'!R236</f>
        <v>45443</v>
      </c>
      <c r="C121" s="45">
        <f>'Bills Import 2024'!R236</f>
        <v>45443</v>
      </c>
      <c r="D121" s="46">
        <f>'Bills Import 2024'!BP236</f>
        <v>1967412</v>
      </c>
      <c r="E121" s="1" t="str">
        <f>'Bills Import 2024'!W236</f>
        <v>{"1028": 100.0}</v>
      </c>
      <c r="F121" s="1" t="str">
        <f>'Bills Import 2024'!Y236</f>
        <v>3010093</v>
      </c>
      <c r="G121" s="45">
        <f>'Bills Import 2024'!AG236</f>
        <v>45448</v>
      </c>
      <c r="H121" s="1" t="str">
        <f>'Bills Import 2024'!AX236</f>
        <v>0% PUR</v>
      </c>
      <c r="I121" s="1" t="str">
        <f>'Bills Import 2024'!BD236</f>
        <v>Manpower</v>
      </c>
      <c r="J121" s="1">
        <f>'Bills Import 2024'!BJ236</f>
        <v>1</v>
      </c>
    </row>
    <row r="122" spans="1:10" x14ac:dyDescent="0.25">
      <c r="A122" s="1" t="str">
        <f>'Bills Import 2024'!G238</f>
        <v>Employees Wages &amp; Salaries</v>
      </c>
      <c r="B122" s="45">
        <f>'Bills Import 2024'!R238</f>
        <v>45443</v>
      </c>
      <c r="C122" s="45">
        <f>'Bills Import 2024'!R238</f>
        <v>45443</v>
      </c>
      <c r="D122" s="46">
        <f>'Bills Import 2024'!BP238</f>
        <v>135840</v>
      </c>
      <c r="E122" s="1" t="str">
        <f>'Bills Import 2024'!W238</f>
        <v>{"854": 100.0}</v>
      </c>
      <c r="F122" s="1" t="str">
        <f>'Bills Import 2024'!Y238</f>
        <v>3010093</v>
      </c>
      <c r="G122" s="45">
        <f>'Bills Import 2024'!AG238</f>
        <v>45448</v>
      </c>
      <c r="H122" s="1" t="str">
        <f>'Bills Import 2024'!AX238</f>
        <v>0% PUR</v>
      </c>
      <c r="I122" s="1" t="str">
        <f>'Bills Import 2024'!BD238</f>
        <v>Manpower</v>
      </c>
      <c r="J122" s="1">
        <f>'Bills Import 2024'!BJ238</f>
        <v>1</v>
      </c>
    </row>
    <row r="123" spans="1:10" x14ac:dyDescent="0.25">
      <c r="A123" s="1" t="str">
        <f>'Bills Import 2024'!G240</f>
        <v>Employees Wages &amp; Salaries</v>
      </c>
      <c r="B123" s="45">
        <f>'Bills Import 2024'!R240</f>
        <v>45443</v>
      </c>
      <c r="C123" s="45">
        <f>'Bills Import 2024'!R240</f>
        <v>45443</v>
      </c>
      <c r="D123" s="46">
        <f>'Bills Import 2024'!BP240</f>
        <v>188232</v>
      </c>
      <c r="E123" s="1" t="str">
        <f>'Bills Import 2024'!W240</f>
        <v>{"991": 100.0}</v>
      </c>
      <c r="F123" s="1" t="str">
        <f>'Bills Import 2024'!Y240</f>
        <v>3010093</v>
      </c>
      <c r="G123" s="45">
        <f>'Bills Import 2024'!AG240</f>
        <v>45448</v>
      </c>
      <c r="H123" s="1" t="str">
        <f>'Bills Import 2024'!AX240</f>
        <v>0% PUR</v>
      </c>
      <c r="I123" s="1" t="str">
        <f>'Bills Import 2024'!BD240</f>
        <v>Manpower</v>
      </c>
      <c r="J123" s="1">
        <f>'Bills Import 2024'!BJ240</f>
        <v>1</v>
      </c>
    </row>
    <row r="124" spans="1:10" x14ac:dyDescent="0.25">
      <c r="A124" s="1" t="str">
        <f>'Bills Import 2024'!G242</f>
        <v>Employees Wages &amp; Salaries</v>
      </c>
      <c r="B124" s="45">
        <f>'Bills Import 2024'!R242</f>
        <v>45443</v>
      </c>
      <c r="C124" s="45">
        <f>'Bills Import 2024'!R242</f>
        <v>45443</v>
      </c>
      <c r="D124" s="46">
        <f>'Bills Import 2024'!BP242</f>
        <v>292527</v>
      </c>
      <c r="E124" s="1" t="str">
        <f>'Bills Import 2024'!W242</f>
        <v>{"1026": 100.0}</v>
      </c>
      <c r="F124" s="1" t="str">
        <f>'Bills Import 2024'!Y242</f>
        <v>3010093</v>
      </c>
      <c r="G124" s="45">
        <f>'Bills Import 2024'!AG242</f>
        <v>45448</v>
      </c>
      <c r="H124" s="1" t="str">
        <f>'Bills Import 2024'!AX242</f>
        <v>0% PUR</v>
      </c>
      <c r="I124" s="1" t="str">
        <f>'Bills Import 2024'!BD242</f>
        <v>Manpower</v>
      </c>
      <c r="J124" s="1">
        <f>'Bills Import 2024'!BJ242</f>
        <v>1</v>
      </c>
    </row>
    <row r="125" spans="1:10" x14ac:dyDescent="0.25">
      <c r="A125" s="1" t="str">
        <f>'Bills Import 2024'!G244</f>
        <v>Employees Wages &amp; Salaries</v>
      </c>
      <c r="B125" s="45">
        <f>'Bills Import 2024'!R244</f>
        <v>45443</v>
      </c>
      <c r="C125" s="45">
        <f>'Bills Import 2024'!R244</f>
        <v>45443</v>
      </c>
      <c r="D125" s="46">
        <f>'Bills Import 2024'!BP244</f>
        <v>282381</v>
      </c>
      <c r="E125" s="1" t="str">
        <f>'Bills Import 2024'!W244</f>
        <v>{"1025": 100.0}</v>
      </c>
      <c r="F125" s="1" t="str">
        <f>'Bills Import 2024'!Y244</f>
        <v>3010093</v>
      </c>
      <c r="G125" s="45">
        <f>'Bills Import 2024'!AG244</f>
        <v>45448</v>
      </c>
      <c r="H125" s="1" t="str">
        <f>'Bills Import 2024'!AX244</f>
        <v>0% PUR</v>
      </c>
      <c r="I125" s="1" t="str">
        <f>'Bills Import 2024'!BD244</f>
        <v>Manpower</v>
      </c>
      <c r="J125" s="1">
        <f>'Bills Import 2024'!BJ244</f>
        <v>1</v>
      </c>
    </row>
    <row r="126" spans="1:10" x14ac:dyDescent="0.25">
      <c r="A126" s="1" t="str">
        <f>'Bills Import 2024'!G246</f>
        <v>Employees Wages &amp; Salaries</v>
      </c>
      <c r="B126" s="45">
        <f>'Bills Import 2024'!R246</f>
        <v>45443</v>
      </c>
      <c r="C126" s="45">
        <f>'Bills Import 2024'!R246</f>
        <v>45443</v>
      </c>
      <c r="D126" s="46">
        <f>'Bills Import 2024'!BP246</f>
        <v>305640</v>
      </c>
      <c r="E126" s="1" t="str">
        <f>'Bills Import 2024'!W246</f>
        <v>{"1108": 100.0}</v>
      </c>
      <c r="F126" s="1" t="str">
        <f>'Bills Import 2024'!Y246</f>
        <v>3010093</v>
      </c>
      <c r="G126" s="45">
        <f>'Bills Import 2024'!AG246</f>
        <v>45448</v>
      </c>
      <c r="H126" s="1" t="str">
        <f>'Bills Import 2024'!AX246</f>
        <v>0% PUR</v>
      </c>
      <c r="I126" s="1" t="str">
        <f>'Bills Import 2024'!BD246</f>
        <v>Manpower</v>
      </c>
      <c r="J126" s="1">
        <f>'Bills Import 2024'!BJ246</f>
        <v>1</v>
      </c>
    </row>
    <row r="127" spans="1:10" x14ac:dyDescent="0.25">
      <c r="A127" s="1" t="str">
        <f>'Bills Import 2024'!G247</f>
        <v>Employees Wages &amp; Salaries</v>
      </c>
      <c r="B127" s="45">
        <f>'Bills Import 2024'!R247</f>
        <v>45443</v>
      </c>
      <c r="C127" s="45">
        <f>'Bills Import 2024'!R247</f>
        <v>45443</v>
      </c>
      <c r="D127" s="46">
        <f>'Bills Import 2024'!BP247</f>
        <v>830986</v>
      </c>
      <c r="E127" s="1" t="str">
        <f>'Bills Import 2024'!W247</f>
        <v>{"1031": 100.0}</v>
      </c>
      <c r="F127" s="1" t="str">
        <f>'Bills Import 2024'!Y247</f>
        <v>3010093</v>
      </c>
      <c r="G127" s="45">
        <f>'Bills Import 2024'!AG247</f>
        <v>45448</v>
      </c>
      <c r="H127" s="1" t="str">
        <f>'Bills Import 2024'!AX247</f>
        <v>0% PUR</v>
      </c>
      <c r="I127" s="1" t="str">
        <f>'Bills Import 2024'!BD247</f>
        <v>Manpower</v>
      </c>
      <c r="J127" s="1">
        <f>'Bills Import 2024'!BJ247</f>
        <v>1</v>
      </c>
    </row>
    <row r="128" spans="1:10" x14ac:dyDescent="0.25">
      <c r="A128" s="1" t="str">
        <f>'Bills Import 2024'!G249</f>
        <v>Employees Wages &amp; Salaries</v>
      </c>
      <c r="B128" s="45">
        <f>'Bills Import 2024'!R249</f>
        <v>45443</v>
      </c>
      <c r="C128" s="45">
        <f>'Bills Import 2024'!R249</f>
        <v>45443</v>
      </c>
      <c r="D128" s="46">
        <f>'Bills Import 2024'!BP249</f>
        <v>452800</v>
      </c>
      <c r="E128" s="1" t="str">
        <f>'Bills Import 2024'!W249</f>
        <v>{"1034": 100.0}</v>
      </c>
      <c r="F128" s="1" t="str">
        <f>'Bills Import 2024'!Y249</f>
        <v>3010093</v>
      </c>
      <c r="G128" s="45">
        <f>'Bills Import 2024'!AG249</f>
        <v>45448</v>
      </c>
      <c r="H128" s="1" t="str">
        <f>'Bills Import 2024'!AX249</f>
        <v>0% PUR</v>
      </c>
      <c r="I128" s="1" t="str">
        <f>'Bills Import 2024'!BD249</f>
        <v>Manpower</v>
      </c>
      <c r="J128" s="1">
        <f>'Bills Import 2024'!BJ249</f>
        <v>1</v>
      </c>
    </row>
    <row r="129" spans="1:10" x14ac:dyDescent="0.25">
      <c r="A129" s="1" t="str">
        <f>'Bills Import 2024'!G251</f>
        <v>Employees Wages &amp; Salaries</v>
      </c>
      <c r="B129" s="45">
        <f>'Bills Import 2024'!R251</f>
        <v>45443</v>
      </c>
      <c r="C129" s="45">
        <f>'Bills Import 2024'!R251</f>
        <v>45443</v>
      </c>
      <c r="D129" s="46">
        <f>'Bills Import 2024'!BP251</f>
        <v>363750</v>
      </c>
      <c r="E129" s="1" t="str">
        <f>'Bills Import 2024'!W251</f>
        <v>{"1011": 100.0}</v>
      </c>
      <c r="F129" s="1" t="str">
        <f>'Bills Import 2024'!Y251</f>
        <v>3010093</v>
      </c>
      <c r="G129" s="45">
        <f>'Bills Import 2024'!AG251</f>
        <v>45448</v>
      </c>
      <c r="H129" s="1" t="str">
        <f>'Bills Import 2024'!AX251</f>
        <v>0% PUR</v>
      </c>
      <c r="I129" s="1" t="str">
        <f>'Bills Import 2024'!BD251</f>
        <v>Manpower</v>
      </c>
      <c r="J129" s="1">
        <f>'Bills Import 2024'!BJ251</f>
        <v>1</v>
      </c>
    </row>
    <row r="130" spans="1:10" x14ac:dyDescent="0.25">
      <c r="A130" s="1" t="str">
        <f>'Bills Import 2024'!G253</f>
        <v>Employees Wages &amp; Salaries</v>
      </c>
      <c r="B130" s="45">
        <f>'Bills Import 2024'!R253</f>
        <v>45443</v>
      </c>
      <c r="C130" s="45">
        <f>'Bills Import 2024'!R253</f>
        <v>45443</v>
      </c>
      <c r="D130" s="46">
        <f>'Bills Import 2024'!BP253</f>
        <v>805309</v>
      </c>
      <c r="E130" s="1" t="str">
        <f>'Bills Import 2024'!W253</f>
        <v>{"1019": 100.0}</v>
      </c>
      <c r="F130" s="1" t="str">
        <f>'Bills Import 2024'!Y253</f>
        <v>3010093</v>
      </c>
      <c r="G130" s="45">
        <f>'Bills Import 2024'!AG253</f>
        <v>45448</v>
      </c>
      <c r="H130" s="1" t="str">
        <f>'Bills Import 2024'!AX253</f>
        <v>0% PUR</v>
      </c>
      <c r="I130" s="1" t="str">
        <f>'Bills Import 2024'!BD253</f>
        <v>Manpower</v>
      </c>
      <c r="J130" s="1">
        <f>'Bills Import 2024'!BJ253</f>
        <v>1</v>
      </c>
    </row>
    <row r="131" spans="1:10" x14ac:dyDescent="0.25">
      <c r="A131" s="1" t="str">
        <f>'Bills Import 2024'!G255</f>
        <v>Employees Wages &amp; Salaries</v>
      </c>
      <c r="B131" s="45">
        <f>'Bills Import 2024'!R255</f>
        <v>45443</v>
      </c>
      <c r="C131" s="45">
        <f>'Bills Import 2024'!R255</f>
        <v>45443</v>
      </c>
      <c r="D131" s="46">
        <f>'Bills Import 2024'!BP255</f>
        <v>135840</v>
      </c>
      <c r="E131" s="1" t="str">
        <f>'Bills Import 2024'!W255</f>
        <v>{"1022": 100.0}</v>
      </c>
      <c r="F131" s="1" t="str">
        <f>'Bills Import 2024'!Y255</f>
        <v>3010093</v>
      </c>
      <c r="G131" s="45">
        <f>'Bills Import 2024'!AG255</f>
        <v>45448</v>
      </c>
      <c r="H131" s="1" t="str">
        <f>'Bills Import 2024'!AX255</f>
        <v>0% PUR</v>
      </c>
      <c r="I131" s="1" t="str">
        <f>'Bills Import 2024'!BD255</f>
        <v>Manpower</v>
      </c>
      <c r="J131" s="1">
        <f>'Bills Import 2024'!BJ255</f>
        <v>1</v>
      </c>
    </row>
    <row r="132" spans="1:10" x14ac:dyDescent="0.25">
      <c r="A132" s="1" t="str">
        <f>'Bills Import 2024'!G257</f>
        <v>Employees Wages &amp; Salaries</v>
      </c>
      <c r="B132" s="45">
        <f>'Bills Import 2024'!R257</f>
        <v>45443</v>
      </c>
      <c r="C132" s="45">
        <f>'Bills Import 2024'!R257</f>
        <v>45443</v>
      </c>
      <c r="D132" s="46">
        <f>'Bills Import 2024'!BP257</f>
        <v>362240</v>
      </c>
      <c r="E132" s="1" t="str">
        <f>'Bills Import 2024'!W257</f>
        <v>{"1021": 100.0}</v>
      </c>
      <c r="F132" s="1" t="str">
        <f>'Bills Import 2024'!Y257</f>
        <v>3010093</v>
      </c>
      <c r="G132" s="45">
        <f>'Bills Import 2024'!AG257</f>
        <v>45448</v>
      </c>
      <c r="H132" s="1" t="str">
        <f>'Bills Import 2024'!AX257</f>
        <v>0% PUR</v>
      </c>
      <c r="I132" s="1" t="str">
        <f>'Bills Import 2024'!BD257</f>
        <v>Manpower</v>
      </c>
      <c r="J132" s="1">
        <f>'Bills Import 2024'!BJ257</f>
        <v>1</v>
      </c>
    </row>
    <row r="133" spans="1:10" x14ac:dyDescent="0.25">
      <c r="A133" s="1" t="str">
        <f>'Bills Import 2024'!G259</f>
        <v>Employees Wages &amp; Salaries</v>
      </c>
      <c r="B133" s="45">
        <f>'Bills Import 2024'!R259</f>
        <v>45443</v>
      </c>
      <c r="C133" s="45">
        <f>'Bills Import 2024'!R259</f>
        <v>45443</v>
      </c>
      <c r="D133" s="46">
        <f>'Bills Import 2024'!BP259</f>
        <v>362240</v>
      </c>
      <c r="E133" s="1" t="str">
        <f>'Bills Import 2024'!W259</f>
        <v>{"911": 100.0}</v>
      </c>
      <c r="F133" s="1" t="str">
        <f>'Bills Import 2024'!Y259</f>
        <v>3010093</v>
      </c>
      <c r="G133" s="45">
        <f>'Bills Import 2024'!AG259</f>
        <v>45448</v>
      </c>
      <c r="H133" s="1" t="str">
        <f>'Bills Import 2024'!AX259</f>
        <v>0% PUR</v>
      </c>
      <c r="I133" s="1" t="str">
        <f>'Bills Import 2024'!BD259</f>
        <v>Manpower</v>
      </c>
      <c r="J133" s="1">
        <f>'Bills Import 2024'!BJ259</f>
        <v>1</v>
      </c>
    </row>
    <row r="134" spans="1:10" x14ac:dyDescent="0.25">
      <c r="A134" s="1" t="str">
        <f>'Bills Import 2024'!G261</f>
        <v>Employees Wages &amp; Salaries</v>
      </c>
      <c r="B134" s="45">
        <f>'Bills Import 2024'!R261</f>
        <v>45443</v>
      </c>
      <c r="C134" s="45">
        <f>'Bills Import 2024'!R261</f>
        <v>45443</v>
      </c>
      <c r="D134" s="46">
        <f>'Bills Import 2024'!BP261</f>
        <v>45280</v>
      </c>
      <c r="E134" s="1" t="str">
        <f>'Bills Import 2024'!W261</f>
        <v>{"962": 100.0}</v>
      </c>
      <c r="F134" s="1" t="str">
        <f>'Bills Import 2024'!Y261</f>
        <v>3010093</v>
      </c>
      <c r="G134" s="45">
        <f>'Bills Import 2024'!AG261</f>
        <v>45448</v>
      </c>
      <c r="H134" s="1" t="str">
        <f>'Bills Import 2024'!AX261</f>
        <v>0% PUR</v>
      </c>
      <c r="I134" s="1" t="str">
        <f>'Bills Import 2024'!BD261</f>
        <v>Manpower</v>
      </c>
      <c r="J134" s="1">
        <f>'Bills Import 2024'!BJ261</f>
        <v>1</v>
      </c>
    </row>
    <row r="135" spans="1:10" x14ac:dyDescent="0.25">
      <c r="A135" s="1" t="str">
        <f>'Bills Import 2024'!G263</f>
        <v>Employees Wages &amp; Salaries</v>
      </c>
      <c r="B135" s="45">
        <f>'Bills Import 2024'!R263</f>
        <v>45474</v>
      </c>
      <c r="C135" s="45">
        <f>'Bills Import 2024'!R263</f>
        <v>45474</v>
      </c>
      <c r="D135" s="46">
        <f>'Bills Import 2024'!BP263</f>
        <v>396646</v>
      </c>
      <c r="E135" s="1" t="str">
        <f>'Bills Import 2024'!W263</f>
        <v>{"1012": 100.0}</v>
      </c>
      <c r="F135" s="1" t="str">
        <f>'Bills Import 2024'!Y263</f>
        <v>3010093</v>
      </c>
      <c r="G135" s="45">
        <f>'Bills Import 2024'!AG263</f>
        <v>45479</v>
      </c>
      <c r="H135" s="1" t="str">
        <f>'Bills Import 2024'!AX263</f>
        <v>0% PUR</v>
      </c>
      <c r="I135" s="1" t="str">
        <f>'Bills Import 2024'!BD263</f>
        <v>Manpower</v>
      </c>
      <c r="J135" s="1">
        <f>'Bills Import 2024'!BJ263</f>
        <v>1</v>
      </c>
    </row>
    <row r="136" spans="1:10" x14ac:dyDescent="0.25">
      <c r="A136" s="1" t="str">
        <f>'Bills Import 2024'!G265</f>
        <v>Employees Wages &amp; Salaries</v>
      </c>
      <c r="B136" s="45">
        <f>'Bills Import 2024'!R265</f>
        <v>45474</v>
      </c>
      <c r="C136" s="45">
        <f>'Bills Import 2024'!R265</f>
        <v>45474</v>
      </c>
      <c r="D136" s="46">
        <f>'Bills Import 2024'!BP265</f>
        <v>1906206</v>
      </c>
      <c r="E136" s="1" t="str">
        <f>'Bills Import 2024'!W265</f>
        <v>{"1028": 100.0}</v>
      </c>
      <c r="F136" s="1" t="str">
        <f>'Bills Import 2024'!Y265</f>
        <v>3010093</v>
      </c>
      <c r="G136" s="45">
        <f>'Bills Import 2024'!AG265</f>
        <v>45479</v>
      </c>
      <c r="H136" s="1" t="str">
        <f>'Bills Import 2024'!AX265</f>
        <v>0% PUR</v>
      </c>
      <c r="I136" s="1" t="str">
        <f>'Bills Import 2024'!BD265</f>
        <v>Manpower</v>
      </c>
      <c r="J136" s="1">
        <f>'Bills Import 2024'!BJ265</f>
        <v>1</v>
      </c>
    </row>
    <row r="137" spans="1:10" x14ac:dyDescent="0.25">
      <c r="A137" s="1" t="str">
        <f>'Bills Import 2024'!G267</f>
        <v>Employees Wages &amp; Salaries</v>
      </c>
      <c r="B137" s="45">
        <f>'Bills Import 2024'!R267</f>
        <v>45474</v>
      </c>
      <c r="C137" s="45">
        <f>'Bills Import 2024'!R267</f>
        <v>45474</v>
      </c>
      <c r="D137" s="46">
        <f>'Bills Import 2024'!BP267</f>
        <v>376464</v>
      </c>
      <c r="E137" s="1" t="str">
        <f>'Bills Import 2024'!W267</f>
        <v>{"991": 100.0}</v>
      </c>
      <c r="F137" s="1" t="str">
        <f>'Bills Import 2024'!Y267</f>
        <v>3010093</v>
      </c>
      <c r="G137" s="45">
        <f>'Bills Import 2024'!AG267</f>
        <v>45479</v>
      </c>
      <c r="H137" s="1" t="str">
        <f>'Bills Import 2024'!AX267</f>
        <v>0% PUR</v>
      </c>
      <c r="I137" s="1" t="str">
        <f>'Bills Import 2024'!BD267</f>
        <v>Manpower</v>
      </c>
      <c r="J137" s="1">
        <f>'Bills Import 2024'!BJ267</f>
        <v>1</v>
      </c>
    </row>
    <row r="138" spans="1:10" x14ac:dyDescent="0.25">
      <c r="A138" s="1" t="str">
        <f>'Bills Import 2024'!G269</f>
        <v>Employees Wages &amp; Salaries</v>
      </c>
      <c r="B138" s="45">
        <f>'Bills Import 2024'!R269</f>
        <v>45474</v>
      </c>
      <c r="C138" s="45">
        <f>'Bills Import 2024'!R269</f>
        <v>45474</v>
      </c>
      <c r="D138" s="46">
        <f>'Bills Import 2024'!BP269</f>
        <v>292527</v>
      </c>
      <c r="E138" s="1" t="str">
        <f>'Bills Import 2024'!W269</f>
        <v>{"1026": 100.0}</v>
      </c>
      <c r="F138" s="1" t="str">
        <f>'Bills Import 2024'!Y269</f>
        <v>3010093</v>
      </c>
      <c r="G138" s="45">
        <f>'Bills Import 2024'!AG269</f>
        <v>45479</v>
      </c>
      <c r="H138" s="1" t="str">
        <f>'Bills Import 2024'!AX269</f>
        <v>0% PUR</v>
      </c>
      <c r="I138" s="1" t="str">
        <f>'Bills Import 2024'!BD269</f>
        <v>Manpower</v>
      </c>
      <c r="J138" s="1">
        <f>'Bills Import 2024'!BJ269</f>
        <v>1</v>
      </c>
    </row>
    <row r="139" spans="1:10" x14ac:dyDescent="0.25">
      <c r="A139" s="1" t="str">
        <f>'Bills Import 2024'!G271</f>
        <v>Employees Wages &amp; Salaries</v>
      </c>
      <c r="B139" s="45">
        <f>'Bills Import 2024'!R271</f>
        <v>45474</v>
      </c>
      <c r="C139" s="45">
        <f>'Bills Import 2024'!R271</f>
        <v>45474</v>
      </c>
      <c r="D139" s="46">
        <f>'Bills Import 2024'!BP271</f>
        <v>282381</v>
      </c>
      <c r="E139" s="1" t="str">
        <f>'Bills Import 2024'!W271</f>
        <v>{"1025": 100.0}</v>
      </c>
      <c r="F139" s="1" t="str">
        <f>'Bills Import 2024'!Y271</f>
        <v>3010093</v>
      </c>
      <c r="G139" s="45">
        <f>'Bills Import 2024'!AG271</f>
        <v>45479</v>
      </c>
      <c r="H139" s="1" t="str">
        <f>'Bills Import 2024'!AX271</f>
        <v>0% PUR</v>
      </c>
      <c r="I139" s="1" t="str">
        <f>'Bills Import 2024'!BD271</f>
        <v>Manpower</v>
      </c>
      <c r="J139" s="1">
        <f>'Bills Import 2024'!BJ271</f>
        <v>1</v>
      </c>
    </row>
    <row r="140" spans="1:10" x14ac:dyDescent="0.25">
      <c r="A140" s="1" t="str">
        <f>'Bills Import 2024'!G273</f>
        <v>Employees Wages &amp; Salaries</v>
      </c>
      <c r="B140" s="45">
        <f>'Bills Import 2024'!R273</f>
        <v>45474</v>
      </c>
      <c r="C140" s="45">
        <f>'Bills Import 2024'!R273</f>
        <v>45474</v>
      </c>
      <c r="D140" s="46">
        <f>'Bills Import 2024'!BP273</f>
        <v>305640</v>
      </c>
      <c r="E140" s="1" t="str">
        <f>'Bills Import 2024'!W273</f>
        <v>{"1108": 100.0}</v>
      </c>
      <c r="F140" s="1" t="str">
        <f>'Bills Import 2024'!Y273</f>
        <v>3010093</v>
      </c>
      <c r="G140" s="45">
        <f>'Bills Import 2024'!AG273</f>
        <v>45479</v>
      </c>
      <c r="H140" s="1" t="str">
        <f>'Bills Import 2024'!AX273</f>
        <v>0% PUR</v>
      </c>
      <c r="I140" s="1" t="str">
        <f>'Bills Import 2024'!BD273</f>
        <v>Manpower</v>
      </c>
      <c r="J140" s="1">
        <f>'Bills Import 2024'!BJ273</f>
        <v>1</v>
      </c>
    </row>
    <row r="141" spans="1:10" x14ac:dyDescent="0.25">
      <c r="A141" s="1" t="str">
        <f>'Bills Import 2024'!G274</f>
        <v>Employees Wages &amp; Salaries</v>
      </c>
      <c r="B141" s="45">
        <f>'Bills Import 2024'!R274</f>
        <v>45474</v>
      </c>
      <c r="C141" s="45">
        <f>'Bills Import 2024'!R274</f>
        <v>45474</v>
      </c>
      <c r="D141" s="46">
        <f>'Bills Import 2024'!BP274</f>
        <v>666846</v>
      </c>
      <c r="E141" s="1" t="str">
        <f>'Bills Import 2024'!W274</f>
        <v>{"1031": 100.0}</v>
      </c>
      <c r="F141" s="1" t="str">
        <f>'Bills Import 2024'!Y274</f>
        <v>3010093</v>
      </c>
      <c r="G141" s="45">
        <f>'Bills Import 2024'!AG274</f>
        <v>45479</v>
      </c>
      <c r="H141" s="1" t="str">
        <f>'Bills Import 2024'!AX274</f>
        <v>0% PUR</v>
      </c>
      <c r="I141" s="1" t="str">
        <f>'Bills Import 2024'!BD274</f>
        <v>Manpower</v>
      </c>
      <c r="J141" s="1">
        <f>'Bills Import 2024'!BJ274</f>
        <v>1</v>
      </c>
    </row>
    <row r="142" spans="1:10" x14ac:dyDescent="0.25">
      <c r="A142" s="1" t="str">
        <f>'Bills Import 2024'!G276</f>
        <v>Employees Wages &amp; Salaries</v>
      </c>
      <c r="B142" s="45">
        <f>'Bills Import 2024'!R276</f>
        <v>45474</v>
      </c>
      <c r="C142" s="45">
        <f>'Bills Import 2024'!R276</f>
        <v>45474</v>
      </c>
      <c r="D142" s="46">
        <f>'Bills Import 2024'!BP276</f>
        <v>343878</v>
      </c>
      <c r="E142" s="1" t="str">
        <f>'Bills Import 2024'!W276</f>
        <v>{"1011": 100.0}</v>
      </c>
      <c r="F142" s="1" t="str">
        <f>'Bills Import 2024'!Y276</f>
        <v>3010093</v>
      </c>
      <c r="G142" s="45">
        <f>'Bills Import 2024'!AG276</f>
        <v>45479</v>
      </c>
      <c r="H142" s="1" t="str">
        <f>'Bills Import 2024'!AX276</f>
        <v>0% PUR</v>
      </c>
      <c r="I142" s="1" t="str">
        <f>'Bills Import 2024'!BD276</f>
        <v>Manpower</v>
      </c>
      <c r="J142" s="1">
        <f>'Bills Import 2024'!BJ276</f>
        <v>1</v>
      </c>
    </row>
    <row r="143" spans="1:10" x14ac:dyDescent="0.25">
      <c r="A143" s="1" t="str">
        <f>'Bills Import 2024'!G278</f>
        <v>Employees Wages &amp; Salaries</v>
      </c>
      <c r="B143" s="45">
        <f>'Bills Import 2024'!R278</f>
        <v>45474</v>
      </c>
      <c r="C143" s="45">
        <f>'Bills Import 2024'!R278</f>
        <v>45474</v>
      </c>
      <c r="D143" s="46">
        <f>'Bills Import 2024'!BP278</f>
        <v>113200</v>
      </c>
      <c r="E143" s="1" t="str">
        <f>'Bills Import 2024'!W278</f>
        <v>{"1022": 100.0}</v>
      </c>
      <c r="F143" s="1" t="str">
        <f>'Bills Import 2024'!Y278</f>
        <v>3010093</v>
      </c>
      <c r="G143" s="45">
        <f>'Bills Import 2024'!AG278</f>
        <v>45479</v>
      </c>
      <c r="H143" s="1" t="str">
        <f>'Bills Import 2024'!AX278</f>
        <v>0% PUR</v>
      </c>
      <c r="I143" s="1" t="str">
        <f>'Bills Import 2024'!BD278</f>
        <v>Manpower</v>
      </c>
      <c r="J143" s="1">
        <f>'Bills Import 2024'!BJ278</f>
        <v>1</v>
      </c>
    </row>
    <row r="144" spans="1:10" x14ac:dyDescent="0.25">
      <c r="A144" s="1" t="str">
        <f>'Bills Import 2024'!G280</f>
        <v>Employees Wages &amp; Salaries</v>
      </c>
      <c r="B144" s="45">
        <f>'Bills Import 2024'!R280</f>
        <v>45474</v>
      </c>
      <c r="C144" s="45">
        <f>'Bills Import 2024'!R280</f>
        <v>45474</v>
      </c>
      <c r="D144" s="46">
        <f>'Bills Import 2024'!BP280</f>
        <v>339600</v>
      </c>
      <c r="E144" s="1" t="str">
        <f>'Bills Import 2024'!W280</f>
        <v>{"1021": 100.0}</v>
      </c>
      <c r="F144" s="1" t="str">
        <f>'Bills Import 2024'!Y280</f>
        <v>3010093</v>
      </c>
      <c r="G144" s="45">
        <f>'Bills Import 2024'!AG280</f>
        <v>45479</v>
      </c>
      <c r="H144" s="1" t="str">
        <f>'Bills Import 2024'!AX280</f>
        <v>0% PUR</v>
      </c>
      <c r="I144" s="1" t="str">
        <f>'Bills Import 2024'!BD280</f>
        <v>Manpower</v>
      </c>
      <c r="J144" s="1">
        <f>'Bills Import 2024'!BJ280</f>
        <v>1</v>
      </c>
    </row>
    <row r="145" spans="1:10" x14ac:dyDescent="0.25">
      <c r="A145" s="1" t="str">
        <f>'Bills Import 2024'!G282</f>
        <v>Employees Wages &amp; Salaries</v>
      </c>
      <c r="B145" s="45">
        <f>'Bills Import 2024'!R282</f>
        <v>45474</v>
      </c>
      <c r="C145" s="45">
        <f>'Bills Import 2024'!R282</f>
        <v>45474</v>
      </c>
      <c r="D145" s="46">
        <f>'Bills Import 2024'!BP282</f>
        <v>1020227</v>
      </c>
      <c r="E145" s="1" t="str">
        <f>'Bills Import 2024'!W282</f>
        <v>{"911": 100.0}</v>
      </c>
      <c r="F145" s="1" t="str">
        <f>'Bills Import 2024'!Y282</f>
        <v>3010093</v>
      </c>
      <c r="G145" s="45">
        <f>'Bills Import 2024'!AG282</f>
        <v>45479</v>
      </c>
      <c r="H145" s="1" t="str">
        <f>'Bills Import 2024'!AX282</f>
        <v>0% PUR</v>
      </c>
      <c r="I145" s="1" t="str">
        <f>'Bills Import 2024'!BD282</f>
        <v>Manpower</v>
      </c>
      <c r="J145" s="1">
        <f>'Bills Import 2024'!BJ282</f>
        <v>1</v>
      </c>
    </row>
    <row r="146" spans="1:10" x14ac:dyDescent="0.25">
      <c r="A146" s="1" t="str">
        <f>'Bills Import 2024'!G284</f>
        <v>Employees Wages &amp; Salaries</v>
      </c>
      <c r="B146" s="45">
        <f>'Bills Import 2024'!R284</f>
        <v>45474</v>
      </c>
      <c r="C146" s="45">
        <f>'Bills Import 2024'!R284</f>
        <v>45474</v>
      </c>
      <c r="D146" s="46">
        <f>'Bills Import 2024'!BP284</f>
        <v>51618</v>
      </c>
      <c r="E146" s="1" t="str">
        <f>'Bills Import 2024'!W284</f>
        <v>{"962": 100.0}</v>
      </c>
      <c r="F146" s="1" t="str">
        <f>'Bills Import 2024'!Y284</f>
        <v>3010093</v>
      </c>
      <c r="G146" s="45">
        <f>'Bills Import 2024'!AG284</f>
        <v>45479</v>
      </c>
      <c r="H146" s="1" t="str">
        <f>'Bills Import 2024'!AX284</f>
        <v>0% PUR</v>
      </c>
      <c r="I146" s="1" t="str">
        <f>'Bills Import 2024'!BD284</f>
        <v>Manpower</v>
      </c>
      <c r="J146" s="1">
        <f>'Bills Import 2024'!BJ284</f>
        <v>1</v>
      </c>
    </row>
    <row r="147" spans="1:10" x14ac:dyDescent="0.25">
      <c r="A147" s="1" t="str">
        <f>'Bills Import 2024'!G286</f>
        <v>Employees Wages &amp; Salaries</v>
      </c>
      <c r="B147" s="45">
        <f>'Bills Import 2024'!R286</f>
        <v>45474</v>
      </c>
      <c r="C147" s="45">
        <f>'Bills Import 2024'!R286</f>
        <v>45474</v>
      </c>
      <c r="D147" s="46">
        <f>'Bills Import 2024'!BP286</f>
        <v>621550</v>
      </c>
      <c r="E147" s="1" t="str">
        <f>'Bills Import 2024'!W286</f>
        <v>{"1110": 100.0}</v>
      </c>
      <c r="F147" s="1" t="str">
        <f>'Bills Import 2024'!Y286</f>
        <v>3010093</v>
      </c>
      <c r="G147" s="45">
        <f>'Bills Import 2024'!AG286</f>
        <v>45479</v>
      </c>
      <c r="H147" s="1" t="str">
        <f>'Bills Import 2024'!AX286</f>
        <v>0% PUR</v>
      </c>
      <c r="I147" s="1" t="str">
        <f>'Bills Import 2024'!BD286</f>
        <v>Manpower</v>
      </c>
      <c r="J147" s="1">
        <f>'Bills Import 2024'!BJ286</f>
        <v>1</v>
      </c>
    </row>
    <row r="148" spans="1:10" x14ac:dyDescent="0.25">
      <c r="A148" s="1" t="str">
        <f>'Bills Import 2024'!G288</f>
        <v>Employees Wages &amp; Salaries</v>
      </c>
      <c r="B148" s="45">
        <f>'Bills Import 2024'!R288</f>
        <v>45474</v>
      </c>
      <c r="C148" s="45">
        <f>'Bills Import 2024'!R288</f>
        <v>45474</v>
      </c>
      <c r="D148" s="46">
        <f>'Bills Import 2024'!BP288</f>
        <v>509095</v>
      </c>
      <c r="E148" s="1" t="str">
        <f>'Bills Import 2024'!W288</f>
        <v>{"61": 100.0}</v>
      </c>
      <c r="F148" s="1" t="str">
        <f>'Bills Import 2024'!Y288</f>
        <v>3010093</v>
      </c>
      <c r="G148" s="45">
        <f>'Bills Import 2024'!AG288</f>
        <v>45479</v>
      </c>
      <c r="H148" s="1" t="str">
        <f>'Bills Import 2024'!AX288</f>
        <v>0% PUR</v>
      </c>
      <c r="I148" s="1" t="str">
        <f>'Bills Import 2024'!BD288</f>
        <v>Manpower</v>
      </c>
      <c r="J148" s="1">
        <f>'Bills Import 2024'!BJ288</f>
        <v>1</v>
      </c>
    </row>
    <row r="149" spans="1:10" x14ac:dyDescent="0.25">
      <c r="A149" s="1" t="str">
        <f>'Bills Import 2024'!G290</f>
        <v>Employees Wages &amp; Salaries</v>
      </c>
      <c r="B149" s="45">
        <f>'Bills Import 2024'!R290</f>
        <v>45505</v>
      </c>
      <c r="C149" s="45">
        <f>'Bills Import 2024'!R290</f>
        <v>45505</v>
      </c>
      <c r="D149" s="46">
        <f>'Bills Import 2024'!BP290</f>
        <v>176818</v>
      </c>
      <c r="E149" s="1" t="str">
        <f>'Bills Import 2024'!W290</f>
        <v>{"1012": 100.0}</v>
      </c>
      <c r="F149" s="1" t="str">
        <f>'Bills Import 2024'!Y290</f>
        <v>3010093</v>
      </c>
      <c r="G149" s="45">
        <f>'Bills Import 2024'!AG290</f>
        <v>45510</v>
      </c>
      <c r="H149" s="1" t="str">
        <f>'Bills Import 2024'!AX290</f>
        <v>0% PUR</v>
      </c>
      <c r="I149" s="1" t="str">
        <f>'Bills Import 2024'!BD290</f>
        <v>Manpower</v>
      </c>
      <c r="J149" s="1">
        <f>'Bills Import 2024'!BJ290</f>
        <v>1</v>
      </c>
    </row>
    <row r="150" spans="1:10" x14ac:dyDescent="0.25">
      <c r="A150" s="1" t="str">
        <f>'Bills Import 2024'!G292</f>
        <v>Employees Wages &amp; Salaries</v>
      </c>
      <c r="B150" s="45">
        <f>'Bills Import 2024'!R292</f>
        <v>45505</v>
      </c>
      <c r="C150" s="45">
        <f>'Bills Import 2024'!R292</f>
        <v>45505</v>
      </c>
      <c r="D150" s="46">
        <f>'Bills Import 2024'!BP292</f>
        <v>1906206</v>
      </c>
      <c r="E150" s="1" t="str">
        <f>'Bills Import 2024'!W292</f>
        <v>{"1028": 100.0}</v>
      </c>
      <c r="F150" s="1" t="str">
        <f>'Bills Import 2024'!Y292</f>
        <v>3010093</v>
      </c>
      <c r="G150" s="45">
        <f>'Bills Import 2024'!AG292</f>
        <v>45510</v>
      </c>
      <c r="H150" s="1" t="str">
        <f>'Bills Import 2024'!AX292</f>
        <v>0% PUR</v>
      </c>
      <c r="I150" s="1" t="str">
        <f>'Bills Import 2024'!BD292</f>
        <v>Manpower</v>
      </c>
      <c r="J150" s="1">
        <f>'Bills Import 2024'!BJ292</f>
        <v>1</v>
      </c>
    </row>
    <row r="151" spans="1:10" x14ac:dyDescent="0.25">
      <c r="A151" s="1" t="str">
        <f>'Bills Import 2024'!G294</f>
        <v>Employees Wages &amp; Salaries</v>
      </c>
      <c r="B151" s="45">
        <f>'Bills Import 2024'!R294</f>
        <v>45505</v>
      </c>
      <c r="C151" s="45">
        <f>'Bills Import 2024'!R294</f>
        <v>45505</v>
      </c>
      <c r="D151" s="46">
        <f>'Bills Import 2024'!BP294</f>
        <v>188232</v>
      </c>
      <c r="E151" s="1" t="str">
        <f>'Bills Import 2024'!W294</f>
        <v>{"991": 100.0}</v>
      </c>
      <c r="F151" s="1" t="str">
        <f>'Bills Import 2024'!Y294</f>
        <v>3010093</v>
      </c>
      <c r="G151" s="45">
        <f>'Bills Import 2024'!AG294</f>
        <v>45510</v>
      </c>
      <c r="H151" s="1" t="str">
        <f>'Bills Import 2024'!AX294</f>
        <v>0% PUR</v>
      </c>
      <c r="I151" s="1" t="str">
        <f>'Bills Import 2024'!BD294</f>
        <v>Manpower</v>
      </c>
      <c r="J151" s="1">
        <f>'Bills Import 2024'!BJ294</f>
        <v>1</v>
      </c>
    </row>
    <row r="152" spans="1:10" x14ac:dyDescent="0.25">
      <c r="A152" s="1" t="str">
        <f>'Bills Import 2024'!G296</f>
        <v>Employees Wages &amp; Salaries</v>
      </c>
      <c r="B152" s="45">
        <f>'Bills Import 2024'!R296</f>
        <v>45505</v>
      </c>
      <c r="C152" s="45">
        <f>'Bills Import 2024'!R296</f>
        <v>45505</v>
      </c>
      <c r="D152" s="46">
        <f>'Bills Import 2024'!BP296</f>
        <v>292527</v>
      </c>
      <c r="E152" s="1" t="str">
        <f>'Bills Import 2024'!W296</f>
        <v>{"1026": 100.0}</v>
      </c>
      <c r="F152" s="1" t="str">
        <f>'Bills Import 2024'!Y296</f>
        <v>3010093</v>
      </c>
      <c r="G152" s="45">
        <f>'Bills Import 2024'!AG296</f>
        <v>45510</v>
      </c>
      <c r="H152" s="1" t="str">
        <f>'Bills Import 2024'!AX296</f>
        <v>0% PUR</v>
      </c>
      <c r="I152" s="1" t="str">
        <f>'Bills Import 2024'!BD296</f>
        <v>Manpower</v>
      </c>
      <c r="J152" s="1">
        <f>'Bills Import 2024'!BJ296</f>
        <v>1</v>
      </c>
    </row>
    <row r="153" spans="1:10" x14ac:dyDescent="0.25">
      <c r="A153" s="1" t="str">
        <f>'Bills Import 2024'!G298</f>
        <v>Employees Wages &amp; Salaries</v>
      </c>
      <c r="B153" s="45">
        <f>'Bills Import 2024'!R298</f>
        <v>45505</v>
      </c>
      <c r="C153" s="45">
        <f>'Bills Import 2024'!R298</f>
        <v>45505</v>
      </c>
      <c r="D153" s="46">
        <f>'Bills Import 2024'!BP298</f>
        <v>282381</v>
      </c>
      <c r="E153" s="1" t="str">
        <f>'Bills Import 2024'!W298</f>
        <v>{"1025": 100.0}</v>
      </c>
      <c r="F153" s="1" t="str">
        <f>'Bills Import 2024'!Y298</f>
        <v>3010093</v>
      </c>
      <c r="G153" s="45">
        <f>'Bills Import 2024'!AG298</f>
        <v>45510</v>
      </c>
      <c r="H153" s="1" t="str">
        <f>'Bills Import 2024'!AX298</f>
        <v>0% PUR</v>
      </c>
      <c r="I153" s="1" t="str">
        <f>'Bills Import 2024'!BD298</f>
        <v>Manpower</v>
      </c>
      <c r="J153" s="1">
        <f>'Bills Import 2024'!BJ298</f>
        <v>1</v>
      </c>
    </row>
    <row r="154" spans="1:10" x14ac:dyDescent="0.25">
      <c r="A154" s="1" t="str">
        <f>'Bills Import 2024'!G300</f>
        <v>Employees Wages &amp; Salaries</v>
      </c>
      <c r="B154" s="45">
        <f>'Bills Import 2024'!R300</f>
        <v>45505</v>
      </c>
      <c r="C154" s="45">
        <f>'Bills Import 2024'!R300</f>
        <v>45505</v>
      </c>
      <c r="D154" s="46">
        <f>'Bills Import 2024'!BP300</f>
        <v>362240</v>
      </c>
      <c r="E154" s="1" t="str">
        <f>'Bills Import 2024'!W300</f>
        <v>{"1108": 100.0}</v>
      </c>
      <c r="F154" s="1" t="str">
        <f>'Bills Import 2024'!Y300</f>
        <v>3010093</v>
      </c>
      <c r="G154" s="45">
        <f>'Bills Import 2024'!AG300</f>
        <v>45510</v>
      </c>
      <c r="H154" s="1" t="str">
        <f>'Bills Import 2024'!AX300</f>
        <v>0% PUR</v>
      </c>
      <c r="I154" s="1" t="str">
        <f>'Bills Import 2024'!BD300</f>
        <v>Manpower</v>
      </c>
      <c r="J154" s="1">
        <f>'Bills Import 2024'!BJ300</f>
        <v>1</v>
      </c>
    </row>
    <row r="155" spans="1:10" x14ac:dyDescent="0.25">
      <c r="A155" s="1" t="str">
        <f>'Bills Import 2024'!G301</f>
        <v>Employees Wages &amp; Salaries</v>
      </c>
      <c r="B155" s="45">
        <f>'Bills Import 2024'!R301</f>
        <v>45505</v>
      </c>
      <c r="C155" s="45">
        <f>'Bills Import 2024'!R301</f>
        <v>45505</v>
      </c>
      <c r="D155" s="46">
        <f>'Bills Import 2024'!BP301</f>
        <v>634325</v>
      </c>
      <c r="E155" s="1" t="str">
        <f>'Bills Import 2024'!W301</f>
        <v>{"1031": 100.0}</v>
      </c>
      <c r="F155" s="1" t="str">
        <f>'Bills Import 2024'!Y301</f>
        <v>3010093</v>
      </c>
      <c r="G155" s="45">
        <f>'Bills Import 2024'!AG301</f>
        <v>45510</v>
      </c>
      <c r="H155" s="1" t="str">
        <f>'Bills Import 2024'!AX301</f>
        <v>0% PUR</v>
      </c>
      <c r="I155" s="1" t="str">
        <f>'Bills Import 2024'!BD301</f>
        <v>Manpower</v>
      </c>
      <c r="J155" s="1">
        <f>'Bills Import 2024'!BJ301</f>
        <v>1</v>
      </c>
    </row>
    <row r="156" spans="1:10" x14ac:dyDescent="0.25">
      <c r="A156" s="1" t="str">
        <f>'Bills Import 2024'!G303</f>
        <v>Employees Wages &amp; Salaries</v>
      </c>
      <c r="B156" s="45">
        <f>'Bills Import 2024'!R303</f>
        <v>45505</v>
      </c>
      <c r="C156" s="45">
        <f>'Bills Import 2024'!R303</f>
        <v>45505</v>
      </c>
      <c r="D156" s="46">
        <f>'Bills Import 2024'!BP303</f>
        <v>113200</v>
      </c>
      <c r="E156" s="1" t="str">
        <f>'Bills Import 2024'!W303</f>
        <v>{"1022": 100.0}</v>
      </c>
      <c r="F156" s="1" t="str">
        <f>'Bills Import 2024'!Y303</f>
        <v>3010093</v>
      </c>
      <c r="G156" s="45">
        <f>'Bills Import 2024'!AG303</f>
        <v>45510</v>
      </c>
      <c r="H156" s="1" t="str">
        <f>'Bills Import 2024'!AX303</f>
        <v>0% PUR</v>
      </c>
      <c r="I156" s="1" t="str">
        <f>'Bills Import 2024'!BD303</f>
        <v>Manpower</v>
      </c>
      <c r="J156" s="1">
        <f>'Bills Import 2024'!BJ303</f>
        <v>1</v>
      </c>
    </row>
    <row r="157" spans="1:10" x14ac:dyDescent="0.25">
      <c r="A157" s="1" t="str">
        <f>'Bills Import 2024'!G305</f>
        <v>Employees Wages &amp; Salaries</v>
      </c>
      <c r="B157" s="45">
        <f>'Bills Import 2024'!R305</f>
        <v>45505</v>
      </c>
      <c r="C157" s="45">
        <f>'Bills Import 2024'!R305</f>
        <v>45505</v>
      </c>
      <c r="D157" s="46">
        <f>'Bills Import 2024'!BP305</f>
        <v>316960</v>
      </c>
      <c r="E157" s="1" t="str">
        <f>'Bills Import 2024'!W305</f>
        <v>{"1021": 100.0}</v>
      </c>
      <c r="F157" s="1" t="str">
        <f>'Bills Import 2024'!Y305</f>
        <v>3010093</v>
      </c>
      <c r="G157" s="45">
        <f>'Bills Import 2024'!AG305</f>
        <v>45510</v>
      </c>
      <c r="H157" s="1" t="str">
        <f>'Bills Import 2024'!AX305</f>
        <v>0% PUR</v>
      </c>
      <c r="I157" s="1" t="str">
        <f>'Bills Import 2024'!BD305</f>
        <v>Manpower</v>
      </c>
      <c r="J157" s="1">
        <f>'Bills Import 2024'!BJ305</f>
        <v>1</v>
      </c>
    </row>
    <row r="158" spans="1:10" x14ac:dyDescent="0.25">
      <c r="A158" s="1" t="str">
        <f>'Bills Import 2024'!G307</f>
        <v>Employees Wages &amp; Salaries</v>
      </c>
      <c r="B158" s="45">
        <f>'Bills Import 2024'!R307</f>
        <v>45505</v>
      </c>
      <c r="C158" s="45">
        <f>'Bills Import 2024'!R307</f>
        <v>45505</v>
      </c>
      <c r="D158" s="46">
        <f>'Bills Import 2024'!BP307</f>
        <v>350330</v>
      </c>
      <c r="E158" s="1" t="str">
        <f>'Bills Import 2024'!W307</f>
        <v>{"943": 100.0}</v>
      </c>
      <c r="F158" s="1" t="str">
        <f>'Bills Import 2024'!Y307</f>
        <v>3010093</v>
      </c>
      <c r="G158" s="45">
        <f>'Bills Import 2024'!AG307</f>
        <v>45510</v>
      </c>
      <c r="H158" s="1" t="str">
        <f>'Bills Import 2024'!AX307</f>
        <v>0% PUR</v>
      </c>
      <c r="I158" s="1" t="str">
        <f>'Bills Import 2024'!BD307</f>
        <v>Manpower</v>
      </c>
      <c r="J158" s="1">
        <f>'Bills Import 2024'!BJ307</f>
        <v>1</v>
      </c>
    </row>
    <row r="159" spans="1:10" x14ac:dyDescent="0.25">
      <c r="A159" s="1" t="str">
        <f>'Bills Import 2024'!G309</f>
        <v>Employees Wages &amp; Salaries</v>
      </c>
      <c r="B159" s="45">
        <f>'Bills Import 2024'!R309</f>
        <v>45505</v>
      </c>
      <c r="C159" s="45">
        <f>'Bills Import 2024'!R309</f>
        <v>45505</v>
      </c>
      <c r="D159" s="46">
        <f>'Bills Import 2024'!BP309</f>
        <v>1243099</v>
      </c>
      <c r="E159" s="1" t="str">
        <f>'Bills Import 2024'!W309</f>
        <v>{"1110": 100.0}</v>
      </c>
      <c r="F159" s="1" t="str">
        <f>'Bills Import 2024'!Y309</f>
        <v>3010093</v>
      </c>
      <c r="G159" s="45">
        <f>'Bills Import 2024'!AG309</f>
        <v>45510</v>
      </c>
      <c r="H159" s="1" t="str">
        <f>'Bills Import 2024'!AX309</f>
        <v>0% PUR</v>
      </c>
      <c r="I159" s="1" t="str">
        <f>'Bills Import 2024'!BD309</f>
        <v>Manpower</v>
      </c>
      <c r="J159" s="1">
        <f>'Bills Import 2024'!BJ309</f>
        <v>1</v>
      </c>
    </row>
    <row r="160" spans="1:10" x14ac:dyDescent="0.25">
      <c r="A160" s="1" t="str">
        <f>'Bills Import 2024'!G311</f>
        <v>Employees Wages &amp; Salaries</v>
      </c>
      <c r="B160" s="45">
        <f>'Bills Import 2024'!R311</f>
        <v>45505</v>
      </c>
      <c r="C160" s="45">
        <f>'Bills Import 2024'!R311</f>
        <v>45505</v>
      </c>
      <c r="D160" s="46">
        <f>'Bills Import 2024'!BP311</f>
        <v>1018189</v>
      </c>
      <c r="E160" s="1" t="str">
        <f>'Bills Import 2024'!W311</f>
        <v>{"61": 100.0}</v>
      </c>
      <c r="F160" s="1" t="str">
        <f>'Bills Import 2024'!Y311</f>
        <v>3010093</v>
      </c>
      <c r="G160" s="45">
        <f>'Bills Import 2024'!AG311</f>
        <v>45510</v>
      </c>
      <c r="H160" s="1" t="str">
        <f>'Bills Import 2024'!AX311</f>
        <v>0% PUR</v>
      </c>
      <c r="I160" s="1" t="str">
        <f>'Bills Import 2024'!BD311</f>
        <v>Manpower</v>
      </c>
      <c r="J160" s="1">
        <f>'Bills Import 2024'!BJ311</f>
        <v>1</v>
      </c>
    </row>
    <row r="161" spans="1:10" x14ac:dyDescent="0.25">
      <c r="A161" s="1" t="str">
        <f>'Bills Import 2024'!G313</f>
        <v>Employees Wages &amp; Salaries</v>
      </c>
      <c r="B161" s="45">
        <f>'Bills Import 2024'!R313</f>
        <v>45535</v>
      </c>
      <c r="C161" s="45">
        <f>'Bills Import 2024'!R313</f>
        <v>45535</v>
      </c>
      <c r="D161" s="46">
        <f>'Bills Import 2024'!BP313</f>
        <v>88409</v>
      </c>
      <c r="E161" s="1" t="str">
        <f>'Bills Import 2024'!W313</f>
        <v>{"1012": 100.0}</v>
      </c>
      <c r="F161" s="1" t="str">
        <f>'Bills Import 2024'!Y313</f>
        <v>3010093</v>
      </c>
      <c r="G161" s="45">
        <f>'Bills Import 2024'!AG313</f>
        <v>45540</v>
      </c>
      <c r="H161" s="1" t="str">
        <f>'Bills Import 2024'!AX313</f>
        <v>0% PUR</v>
      </c>
      <c r="I161" s="1" t="str">
        <f>'Bills Import 2024'!BD313</f>
        <v>Manpower</v>
      </c>
      <c r="J161" s="1">
        <f>'Bills Import 2024'!BJ313</f>
        <v>1</v>
      </c>
    </row>
    <row r="162" spans="1:10" x14ac:dyDescent="0.25">
      <c r="A162" s="1" t="str">
        <f>'Bills Import 2024'!G315</f>
        <v>Employees Wages &amp; Salaries</v>
      </c>
      <c r="B162" s="45">
        <f>'Bills Import 2024'!R315</f>
        <v>45535</v>
      </c>
      <c r="C162" s="45">
        <f>'Bills Import 2024'!R315</f>
        <v>45535</v>
      </c>
      <c r="D162" s="46">
        <f>'Bills Import 2024'!BP315</f>
        <v>905600</v>
      </c>
      <c r="E162" s="1" t="str">
        <f>'Bills Import 2024'!W315</f>
        <v>{"1028": 100.0}</v>
      </c>
      <c r="F162" s="1" t="str">
        <f>'Bills Import 2024'!Y315</f>
        <v>3010093</v>
      </c>
      <c r="G162" s="45">
        <f>'Bills Import 2024'!AG315</f>
        <v>45540</v>
      </c>
      <c r="H162" s="1" t="str">
        <f>'Bills Import 2024'!AX315</f>
        <v>0% PUR</v>
      </c>
      <c r="I162" s="1" t="str">
        <f>'Bills Import 2024'!BD315</f>
        <v>Manpower</v>
      </c>
      <c r="J162" s="1">
        <f>'Bills Import 2024'!BJ315</f>
        <v>1</v>
      </c>
    </row>
    <row r="163" spans="1:10" x14ac:dyDescent="0.25">
      <c r="A163" s="1" t="str">
        <f>'Bills Import 2024'!G317</f>
        <v>Employees Wages &amp; Salaries</v>
      </c>
      <c r="B163" s="45">
        <f>'Bills Import 2024'!R317</f>
        <v>45535</v>
      </c>
      <c r="C163" s="45">
        <f>'Bills Import 2024'!R317</f>
        <v>45535</v>
      </c>
      <c r="D163" s="46">
        <f>'Bills Import 2024'!BP317</f>
        <v>188232</v>
      </c>
      <c r="E163" s="1" t="str">
        <f>'Bills Import 2024'!W317</f>
        <v>{"991": 100.0}</v>
      </c>
      <c r="F163" s="1" t="str">
        <f>'Bills Import 2024'!Y317</f>
        <v>3010093</v>
      </c>
      <c r="G163" s="45">
        <f>'Bills Import 2024'!AG317</f>
        <v>45540</v>
      </c>
      <c r="H163" s="1" t="str">
        <f>'Bills Import 2024'!AX317</f>
        <v>0% PUR</v>
      </c>
      <c r="I163" s="1" t="str">
        <f>'Bills Import 2024'!BD317</f>
        <v>Manpower</v>
      </c>
      <c r="J163" s="1">
        <f>'Bills Import 2024'!BJ317</f>
        <v>1</v>
      </c>
    </row>
    <row r="164" spans="1:10" x14ac:dyDescent="0.25">
      <c r="A164" s="1" t="str">
        <f>'Bills Import 2024'!G319</f>
        <v>Employees Wages &amp; Salaries</v>
      </c>
      <c r="B164" s="45">
        <f>'Bills Import 2024'!R319</f>
        <v>45535</v>
      </c>
      <c r="C164" s="45">
        <f>'Bills Import 2024'!R319</f>
        <v>45535</v>
      </c>
      <c r="D164" s="46">
        <f>'Bills Import 2024'!BP319</f>
        <v>292527</v>
      </c>
      <c r="E164" s="1" t="str">
        <f>'Bills Import 2024'!W319</f>
        <v>{"1026": 100.0}</v>
      </c>
      <c r="F164" s="1" t="str">
        <f>'Bills Import 2024'!Y319</f>
        <v>3010093</v>
      </c>
      <c r="G164" s="45">
        <f>'Bills Import 2024'!AG319</f>
        <v>45540</v>
      </c>
      <c r="H164" s="1" t="str">
        <f>'Bills Import 2024'!AX319</f>
        <v>0% PUR</v>
      </c>
      <c r="I164" s="1" t="str">
        <f>'Bills Import 2024'!BD319</f>
        <v>Manpower</v>
      </c>
      <c r="J164" s="1">
        <f>'Bills Import 2024'!BJ319</f>
        <v>1</v>
      </c>
    </row>
    <row r="165" spans="1:10" x14ac:dyDescent="0.25">
      <c r="A165" s="1" t="str">
        <f>'Bills Import 2024'!G321</f>
        <v>Employees Wages &amp; Salaries</v>
      </c>
      <c r="B165" s="45">
        <f>'Bills Import 2024'!R321</f>
        <v>45535</v>
      </c>
      <c r="C165" s="45">
        <f>'Bills Import 2024'!R321</f>
        <v>45535</v>
      </c>
      <c r="D165" s="46">
        <f>'Bills Import 2024'!BP321</f>
        <v>282381</v>
      </c>
      <c r="E165" s="1" t="str">
        <f>'Bills Import 2024'!W321</f>
        <v>{"1025": 100.0}</v>
      </c>
      <c r="F165" s="1" t="str">
        <f>'Bills Import 2024'!Y321</f>
        <v>3010093</v>
      </c>
      <c r="G165" s="45">
        <f>'Bills Import 2024'!AG321</f>
        <v>45540</v>
      </c>
      <c r="H165" s="1" t="str">
        <f>'Bills Import 2024'!AX321</f>
        <v>0% PUR</v>
      </c>
      <c r="I165" s="1" t="str">
        <f>'Bills Import 2024'!BD321</f>
        <v>Manpower</v>
      </c>
      <c r="J165" s="1">
        <f>'Bills Import 2024'!BJ321</f>
        <v>1</v>
      </c>
    </row>
    <row r="166" spans="1:10" x14ac:dyDescent="0.25">
      <c r="A166" s="1" t="str">
        <f>'Bills Import 2024'!G323</f>
        <v>Employees Wages &amp; Salaries</v>
      </c>
      <c r="B166" s="45">
        <f>'Bills Import 2024'!R323</f>
        <v>45535</v>
      </c>
      <c r="C166" s="45">
        <f>'Bills Import 2024'!R323</f>
        <v>45535</v>
      </c>
      <c r="D166" s="46">
        <f>'Bills Import 2024'!BP323</f>
        <v>362240</v>
      </c>
      <c r="E166" s="1" t="str">
        <f>'Bills Import 2024'!W323</f>
        <v>{"1108": 100.0}</v>
      </c>
      <c r="F166" s="1" t="str">
        <f>'Bills Import 2024'!Y323</f>
        <v>3010093</v>
      </c>
      <c r="G166" s="45">
        <f>'Bills Import 2024'!AG323</f>
        <v>45540</v>
      </c>
      <c r="H166" s="1" t="str">
        <f>'Bills Import 2024'!AX323</f>
        <v>0% PUR</v>
      </c>
      <c r="I166" s="1" t="str">
        <f>'Bills Import 2024'!BD323</f>
        <v>Manpower</v>
      </c>
      <c r="J166" s="1">
        <f>'Bills Import 2024'!BJ323</f>
        <v>1</v>
      </c>
    </row>
    <row r="167" spans="1:10" x14ac:dyDescent="0.25">
      <c r="A167" s="1" t="str">
        <f>'Bills Import 2024'!G324</f>
        <v>Employees Wages &amp; Salaries</v>
      </c>
      <c r="B167" s="45">
        <f>'Bills Import 2024'!R324</f>
        <v>45535</v>
      </c>
      <c r="C167" s="45">
        <f>'Bills Import 2024'!R324</f>
        <v>45535</v>
      </c>
      <c r="D167" s="46">
        <f>'Bills Import 2024'!BP324</f>
        <v>586737</v>
      </c>
      <c r="E167" s="1" t="str">
        <f>'Bills Import 2024'!W324</f>
        <v>{"1031": 100.0}</v>
      </c>
      <c r="F167" s="1" t="str">
        <f>'Bills Import 2024'!Y324</f>
        <v>3010093</v>
      </c>
      <c r="G167" s="45">
        <f>'Bills Import 2024'!AG324</f>
        <v>45540</v>
      </c>
      <c r="H167" s="1" t="str">
        <f>'Bills Import 2024'!AX324</f>
        <v>0% PUR</v>
      </c>
      <c r="I167" s="1" t="str">
        <f>'Bills Import 2024'!BD324</f>
        <v>Manpower</v>
      </c>
      <c r="J167" s="1">
        <f>'Bills Import 2024'!BJ324</f>
        <v>1</v>
      </c>
    </row>
    <row r="168" spans="1:10" x14ac:dyDescent="0.25">
      <c r="A168" s="1" t="str">
        <f>'Bills Import 2024'!G326</f>
        <v>Employees Wages &amp; Salaries</v>
      </c>
      <c r="B168" s="45">
        <f>'Bills Import 2024'!R326</f>
        <v>45535</v>
      </c>
      <c r="C168" s="45">
        <f>'Bills Import 2024'!R326</f>
        <v>45535</v>
      </c>
      <c r="D168" s="46">
        <f>'Bills Import 2024'!BP326</f>
        <v>78556</v>
      </c>
      <c r="E168" s="1" t="str">
        <f>'Bills Import 2024'!W326</f>
        <v>{"1022": 100.0}</v>
      </c>
      <c r="F168" s="1" t="str">
        <f>'Bills Import 2024'!Y326</f>
        <v>3010093</v>
      </c>
      <c r="G168" s="45">
        <f>'Bills Import 2024'!AG326</f>
        <v>45540</v>
      </c>
      <c r="H168" s="1" t="str">
        <f>'Bills Import 2024'!AX326</f>
        <v>0% PUR</v>
      </c>
      <c r="I168" s="1" t="str">
        <f>'Bills Import 2024'!BD326</f>
        <v>Manpower</v>
      </c>
      <c r="J168" s="1">
        <f>'Bills Import 2024'!BJ326</f>
        <v>1</v>
      </c>
    </row>
    <row r="169" spans="1:10" x14ac:dyDescent="0.25">
      <c r="A169" s="1" t="str">
        <f>'Bills Import 2024'!G328</f>
        <v>Employees Wages &amp; Salaries</v>
      </c>
      <c r="B169" s="45">
        <f>'Bills Import 2024'!R328</f>
        <v>45535</v>
      </c>
      <c r="C169" s="45">
        <f>'Bills Import 2024'!R328</f>
        <v>45535</v>
      </c>
      <c r="D169" s="46">
        <f>'Bills Import 2024'!BP328</f>
        <v>294320</v>
      </c>
      <c r="E169" s="1" t="str">
        <f>'Bills Import 2024'!W328</f>
        <v>{"1021": 100.0}</v>
      </c>
      <c r="F169" s="1" t="str">
        <f>'Bills Import 2024'!Y328</f>
        <v>3010093</v>
      </c>
      <c r="G169" s="45">
        <f>'Bills Import 2024'!AG328</f>
        <v>45540</v>
      </c>
      <c r="H169" s="1" t="str">
        <f>'Bills Import 2024'!AX328</f>
        <v>0% PUR</v>
      </c>
      <c r="I169" s="1" t="str">
        <f>'Bills Import 2024'!BD328</f>
        <v>Manpower</v>
      </c>
      <c r="J169" s="1">
        <f>'Bills Import 2024'!BJ328</f>
        <v>1</v>
      </c>
    </row>
    <row r="170" spans="1:10" x14ac:dyDescent="0.25">
      <c r="A170" s="1" t="str">
        <f>'Bills Import 2024'!G330</f>
        <v>Employees Wages &amp; Salaries</v>
      </c>
      <c r="B170" s="45">
        <f>'Bills Import 2024'!R330</f>
        <v>45535</v>
      </c>
      <c r="C170" s="45">
        <f>'Bills Import 2024'!R330</f>
        <v>45535</v>
      </c>
      <c r="D170" s="46">
        <f>'Bills Import 2024'!BP330</f>
        <v>709110</v>
      </c>
      <c r="E170" s="1" t="str">
        <f>'Bills Import 2024'!W330</f>
        <v>{"1109": 100.0}</v>
      </c>
      <c r="F170" s="1" t="str">
        <f>'Bills Import 2024'!Y330</f>
        <v>3010093</v>
      </c>
      <c r="G170" s="45">
        <f>'Bills Import 2024'!AG330</f>
        <v>45540</v>
      </c>
      <c r="H170" s="1" t="str">
        <f>'Bills Import 2024'!AX330</f>
        <v>0% PUR</v>
      </c>
      <c r="I170" s="1" t="str">
        <f>'Bills Import 2024'!BD330</f>
        <v>Manpower</v>
      </c>
      <c r="J170" s="1">
        <f>'Bills Import 2024'!BJ330</f>
        <v>1</v>
      </c>
    </row>
    <row r="171" spans="1:10" x14ac:dyDescent="0.25">
      <c r="A171" s="1" t="str">
        <f>'Bills Import 2024'!G332</f>
        <v>Employees Wages &amp; Salaries</v>
      </c>
      <c r="B171" s="45">
        <f>'Bills Import 2024'!R332</f>
        <v>45535</v>
      </c>
      <c r="C171" s="45">
        <f>'Bills Import 2024'!R332</f>
        <v>45535</v>
      </c>
      <c r="D171" s="46">
        <f>'Bills Import 2024'!BP332</f>
        <v>1864649</v>
      </c>
      <c r="E171" s="1" t="str">
        <f>'Bills Import 2024'!W332</f>
        <v>{"1110": 100.0}</v>
      </c>
      <c r="F171" s="1" t="str">
        <f>'Bills Import 2024'!Y332</f>
        <v>3010093</v>
      </c>
      <c r="G171" s="45">
        <f>'Bills Import 2024'!AG332</f>
        <v>45540</v>
      </c>
      <c r="H171" s="1" t="str">
        <f>'Bills Import 2024'!AX332</f>
        <v>0% PUR</v>
      </c>
      <c r="I171" s="1" t="str">
        <f>'Bills Import 2024'!BD332</f>
        <v>Manpower</v>
      </c>
      <c r="J171" s="1">
        <f>'Bills Import 2024'!BJ332</f>
        <v>1</v>
      </c>
    </row>
    <row r="172" spans="1:10" x14ac:dyDescent="0.25">
      <c r="A172" s="1" t="str">
        <f>'Bills Import 2024'!G334</f>
        <v>Employees Wages &amp; Salaries</v>
      </c>
      <c r="B172" s="45">
        <f>'Bills Import 2024'!R334</f>
        <v>45535</v>
      </c>
      <c r="C172" s="45">
        <f>'Bills Import 2024'!R334</f>
        <v>45535</v>
      </c>
      <c r="D172" s="46">
        <f>'Bills Import 2024'!BP334</f>
        <v>1527284</v>
      </c>
      <c r="E172" s="1" t="str">
        <f>'Bills Import 2024'!W334</f>
        <v>{"61": 100.0}</v>
      </c>
      <c r="F172" s="1" t="str">
        <f>'Bills Import 2024'!Y334</f>
        <v>3010093</v>
      </c>
      <c r="G172" s="45">
        <f>'Bills Import 2024'!AG334</f>
        <v>45540</v>
      </c>
      <c r="H172" s="1" t="str">
        <f>'Bills Import 2024'!AX334</f>
        <v>0% PUR</v>
      </c>
      <c r="I172" s="1" t="str">
        <f>'Bills Import 2024'!BD334</f>
        <v>Manpower</v>
      </c>
      <c r="J172" s="1">
        <f>'Bills Import 2024'!BJ334</f>
        <v>1</v>
      </c>
    </row>
    <row r="173" spans="1:10" x14ac:dyDescent="0.25">
      <c r="A173" s="1" t="str">
        <f>'Bills Import 2024'!G336</f>
        <v>Employees Wages &amp; Salaries</v>
      </c>
      <c r="B173" s="45">
        <f>'Bills Import 2024'!R336</f>
        <v>45566</v>
      </c>
      <c r="C173" s="45">
        <f>'Bills Import 2024'!R336</f>
        <v>45566</v>
      </c>
      <c r="D173" s="46">
        <f>'Bills Import 2024'!BP336</f>
        <v>1256487</v>
      </c>
      <c r="E173" s="1" t="str">
        <f>'Bills Import 2024'!W336</f>
        <v>{"1028": 100.0}</v>
      </c>
      <c r="F173" s="1" t="str">
        <f>'Bills Import 2024'!Y336</f>
        <v>3010093</v>
      </c>
      <c r="G173" s="45">
        <f>'Bills Import 2024'!AG336</f>
        <v>45571</v>
      </c>
      <c r="H173" s="1" t="str">
        <f>'Bills Import 2024'!AX336</f>
        <v>0% PUR</v>
      </c>
      <c r="I173" s="1" t="str">
        <f>'Bills Import 2024'!BD336</f>
        <v>Manpower</v>
      </c>
      <c r="J173" s="1">
        <f>'Bills Import 2024'!BJ336</f>
        <v>1</v>
      </c>
    </row>
    <row r="174" spans="1:10" x14ac:dyDescent="0.25">
      <c r="A174" s="1" t="str">
        <f>'Bills Import 2024'!G338</f>
        <v>Employees Wages &amp; Salaries</v>
      </c>
      <c r="B174" s="45">
        <f>'Bills Import 2024'!R338</f>
        <v>45566</v>
      </c>
      <c r="C174" s="45">
        <f>'Bills Import 2024'!R338</f>
        <v>45566</v>
      </c>
      <c r="D174" s="46">
        <f>'Bills Import 2024'!BP338</f>
        <v>188232</v>
      </c>
      <c r="E174" s="1" t="str">
        <f>'Bills Import 2024'!W338</f>
        <v>{"991": 100.0}</v>
      </c>
      <c r="F174" s="1" t="str">
        <f>'Bills Import 2024'!Y338</f>
        <v>3010093</v>
      </c>
      <c r="G174" s="45">
        <f>'Bills Import 2024'!AG338</f>
        <v>45571</v>
      </c>
      <c r="H174" s="1" t="str">
        <f>'Bills Import 2024'!AX338</f>
        <v>0% PUR</v>
      </c>
      <c r="I174" s="1" t="str">
        <f>'Bills Import 2024'!BD338</f>
        <v>Manpower</v>
      </c>
      <c r="J174" s="1">
        <f>'Bills Import 2024'!BJ338</f>
        <v>1</v>
      </c>
    </row>
    <row r="175" spans="1:10" x14ac:dyDescent="0.25">
      <c r="A175" s="1" t="str">
        <f>'Bills Import 2024'!G340</f>
        <v>Employees Wages &amp; Salaries</v>
      </c>
      <c r="B175" s="45">
        <f>'Bills Import 2024'!R340</f>
        <v>45566</v>
      </c>
      <c r="C175" s="45">
        <f>'Bills Import 2024'!R340</f>
        <v>45566</v>
      </c>
      <c r="D175" s="46">
        <f>'Bills Import 2024'!BP340</f>
        <v>292527</v>
      </c>
      <c r="E175" s="1" t="str">
        <f>'Bills Import 2024'!W340</f>
        <v>{"1026": 100.0}</v>
      </c>
      <c r="F175" s="1" t="str">
        <f>'Bills Import 2024'!Y340</f>
        <v>3010093</v>
      </c>
      <c r="G175" s="45">
        <f>'Bills Import 2024'!AG340</f>
        <v>45571</v>
      </c>
      <c r="H175" s="1" t="str">
        <f>'Bills Import 2024'!AX340</f>
        <v>0% PUR</v>
      </c>
      <c r="I175" s="1" t="str">
        <f>'Bills Import 2024'!BD340</f>
        <v>Manpower</v>
      </c>
      <c r="J175" s="1">
        <f>'Bills Import 2024'!BJ340</f>
        <v>1</v>
      </c>
    </row>
    <row r="176" spans="1:10" x14ac:dyDescent="0.25">
      <c r="A176" s="1" t="str">
        <f>'Bills Import 2024'!G342</f>
        <v>Employees Wages &amp; Salaries</v>
      </c>
      <c r="B176" s="45">
        <f>'Bills Import 2024'!R342</f>
        <v>45566</v>
      </c>
      <c r="C176" s="45">
        <f>'Bills Import 2024'!R342</f>
        <v>45566</v>
      </c>
      <c r="D176" s="46">
        <f>'Bills Import 2024'!BP342</f>
        <v>282378</v>
      </c>
      <c r="E176" s="1" t="str">
        <f>'Bills Import 2024'!W342</f>
        <v>{"1025": 100.0}</v>
      </c>
      <c r="F176" s="1" t="str">
        <f>'Bills Import 2024'!Y342</f>
        <v>3010093</v>
      </c>
      <c r="G176" s="45">
        <f>'Bills Import 2024'!AG342</f>
        <v>45571</v>
      </c>
      <c r="H176" s="1" t="str">
        <f>'Bills Import 2024'!AX342</f>
        <v>0% PUR</v>
      </c>
      <c r="I176" s="1" t="str">
        <f>'Bills Import 2024'!BD342</f>
        <v>Manpower</v>
      </c>
      <c r="J176" s="1">
        <f>'Bills Import 2024'!BJ342</f>
        <v>1</v>
      </c>
    </row>
    <row r="177" spans="1:10" x14ac:dyDescent="0.25">
      <c r="A177" s="1" t="str">
        <f>'Bills Import 2024'!G344</f>
        <v>Employees Wages &amp; Salaries</v>
      </c>
      <c r="B177" s="45">
        <f>'Bills Import 2024'!R344</f>
        <v>45566</v>
      </c>
      <c r="C177" s="45">
        <f>'Bills Import 2024'!R344</f>
        <v>45566</v>
      </c>
      <c r="D177" s="46">
        <f>'Bills Import 2024'!BP344</f>
        <v>475440</v>
      </c>
      <c r="E177" s="1" t="str">
        <f>'Bills Import 2024'!W344</f>
        <v>{"1108": 100.0}</v>
      </c>
      <c r="F177" s="1" t="str">
        <f>'Bills Import 2024'!Y344</f>
        <v>3010093</v>
      </c>
      <c r="G177" s="45">
        <f>'Bills Import 2024'!AG344</f>
        <v>45571</v>
      </c>
      <c r="H177" s="1" t="str">
        <f>'Bills Import 2024'!AX344</f>
        <v>0% PUR</v>
      </c>
      <c r="I177" s="1" t="str">
        <f>'Bills Import 2024'!BD344</f>
        <v>Manpower</v>
      </c>
      <c r="J177" s="1">
        <f>'Bills Import 2024'!BJ344</f>
        <v>1</v>
      </c>
    </row>
    <row r="178" spans="1:10" x14ac:dyDescent="0.25">
      <c r="A178" s="1" t="str">
        <f>'Bills Import 2024'!G345</f>
        <v>Employees Wages &amp; Salaries</v>
      </c>
      <c r="B178" s="45">
        <f>'Bills Import 2024'!R345</f>
        <v>45566</v>
      </c>
      <c r="C178" s="45">
        <f>'Bills Import 2024'!R345</f>
        <v>45566</v>
      </c>
      <c r="D178" s="46">
        <f>'Bills Import 2024'!BP345</f>
        <v>447151</v>
      </c>
      <c r="E178" s="1" t="str">
        <f>'Bills Import 2024'!W345</f>
        <v>{"1031": 100.0}</v>
      </c>
      <c r="F178" s="1" t="str">
        <f>'Bills Import 2024'!Y345</f>
        <v>3010093</v>
      </c>
      <c r="G178" s="45">
        <f>'Bills Import 2024'!AG345</f>
        <v>45571</v>
      </c>
      <c r="H178" s="1" t="str">
        <f>'Bills Import 2024'!AX345</f>
        <v>0% PUR</v>
      </c>
      <c r="I178" s="1" t="str">
        <f>'Bills Import 2024'!BD345</f>
        <v>Manpower</v>
      </c>
      <c r="J178" s="1">
        <f>'Bills Import 2024'!BJ345</f>
        <v>1</v>
      </c>
    </row>
    <row r="179" spans="1:10" x14ac:dyDescent="0.25">
      <c r="A179" s="1" t="str">
        <f>'Bills Import 2024'!G347</f>
        <v>Employees Wages &amp; Salaries</v>
      </c>
      <c r="B179" s="45">
        <f>'Bills Import 2024'!R347</f>
        <v>45566</v>
      </c>
      <c r="C179" s="45">
        <f>'Bills Import 2024'!R347</f>
        <v>45566</v>
      </c>
      <c r="D179" s="46">
        <f>'Bills Import 2024'!BP347</f>
        <v>292056</v>
      </c>
      <c r="E179" s="1" t="str">
        <f>'Bills Import 2024'!W347</f>
        <v>{"1021": 100.0}</v>
      </c>
      <c r="F179" s="1" t="str">
        <f>'Bills Import 2024'!Y347</f>
        <v>3010093</v>
      </c>
      <c r="G179" s="45">
        <f>'Bills Import 2024'!AG347</f>
        <v>45571</v>
      </c>
      <c r="H179" s="1" t="str">
        <f>'Bills Import 2024'!AX347</f>
        <v>0% PUR</v>
      </c>
      <c r="I179" s="1" t="str">
        <f>'Bills Import 2024'!BD347</f>
        <v>Manpower</v>
      </c>
      <c r="J179" s="1">
        <f>'Bills Import 2024'!BJ347</f>
        <v>1</v>
      </c>
    </row>
    <row r="180" spans="1:10" x14ac:dyDescent="0.25">
      <c r="A180" s="1" t="str">
        <f>'Bills Import 2024'!G349</f>
        <v>Employees Wages &amp; Salaries</v>
      </c>
      <c r="B180" s="45">
        <f>'Bills Import 2024'!R349</f>
        <v>45566</v>
      </c>
      <c r="C180" s="45">
        <f>'Bills Import 2024'!R349</f>
        <v>45566</v>
      </c>
      <c r="D180" s="46">
        <f>'Bills Import 2024'!BP349</f>
        <v>172711</v>
      </c>
      <c r="E180" s="1" t="str">
        <f>'Bills Import 2024'!W349</f>
        <v>{"1109": 100.0}</v>
      </c>
      <c r="F180" s="1" t="str">
        <f>'Bills Import 2024'!Y349</f>
        <v>3010093</v>
      </c>
      <c r="G180" s="45">
        <f>'Bills Import 2024'!AG349</f>
        <v>45571</v>
      </c>
      <c r="H180" s="1" t="str">
        <f>'Bills Import 2024'!AX349</f>
        <v>0% PUR</v>
      </c>
      <c r="I180" s="1" t="str">
        <f>'Bills Import 2024'!BD349</f>
        <v>Manpower</v>
      </c>
      <c r="J180" s="1">
        <f>'Bills Import 2024'!BJ349</f>
        <v>1</v>
      </c>
    </row>
    <row r="181" spans="1:10" x14ac:dyDescent="0.25">
      <c r="A181" s="1" t="str">
        <f>'Bills Import 2024'!G351</f>
        <v>Employees Wages &amp; Salaries</v>
      </c>
      <c r="B181" s="45">
        <f>'Bills Import 2024'!R351</f>
        <v>45566</v>
      </c>
      <c r="C181" s="45">
        <f>'Bills Import 2024'!R351</f>
        <v>45566</v>
      </c>
      <c r="D181" s="46">
        <f>'Bills Import 2024'!BP351</f>
        <v>2486198</v>
      </c>
      <c r="E181" s="1" t="str">
        <f>'Bills Import 2024'!W351</f>
        <v>{"1110": 100.0}</v>
      </c>
      <c r="F181" s="1" t="str">
        <f>'Bills Import 2024'!Y351</f>
        <v>3010093</v>
      </c>
      <c r="G181" s="45">
        <f>'Bills Import 2024'!AG351</f>
        <v>45571</v>
      </c>
      <c r="H181" s="1" t="str">
        <f>'Bills Import 2024'!AX351</f>
        <v>0% PUR</v>
      </c>
      <c r="I181" s="1" t="str">
        <f>'Bills Import 2024'!BD351</f>
        <v>Manpower</v>
      </c>
      <c r="J181" s="1">
        <f>'Bills Import 2024'!BJ351</f>
        <v>1</v>
      </c>
    </row>
    <row r="182" spans="1:10" x14ac:dyDescent="0.25">
      <c r="A182" s="1" t="str">
        <f>'Bills Import 2024'!G353</f>
        <v>Employees Wages &amp; Salaries</v>
      </c>
      <c r="B182" s="45">
        <f>'Bills Import 2024'!R353</f>
        <v>45566</v>
      </c>
      <c r="C182" s="45">
        <f>'Bills Import 2024'!R353</f>
        <v>45566</v>
      </c>
      <c r="D182" s="46">
        <f>'Bills Import 2024'!BP353</f>
        <v>2036378</v>
      </c>
      <c r="E182" s="1" t="str">
        <f>'Bills Import 2024'!W353</f>
        <v>{"61": 100.0}</v>
      </c>
      <c r="F182" s="1" t="str">
        <f>'Bills Import 2024'!Y353</f>
        <v>3010093</v>
      </c>
      <c r="G182" s="45">
        <f>'Bills Import 2024'!AG353</f>
        <v>45571</v>
      </c>
      <c r="H182" s="1" t="str">
        <f>'Bills Import 2024'!AX353</f>
        <v>0% PUR</v>
      </c>
      <c r="I182" s="1" t="str">
        <f>'Bills Import 2024'!BD353</f>
        <v>Manpower</v>
      </c>
      <c r="J182" s="1">
        <f>'Bills Import 2024'!BJ353</f>
        <v>1</v>
      </c>
    </row>
    <row r="183" spans="1:10" x14ac:dyDescent="0.25">
      <c r="A183" s="1" t="str">
        <f>'Bills Import 2024'!G355</f>
        <v>Employees Wages &amp; Salaries</v>
      </c>
      <c r="B183" s="45">
        <f>'Bills Import 2024'!R355</f>
        <v>45596</v>
      </c>
      <c r="C183" s="45">
        <f>'Bills Import 2024'!R355</f>
        <v>45596</v>
      </c>
      <c r="D183" s="46">
        <f>'Bills Import 2024'!BP355</f>
        <v>188232</v>
      </c>
      <c r="E183" s="1" t="str">
        <f>'Bills Import 2024'!W355</f>
        <v>{"991": 100.0}</v>
      </c>
      <c r="F183" s="1" t="str">
        <f>'Bills Import 2024'!Y355</f>
        <v>3010093</v>
      </c>
      <c r="G183" s="45">
        <f>'Bills Import 2024'!AG355</f>
        <v>45601</v>
      </c>
      <c r="H183" s="1" t="str">
        <f>'Bills Import 2024'!AX355</f>
        <v>0% PUR</v>
      </c>
      <c r="I183" s="1" t="str">
        <f>'Bills Import 2024'!BD355</f>
        <v>Manpower</v>
      </c>
      <c r="J183" s="1">
        <f>'Bills Import 2024'!BJ355</f>
        <v>1</v>
      </c>
    </row>
    <row r="184" spans="1:10" x14ac:dyDescent="0.25">
      <c r="A184" s="1" t="str">
        <f>'Bills Import 2024'!G357</f>
        <v>Employees Wages &amp; Salaries</v>
      </c>
      <c r="B184" s="45">
        <f>'Bills Import 2024'!R357</f>
        <v>45596</v>
      </c>
      <c r="C184" s="45">
        <f>'Bills Import 2024'!R357</f>
        <v>45596</v>
      </c>
      <c r="D184" s="46">
        <f>'Bills Import 2024'!BP357</f>
        <v>292527</v>
      </c>
      <c r="E184" s="1" t="str">
        <f>'Bills Import 2024'!W357</f>
        <v>{"1026": 100.0}</v>
      </c>
      <c r="F184" s="1" t="str">
        <f>'Bills Import 2024'!Y357</f>
        <v>3010093</v>
      </c>
      <c r="G184" s="45">
        <f>'Bills Import 2024'!AG357</f>
        <v>45601</v>
      </c>
      <c r="H184" s="1" t="str">
        <f>'Bills Import 2024'!AX357</f>
        <v>0% PUR</v>
      </c>
      <c r="I184" s="1" t="str">
        <f>'Bills Import 2024'!BD357</f>
        <v>Manpower</v>
      </c>
      <c r="J184" s="1">
        <f>'Bills Import 2024'!BJ357</f>
        <v>1</v>
      </c>
    </row>
    <row r="185" spans="1:10" x14ac:dyDescent="0.25">
      <c r="A185" s="1" t="str">
        <f>'Bills Import 2024'!G359</f>
        <v>Employees Wages &amp; Salaries</v>
      </c>
      <c r="B185" s="45">
        <f>'Bills Import 2024'!R359</f>
        <v>45596</v>
      </c>
      <c r="C185" s="45">
        <f>'Bills Import 2024'!R359</f>
        <v>45596</v>
      </c>
      <c r="D185" s="46">
        <f>'Bills Import 2024'!BP359</f>
        <v>396200</v>
      </c>
      <c r="E185" s="1" t="str">
        <f>'Bills Import 2024'!W359</f>
        <v>{"1108": 100.0}</v>
      </c>
      <c r="F185" s="1" t="str">
        <f>'Bills Import 2024'!Y359</f>
        <v>3010093</v>
      </c>
      <c r="G185" s="45">
        <f>'Bills Import 2024'!AG359</f>
        <v>45601</v>
      </c>
      <c r="H185" s="1" t="str">
        <f>'Bills Import 2024'!AX359</f>
        <v>0% PUR</v>
      </c>
      <c r="I185" s="1" t="str">
        <f>'Bills Import 2024'!BD359</f>
        <v>Manpower</v>
      </c>
      <c r="J185" s="1">
        <f>'Bills Import 2024'!BJ359</f>
        <v>1</v>
      </c>
    </row>
    <row r="186" spans="1:10" x14ac:dyDescent="0.25">
      <c r="A186" s="1" t="str">
        <f>'Bills Import 2024'!G360</f>
        <v>Employees Wages &amp; Salaries</v>
      </c>
      <c r="B186" s="45">
        <f>'Bills Import 2024'!R360</f>
        <v>45596</v>
      </c>
      <c r="C186" s="45">
        <f>'Bills Import 2024'!R360</f>
        <v>45596</v>
      </c>
      <c r="D186" s="46">
        <f>'Bills Import 2024'!BP360</f>
        <v>388704</v>
      </c>
      <c r="E186" s="1" t="str">
        <f>'Bills Import 2024'!W360</f>
        <v>{"1031": 100.0}</v>
      </c>
      <c r="F186" s="1" t="str">
        <f>'Bills Import 2024'!Y360</f>
        <v>3010093</v>
      </c>
      <c r="G186" s="45">
        <f>'Bills Import 2024'!AG360</f>
        <v>45601</v>
      </c>
      <c r="H186" s="1" t="str">
        <f>'Bills Import 2024'!AX360</f>
        <v>0% PUR</v>
      </c>
      <c r="I186" s="1" t="str">
        <f>'Bills Import 2024'!BD360</f>
        <v>Manpower</v>
      </c>
      <c r="J186" s="1">
        <f>'Bills Import 2024'!BJ360</f>
        <v>1</v>
      </c>
    </row>
    <row r="187" spans="1:10" x14ac:dyDescent="0.25">
      <c r="A187" s="1" t="str">
        <f>'Bills Import 2024'!G362</f>
        <v>Employees Wages &amp; Salaries</v>
      </c>
      <c r="B187" s="45">
        <f>'Bills Import 2024'!R362</f>
        <v>45596</v>
      </c>
      <c r="C187" s="45">
        <f>'Bills Import 2024'!R362</f>
        <v>45596</v>
      </c>
      <c r="D187" s="46">
        <f>'Bills Import 2024'!BP362</f>
        <v>318002</v>
      </c>
      <c r="E187" s="1" t="str">
        <f>'Bills Import 2024'!W362</f>
        <v>{"1109": 100.0}</v>
      </c>
      <c r="F187" s="1" t="str">
        <f>'Bills Import 2024'!Y362</f>
        <v>3010093</v>
      </c>
      <c r="G187" s="45">
        <f>'Bills Import 2024'!AG362</f>
        <v>45601</v>
      </c>
      <c r="H187" s="1" t="str">
        <f>'Bills Import 2024'!AX362</f>
        <v>0% PUR</v>
      </c>
      <c r="I187" s="1" t="str">
        <f>'Bills Import 2024'!BD362</f>
        <v>Manpower</v>
      </c>
      <c r="J187" s="1">
        <f>'Bills Import 2024'!BJ362</f>
        <v>1</v>
      </c>
    </row>
    <row r="188" spans="1:10" x14ac:dyDescent="0.25">
      <c r="A188" s="1" t="str">
        <f>'Bills Import 2024'!G364</f>
        <v>Employees Wages &amp; Salaries</v>
      </c>
      <c r="B188" s="45">
        <f>'Bills Import 2024'!R364</f>
        <v>45596</v>
      </c>
      <c r="C188" s="45">
        <f>'Bills Import 2024'!R364</f>
        <v>45596</v>
      </c>
      <c r="D188" s="46">
        <f>'Bills Import 2024'!BP364</f>
        <v>2486198</v>
      </c>
      <c r="E188" s="1" t="str">
        <f>'Bills Import 2024'!W364</f>
        <v>{"1110": 100.0}</v>
      </c>
      <c r="F188" s="1" t="str">
        <f>'Bills Import 2024'!Y364</f>
        <v>3010093</v>
      </c>
      <c r="G188" s="45">
        <f>'Bills Import 2024'!AG364</f>
        <v>45601</v>
      </c>
      <c r="H188" s="1" t="str">
        <f>'Bills Import 2024'!AX364</f>
        <v>0% PUR</v>
      </c>
      <c r="I188" s="1" t="str">
        <f>'Bills Import 2024'!BD364</f>
        <v>Manpower</v>
      </c>
      <c r="J188" s="1">
        <f>'Bills Import 2024'!BJ364</f>
        <v>1</v>
      </c>
    </row>
    <row r="189" spans="1:10" x14ac:dyDescent="0.25">
      <c r="A189" s="1" t="str">
        <f>'Bills Import 2024'!G366</f>
        <v>Employees Wages &amp; Salaries</v>
      </c>
      <c r="B189" s="45">
        <f>'Bills Import 2024'!R366</f>
        <v>45596</v>
      </c>
      <c r="C189" s="45">
        <f>'Bills Import 2024'!R366</f>
        <v>45596</v>
      </c>
      <c r="D189" s="46">
        <f>'Bills Import 2024'!BP366</f>
        <v>2036378</v>
      </c>
      <c r="E189" s="1" t="str">
        <f>'Bills Import 2024'!W366</f>
        <v>{"61": 100.0}</v>
      </c>
      <c r="F189" s="1" t="str">
        <f>'Bills Import 2024'!Y366</f>
        <v>3010093</v>
      </c>
      <c r="G189" s="45">
        <f>'Bills Import 2024'!AG366</f>
        <v>45601</v>
      </c>
      <c r="H189" s="1" t="str">
        <f>'Bills Import 2024'!AX366</f>
        <v>0% PUR</v>
      </c>
      <c r="I189" s="1" t="str">
        <f>'Bills Import 2024'!BD366</f>
        <v>Manpower</v>
      </c>
      <c r="J189" s="1">
        <f>'Bills Import 2024'!BJ366</f>
        <v>1</v>
      </c>
    </row>
    <row r="190" spans="1:10" x14ac:dyDescent="0.25">
      <c r="A190" s="1" t="str">
        <f>'Bills Import 2024'!G368</f>
        <v>Employees Wages &amp; Salaries</v>
      </c>
      <c r="B190" s="45">
        <f>'Bills Import 2024'!R368</f>
        <v>45627</v>
      </c>
      <c r="C190" s="45">
        <f>'Bills Import 2024'!R368</f>
        <v>45627</v>
      </c>
      <c r="D190" s="46">
        <f>'Bills Import 2024'!BP368</f>
        <v>188232</v>
      </c>
      <c r="E190" s="1" t="str">
        <f>'Bills Import 2024'!W368</f>
        <v>{"991": 100.0}</v>
      </c>
      <c r="F190" s="1" t="str">
        <f>'Bills Import 2024'!Y368</f>
        <v>3010093</v>
      </c>
      <c r="G190" s="45">
        <f>'Bills Import 2024'!AG368</f>
        <v>45632</v>
      </c>
      <c r="H190" s="1" t="str">
        <f>'Bills Import 2024'!AX368</f>
        <v>0% PUR</v>
      </c>
      <c r="I190" s="1" t="str">
        <f>'Bills Import 2024'!BD368</f>
        <v>Manpower</v>
      </c>
      <c r="J190" s="1">
        <f>'Bills Import 2024'!BJ368</f>
        <v>1</v>
      </c>
    </row>
    <row r="191" spans="1:10" x14ac:dyDescent="0.25">
      <c r="A191" s="1" t="str">
        <f>'Bills Import 2024'!G370</f>
        <v>Employees Wages &amp; Salaries</v>
      </c>
      <c r="B191" s="45">
        <f>'Bills Import 2024'!R370</f>
        <v>45627</v>
      </c>
      <c r="C191" s="45">
        <f>'Bills Import 2024'!R370</f>
        <v>45627</v>
      </c>
      <c r="D191" s="46">
        <f>'Bills Import 2024'!BP370</f>
        <v>292527</v>
      </c>
      <c r="E191" s="1" t="str">
        <f>'Bills Import 2024'!W370</f>
        <v>{"1026": 100.0}</v>
      </c>
      <c r="F191" s="1" t="str">
        <f>'Bills Import 2024'!Y370</f>
        <v>3010093</v>
      </c>
      <c r="G191" s="45">
        <f>'Bills Import 2024'!AG370</f>
        <v>45632</v>
      </c>
      <c r="H191" s="1" t="str">
        <f>'Bills Import 2024'!AX370</f>
        <v>0% PUR</v>
      </c>
      <c r="I191" s="1" t="str">
        <f>'Bills Import 2024'!BD370</f>
        <v>Manpower</v>
      </c>
      <c r="J191" s="1">
        <f>'Bills Import 2024'!BJ370</f>
        <v>1</v>
      </c>
    </row>
    <row r="192" spans="1:10" x14ac:dyDescent="0.25">
      <c r="A192" s="1" t="str">
        <f>'Bills Import 2024'!G372</f>
        <v>Employees Wages &amp; Salaries</v>
      </c>
      <c r="B192" s="45">
        <f>'Bills Import 2024'!R372</f>
        <v>45627</v>
      </c>
      <c r="C192" s="45">
        <f>'Bills Import 2024'!R372</f>
        <v>45627</v>
      </c>
      <c r="D192" s="46">
        <f>'Bills Import 2024'!BP372</f>
        <v>396200</v>
      </c>
      <c r="E192" s="1" t="str">
        <f>'Bills Import 2024'!W372</f>
        <v>{"1108": 100.0}</v>
      </c>
      <c r="F192" s="1" t="str">
        <f>'Bills Import 2024'!Y372</f>
        <v>3010093</v>
      </c>
      <c r="G192" s="45">
        <f>'Bills Import 2024'!AG372</f>
        <v>45632</v>
      </c>
      <c r="H192" s="1" t="str">
        <f>'Bills Import 2024'!AX372</f>
        <v>0% PUR</v>
      </c>
      <c r="I192" s="1" t="str">
        <f>'Bills Import 2024'!BD372</f>
        <v>Manpower</v>
      </c>
      <c r="J192" s="1">
        <f>'Bills Import 2024'!BJ372</f>
        <v>1</v>
      </c>
    </row>
    <row r="193" spans="1:10" x14ac:dyDescent="0.25">
      <c r="A193" s="1" t="str">
        <f>'Bills Import 2024'!G373</f>
        <v>Employees Wages &amp; Salaries</v>
      </c>
      <c r="B193" s="45">
        <f>'Bills Import 2024'!R373</f>
        <v>45627</v>
      </c>
      <c r="C193" s="45">
        <f>'Bills Import 2024'!R373</f>
        <v>45627</v>
      </c>
      <c r="D193" s="46">
        <f>'Bills Import 2024'!BP373</f>
        <v>50921</v>
      </c>
      <c r="E193" s="1" t="str">
        <f>'Bills Import 2024'!W373</f>
        <v>{"1031": 100.0}</v>
      </c>
      <c r="F193" s="1" t="str">
        <f>'Bills Import 2024'!Y373</f>
        <v>3010093</v>
      </c>
      <c r="G193" s="45">
        <f>'Bills Import 2024'!AG373</f>
        <v>45632</v>
      </c>
      <c r="H193" s="1" t="str">
        <f>'Bills Import 2024'!AX373</f>
        <v>0% PUR</v>
      </c>
      <c r="I193" s="1" t="str">
        <f>'Bills Import 2024'!BD373</f>
        <v>Manpower</v>
      </c>
      <c r="J193" s="1">
        <f>'Bills Import 2024'!BJ373</f>
        <v>1</v>
      </c>
    </row>
    <row r="194" spans="1:10" x14ac:dyDescent="0.25">
      <c r="A194" s="1" t="str">
        <f>'Bills Import 2024'!G375</f>
        <v>Employees Wages &amp; Salaries</v>
      </c>
      <c r="B194" s="45">
        <f>'Bills Import 2024'!R375</f>
        <v>45627</v>
      </c>
      <c r="C194" s="45">
        <f>'Bills Import 2024'!R375</f>
        <v>45627</v>
      </c>
      <c r="D194" s="46">
        <f>'Bills Import 2024'!BP375</f>
        <v>1775164</v>
      </c>
      <c r="E194" s="1" t="str">
        <f>'Bills Import 2024'!W375</f>
        <v>{"1109": 100.0}</v>
      </c>
      <c r="F194" s="1" t="str">
        <f>'Bills Import 2024'!Y375</f>
        <v>3010093</v>
      </c>
      <c r="G194" s="45">
        <f>'Bills Import 2024'!AG375</f>
        <v>45632</v>
      </c>
      <c r="H194" s="1" t="str">
        <f>'Bills Import 2024'!AX375</f>
        <v>0% PUR</v>
      </c>
      <c r="I194" s="1" t="str">
        <f>'Bills Import 2024'!BD375</f>
        <v>Manpower</v>
      </c>
      <c r="J194" s="1">
        <f>'Bills Import 2024'!BJ375</f>
        <v>1</v>
      </c>
    </row>
    <row r="195" spans="1:10" x14ac:dyDescent="0.25">
      <c r="A195" s="1" t="str">
        <f>'Bills Import 2024'!G377</f>
        <v>Employees Wages &amp; Salaries</v>
      </c>
      <c r="B195" s="45">
        <f>'Bills Import 2024'!R377</f>
        <v>45627</v>
      </c>
      <c r="C195" s="45">
        <f>'Bills Import 2024'!R377</f>
        <v>45627</v>
      </c>
      <c r="D195" s="46">
        <f>'Bills Import 2024'!BP377</f>
        <v>2486198</v>
      </c>
      <c r="E195" s="1" t="str">
        <f>'Bills Import 2024'!W377</f>
        <v>{"1110": 100.0}</v>
      </c>
      <c r="F195" s="1" t="str">
        <f>'Bills Import 2024'!Y377</f>
        <v>3010093</v>
      </c>
      <c r="G195" s="45">
        <f>'Bills Import 2024'!AG377</f>
        <v>45632</v>
      </c>
      <c r="H195" s="1" t="str">
        <f>'Bills Import 2024'!AX377</f>
        <v>0% PUR</v>
      </c>
      <c r="I195" s="1" t="str">
        <f>'Bills Import 2024'!BD377</f>
        <v>Manpower</v>
      </c>
      <c r="J195" s="1">
        <f>'Bills Import 2024'!BJ377</f>
        <v>1</v>
      </c>
    </row>
    <row r="196" spans="1:10" x14ac:dyDescent="0.25">
      <c r="A196" s="1" t="str">
        <f>'Bills Import 2024'!G379</f>
        <v>Employees Wages &amp; Salaries</v>
      </c>
      <c r="B196" s="45">
        <f>'Bills Import 2024'!R379</f>
        <v>45627</v>
      </c>
      <c r="C196" s="45">
        <f>'Bills Import 2024'!R379</f>
        <v>45627</v>
      </c>
      <c r="D196" s="46">
        <f>'Bills Import 2024'!BP379</f>
        <v>2036378</v>
      </c>
      <c r="E196" s="1" t="str">
        <f>'Bills Import 2024'!W379</f>
        <v>{"61": 100.0}</v>
      </c>
      <c r="F196" s="1" t="str">
        <f>'Bills Import 2024'!Y379</f>
        <v>3010093</v>
      </c>
      <c r="G196" s="45">
        <f>'Bills Import 2024'!AG379</f>
        <v>45632</v>
      </c>
      <c r="H196" s="1" t="str">
        <f>'Bills Import 2024'!AX379</f>
        <v>0% PUR</v>
      </c>
      <c r="I196" s="1" t="str">
        <f>'Bills Import 2024'!BD379</f>
        <v>Manpower</v>
      </c>
      <c r="J196" s="1">
        <f>'Bills Import 2024'!BJ379</f>
        <v>1</v>
      </c>
    </row>
  </sheetData>
  <autoFilter ref="A1:J196" xr:uid="{C19EE3F3-65B3-4EC0-9CBB-B851EAE9F516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5CCF-D6C6-49C8-93FF-57EE631EFEB7}">
  <dimension ref="A1:S196"/>
  <sheetViews>
    <sheetView zoomScaleNormal="100" workbookViewId="0">
      <selection activeCell="E2" sqref="E2"/>
    </sheetView>
  </sheetViews>
  <sheetFormatPr defaultRowHeight="15" x14ac:dyDescent="0.25"/>
  <cols>
    <col min="1" max="1" width="9.5" customWidth="1"/>
    <col min="2" max="4" width="10.125" style="45" bestFit="1" customWidth="1"/>
    <col min="8" max="8" width="11.125" style="25" bestFit="1" customWidth="1"/>
    <col min="9" max="9" width="13.75" bestFit="1" customWidth="1"/>
  </cols>
  <sheetData>
    <row r="1" spans="1:19" x14ac:dyDescent="0.25">
      <c r="A1" s="1" t="s">
        <v>0</v>
      </c>
      <c r="B1" s="1" t="s">
        <v>1063</v>
      </c>
      <c r="C1" s="1" t="s">
        <v>1064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tr">
        <f>'Bills Import 2024'!I2</f>
        <v>Machinary Depreciation &amp; Maintenance</v>
      </c>
      <c r="B2" s="45">
        <f>'Bills Import 2024'!R2</f>
        <v>45292</v>
      </c>
      <c r="C2" s="45">
        <f>'Bills Import 2024'!R2</f>
        <v>45292</v>
      </c>
      <c r="D2" s="45">
        <f>'Bills Import 2024'!AI2</f>
        <v>45322</v>
      </c>
      <c r="E2" s="1" t="str">
        <f>'Bills Import 2024'!Z2</f>
        <v>3010094</v>
      </c>
      <c r="F2" s="1" t="str">
        <f>'Bills Import 2024'!BE2</f>
        <v>Machinary</v>
      </c>
      <c r="G2" s="1">
        <f>'Bills Import 2024'!BK2</f>
        <v>1</v>
      </c>
      <c r="H2" s="46">
        <f>'Bills Import 2024'!BQ2</f>
        <v>3981</v>
      </c>
      <c r="I2" s="1" t="str">
        <f>'Bills Import 2024'!W2</f>
        <v>{"851": 100.0}</v>
      </c>
      <c r="J2" s="1" t="str">
        <f>'Bills Import 2024'!AY2</f>
        <v>15% PUR</v>
      </c>
    </row>
    <row r="3" spans="1:19" x14ac:dyDescent="0.25">
      <c r="A3" s="1" t="str">
        <f>'Bills Import 2024'!I4</f>
        <v>Machinary Depreciation &amp; Maintenance</v>
      </c>
      <c r="B3" s="45">
        <f>'Bills Import 2024'!R4</f>
        <v>45292</v>
      </c>
      <c r="C3" s="45">
        <f>'Bills Import 2024'!R4</f>
        <v>45292</v>
      </c>
      <c r="D3" s="45">
        <f>'Bills Import 2024'!AI4</f>
        <v>45322</v>
      </c>
      <c r="E3" s="1" t="str">
        <f>'Bills Import 2024'!Z4</f>
        <v>3010094</v>
      </c>
      <c r="F3" s="1" t="str">
        <f>'Bills Import 2024'!BE4</f>
        <v>Machinary</v>
      </c>
      <c r="G3" s="1">
        <f>'Bills Import 2024'!BK4</f>
        <v>1</v>
      </c>
      <c r="H3" s="46">
        <f>'Bills Import 2024'!BQ4</f>
        <v>5917</v>
      </c>
      <c r="I3" s="1" t="str">
        <f>'Bills Import 2024'!W4</f>
        <v>{"1017": 100.0}</v>
      </c>
      <c r="J3" s="1" t="str">
        <f>'Bills Import 2024'!AY4</f>
        <v>15% PUR</v>
      </c>
    </row>
    <row r="4" spans="1:19" x14ac:dyDescent="0.25">
      <c r="A4" s="1" t="str">
        <f>'Bills Import 2024'!I6</f>
        <v>Machinary Depreciation &amp; Maintenance</v>
      </c>
      <c r="B4" s="45">
        <f>'Bills Import 2024'!R6</f>
        <v>45292</v>
      </c>
      <c r="C4" s="45">
        <f>'Bills Import 2024'!R6</f>
        <v>45292</v>
      </c>
      <c r="D4" s="45">
        <f>'Bills Import 2024'!AI6</f>
        <v>45322</v>
      </c>
      <c r="E4" s="1" t="str">
        <f>'Bills Import 2024'!Z6</f>
        <v>3010094</v>
      </c>
      <c r="F4" s="1" t="str">
        <f>'Bills Import 2024'!BE6</f>
        <v>Machinary</v>
      </c>
      <c r="G4" s="1">
        <f>'Bills Import 2024'!BK6</f>
        <v>1</v>
      </c>
      <c r="H4" s="46">
        <f>'Bills Import 2024'!BQ6</f>
        <v>44935</v>
      </c>
      <c r="I4" s="1" t="str">
        <f>'Bills Import 2024'!W6</f>
        <v>{"1006": 100.0}</v>
      </c>
      <c r="J4" s="1" t="str">
        <f>'Bills Import 2024'!AY6</f>
        <v>15% PUR</v>
      </c>
    </row>
    <row r="5" spans="1:19" x14ac:dyDescent="0.25">
      <c r="A5" s="1" t="str">
        <f>'Bills Import 2024'!I8</f>
        <v>Machinary Depreciation &amp; Maintenance</v>
      </c>
      <c r="B5" s="45">
        <f>'Bills Import 2024'!R8</f>
        <v>45292</v>
      </c>
      <c r="C5" s="45">
        <f>'Bills Import 2024'!R8</f>
        <v>45292</v>
      </c>
      <c r="D5" s="45">
        <f>'Bills Import 2024'!AI8</f>
        <v>45322</v>
      </c>
      <c r="E5" s="1" t="str">
        <f>'Bills Import 2024'!Z8</f>
        <v>3010094</v>
      </c>
      <c r="F5" s="1" t="str">
        <f>'Bills Import 2024'!BE8</f>
        <v>Machinary</v>
      </c>
      <c r="G5" s="1">
        <f>'Bills Import 2024'!BK8</f>
        <v>1</v>
      </c>
      <c r="H5" s="46">
        <f>'Bills Import 2024'!BQ8</f>
        <v>30761</v>
      </c>
      <c r="I5" s="1" t="str">
        <f>'Bills Import 2024'!W8</f>
        <v>{"906": 100.0}</v>
      </c>
      <c r="J5" s="1" t="str">
        <f>'Bills Import 2024'!AY8</f>
        <v>15% PUR</v>
      </c>
    </row>
    <row r="6" spans="1:19" x14ac:dyDescent="0.25">
      <c r="A6" s="1" t="str">
        <f>'Bills Import 2024'!I10</f>
        <v>Machinary Depreciation &amp; Maintenance</v>
      </c>
      <c r="B6" s="45">
        <f>'Bills Import 2024'!R10</f>
        <v>45292</v>
      </c>
      <c r="C6" s="45">
        <f>'Bills Import 2024'!R10</f>
        <v>45292</v>
      </c>
      <c r="D6" s="45">
        <f>'Bills Import 2024'!AI10</f>
        <v>45322</v>
      </c>
      <c r="E6" s="1" t="str">
        <f>'Bills Import 2024'!Z10</f>
        <v>3010094</v>
      </c>
      <c r="F6" s="1" t="str">
        <f>'Bills Import 2024'!BE10</f>
        <v>Machinary</v>
      </c>
      <c r="G6" s="1">
        <f>'Bills Import 2024'!BK10</f>
        <v>1</v>
      </c>
      <c r="H6" s="46">
        <f>'Bills Import 2024'!BQ10</f>
        <v>103312</v>
      </c>
      <c r="I6" s="1" t="str">
        <f>'Bills Import 2024'!W10</f>
        <v>{"1035": 100.0}</v>
      </c>
      <c r="J6" s="1" t="str">
        <f>'Bills Import 2024'!AY10</f>
        <v>15% PUR</v>
      </c>
    </row>
    <row r="7" spans="1:19" x14ac:dyDescent="0.25">
      <c r="A7" s="1" t="str">
        <f>'Bills Import 2024'!I12</f>
        <v>Machinary Depreciation &amp; Maintenance</v>
      </c>
      <c r="B7" s="45">
        <f>'Bills Import 2024'!R12</f>
        <v>45292</v>
      </c>
      <c r="C7" s="45">
        <f>'Bills Import 2024'!R12</f>
        <v>45292</v>
      </c>
      <c r="D7" s="45">
        <f>'Bills Import 2024'!AI12</f>
        <v>45322</v>
      </c>
      <c r="E7" s="1" t="str">
        <f>'Bills Import 2024'!Z12</f>
        <v>3010094</v>
      </c>
      <c r="F7" s="1" t="str">
        <f>'Bills Import 2024'!BE12</f>
        <v>Machinary</v>
      </c>
      <c r="G7" s="1">
        <f>'Bills Import 2024'!BK12</f>
        <v>1</v>
      </c>
      <c r="H7" s="46">
        <f>'Bills Import 2024'!BQ12</f>
        <v>4201</v>
      </c>
      <c r="I7" s="1" t="str">
        <f>'Bills Import 2024'!W12</f>
        <v>{"1034": 100.0}</v>
      </c>
      <c r="J7" s="1" t="str">
        <f>'Bills Import 2024'!AY12</f>
        <v>15% PUR</v>
      </c>
    </row>
    <row r="8" spans="1:19" x14ac:dyDescent="0.25">
      <c r="A8" s="1" t="str">
        <f>'Bills Import 2024'!I14</f>
        <v>Machinary Depreciation &amp; Maintenance</v>
      </c>
      <c r="B8" s="45">
        <f>'Bills Import 2024'!R14</f>
        <v>45292</v>
      </c>
      <c r="C8" s="45">
        <f>'Bills Import 2024'!R14</f>
        <v>45292</v>
      </c>
      <c r="D8" s="45">
        <f>'Bills Import 2024'!AI14</f>
        <v>45322</v>
      </c>
      <c r="E8" s="1" t="str">
        <f>'Bills Import 2024'!Z14</f>
        <v>3010094</v>
      </c>
      <c r="F8" s="1" t="str">
        <f>'Bills Import 2024'!BE14</f>
        <v>Machinary</v>
      </c>
      <c r="G8" s="1">
        <f>'Bills Import 2024'!BK14</f>
        <v>1</v>
      </c>
      <c r="H8" s="46">
        <f>'Bills Import 2024'!BQ14</f>
        <v>23335</v>
      </c>
      <c r="I8" s="1" t="str">
        <f>'Bills Import 2024'!W14</f>
        <v>{"1011": 100.0}</v>
      </c>
      <c r="J8" s="1" t="str">
        <f>'Bills Import 2024'!AY14</f>
        <v>15% PUR</v>
      </c>
    </row>
    <row r="9" spans="1:19" x14ac:dyDescent="0.25">
      <c r="A9" s="1" t="str">
        <f>'Bills Import 2024'!I16</f>
        <v>Machinary Depreciation &amp; Maintenance</v>
      </c>
      <c r="B9" s="45">
        <f>'Bills Import 2024'!R16</f>
        <v>45292</v>
      </c>
      <c r="C9" s="45">
        <f>'Bills Import 2024'!R16</f>
        <v>45292</v>
      </c>
      <c r="D9" s="45">
        <f>'Bills Import 2024'!AI16</f>
        <v>45322</v>
      </c>
      <c r="E9" s="1" t="str">
        <f>'Bills Import 2024'!Z16</f>
        <v>3010094</v>
      </c>
      <c r="F9" s="1" t="str">
        <f>'Bills Import 2024'!BE16</f>
        <v>Machinary</v>
      </c>
      <c r="G9" s="1">
        <f>'Bills Import 2024'!BK16</f>
        <v>1</v>
      </c>
      <c r="H9" s="46">
        <f>'Bills Import 2024'!BQ16</f>
        <v>11194</v>
      </c>
      <c r="I9" s="1" t="str">
        <f>'Bills Import 2024'!W16</f>
        <v>{"1008": 100.0}</v>
      </c>
      <c r="J9" s="1" t="str">
        <f>'Bills Import 2024'!AY16</f>
        <v>15% PUR</v>
      </c>
    </row>
    <row r="10" spans="1:19" x14ac:dyDescent="0.25">
      <c r="A10" s="1" t="str">
        <f>'Bills Import 2024'!I18</f>
        <v>Machinary Depreciation &amp; Maintenance</v>
      </c>
      <c r="B10" s="45">
        <f>'Bills Import 2024'!R18</f>
        <v>45292</v>
      </c>
      <c r="C10" s="45">
        <f>'Bills Import 2024'!R18</f>
        <v>45292</v>
      </c>
      <c r="D10" s="45">
        <f>'Bills Import 2024'!AI18</f>
        <v>45322</v>
      </c>
      <c r="E10" s="1" t="str">
        <f>'Bills Import 2024'!Z18</f>
        <v>3010094</v>
      </c>
      <c r="F10" s="1" t="str">
        <f>'Bills Import 2024'!BE18</f>
        <v>Machinary</v>
      </c>
      <c r="G10" s="1">
        <f>'Bills Import 2024'!BK18</f>
        <v>1</v>
      </c>
      <c r="H10" s="46">
        <f>'Bills Import 2024'!BQ18</f>
        <v>67003</v>
      </c>
      <c r="I10" s="1" t="str">
        <f>'Bills Import 2024'!W18</f>
        <v>{"1019": 100.0}</v>
      </c>
      <c r="J10" s="1" t="str">
        <f>'Bills Import 2024'!AY18</f>
        <v>15% PUR</v>
      </c>
    </row>
    <row r="11" spans="1:19" x14ac:dyDescent="0.25">
      <c r="A11" s="1" t="str">
        <f>'Bills Import 2024'!I20</f>
        <v>Machinary Depreciation &amp; Maintenance</v>
      </c>
      <c r="B11" s="45">
        <f>'Bills Import 2024'!R20</f>
        <v>45292</v>
      </c>
      <c r="C11" s="45">
        <f>'Bills Import 2024'!R20</f>
        <v>45292</v>
      </c>
      <c r="D11" s="45">
        <f>'Bills Import 2024'!AI20</f>
        <v>45322</v>
      </c>
      <c r="E11" s="1" t="str">
        <f>'Bills Import 2024'!Z20</f>
        <v>3010094</v>
      </c>
      <c r="F11" s="1" t="str">
        <f>'Bills Import 2024'!BE20</f>
        <v>Machinary</v>
      </c>
      <c r="G11" s="1">
        <f>'Bills Import 2024'!BK20</f>
        <v>1</v>
      </c>
      <c r="H11" s="46">
        <f>'Bills Import 2024'!BQ20</f>
        <v>1582</v>
      </c>
      <c r="I11" s="1" t="str">
        <f>'Bills Import 2024'!W20</f>
        <v>{"997": 100.0}</v>
      </c>
      <c r="J11" s="1" t="str">
        <f>'Bills Import 2024'!AY20</f>
        <v>15% PUR</v>
      </c>
    </row>
    <row r="12" spans="1:19" x14ac:dyDescent="0.25">
      <c r="A12" s="1" t="str">
        <f>'Bills Import 2024'!I22</f>
        <v>Machinary Depreciation &amp; Maintenance</v>
      </c>
      <c r="B12" s="45">
        <f>'Bills Import 2024'!R22</f>
        <v>45292</v>
      </c>
      <c r="C12" s="45">
        <f>'Bills Import 2024'!R22</f>
        <v>45292</v>
      </c>
      <c r="D12" s="45">
        <f>'Bills Import 2024'!AI22</f>
        <v>45322</v>
      </c>
      <c r="E12" s="1" t="str">
        <f>'Bills Import 2024'!Z22</f>
        <v>3010094</v>
      </c>
      <c r="F12" s="1" t="str">
        <f>'Bills Import 2024'!BE22</f>
        <v>Machinary</v>
      </c>
      <c r="G12" s="1">
        <f>'Bills Import 2024'!BK22</f>
        <v>1</v>
      </c>
      <c r="H12" s="46">
        <f>'Bills Import 2024'!BQ22</f>
        <v>57389</v>
      </c>
      <c r="I12" s="1" t="str">
        <f>'Bills Import 2024'!W22</f>
        <v>{"911": 100.0}</v>
      </c>
      <c r="J12" s="1" t="str">
        <f>'Bills Import 2024'!AY22</f>
        <v>15% PUR</v>
      </c>
    </row>
    <row r="13" spans="1:19" x14ac:dyDescent="0.25">
      <c r="A13" s="1" t="str">
        <f>'Bills Import 2024'!I24</f>
        <v>Machinary Depreciation &amp; Maintenance</v>
      </c>
      <c r="B13" s="45">
        <f>'Bills Import 2024'!R24</f>
        <v>45292</v>
      </c>
      <c r="C13" s="45">
        <f>'Bills Import 2024'!R24</f>
        <v>45292</v>
      </c>
      <c r="D13" s="45">
        <f>'Bills Import 2024'!AI24</f>
        <v>45322</v>
      </c>
      <c r="E13" s="1" t="str">
        <f>'Bills Import 2024'!Z24</f>
        <v>3010094</v>
      </c>
      <c r="F13" s="1" t="str">
        <f>'Bills Import 2024'!BE24</f>
        <v>Machinary</v>
      </c>
      <c r="G13" s="1">
        <f>'Bills Import 2024'!BK24</f>
        <v>1</v>
      </c>
      <c r="H13" s="46">
        <f>'Bills Import 2024'!BQ24</f>
        <v>3135</v>
      </c>
      <c r="I13" s="1" t="str">
        <f>'Bills Import 2024'!W24</f>
        <v>{"1005": 100.0}</v>
      </c>
      <c r="J13" s="1" t="str">
        <f>'Bills Import 2024'!AY24</f>
        <v>15% PUR</v>
      </c>
    </row>
    <row r="14" spans="1:19" x14ac:dyDescent="0.25">
      <c r="A14" s="1" t="str">
        <f>'Bills Import 2024'!I26</f>
        <v>Machinary Depreciation &amp; Maintenance</v>
      </c>
      <c r="B14" s="45">
        <f>'Bills Import 2024'!R26</f>
        <v>45292</v>
      </c>
      <c r="C14" s="45">
        <f>'Bills Import 2024'!R26</f>
        <v>45292</v>
      </c>
      <c r="D14" s="45">
        <f>'Bills Import 2024'!AI26</f>
        <v>45322</v>
      </c>
      <c r="E14" s="1" t="str">
        <f>'Bills Import 2024'!Z26</f>
        <v>3010094</v>
      </c>
      <c r="F14" s="1" t="str">
        <f>'Bills Import 2024'!BE26</f>
        <v>Machinary</v>
      </c>
      <c r="G14" s="1">
        <f>'Bills Import 2024'!BK26</f>
        <v>1</v>
      </c>
      <c r="H14" s="46">
        <f>'Bills Import 2024'!BQ26</f>
        <v>3394</v>
      </c>
      <c r="I14" s="1" t="str">
        <f>'Bills Import 2024'!W26</f>
        <v>{"994": 100.0}</v>
      </c>
      <c r="J14" s="1" t="str">
        <f>'Bills Import 2024'!AY26</f>
        <v>15% PUR</v>
      </c>
    </row>
    <row r="15" spans="1:19" x14ac:dyDescent="0.25">
      <c r="A15" s="1" t="str">
        <f>'Bills Import 2024'!I28</f>
        <v>Machinary Depreciation &amp; Maintenance</v>
      </c>
      <c r="B15" s="45">
        <f>'Bills Import 2024'!R28</f>
        <v>45292</v>
      </c>
      <c r="C15" s="45">
        <f>'Bills Import 2024'!R28</f>
        <v>45292</v>
      </c>
      <c r="D15" s="45">
        <f>'Bills Import 2024'!AI28</f>
        <v>45322</v>
      </c>
      <c r="E15" s="1" t="str">
        <f>'Bills Import 2024'!Z28</f>
        <v>3010094</v>
      </c>
      <c r="F15" s="1" t="str">
        <f>'Bills Import 2024'!BE28</f>
        <v>Machinary</v>
      </c>
      <c r="G15" s="1">
        <f>'Bills Import 2024'!BK28</f>
        <v>1</v>
      </c>
      <c r="H15" s="46">
        <f>'Bills Import 2024'!BQ28</f>
        <v>4598</v>
      </c>
      <c r="I15" s="1" t="str">
        <f>'Bills Import 2024'!W28</f>
        <v>{"1002": 100.0}</v>
      </c>
      <c r="J15" s="1" t="str">
        <f>'Bills Import 2024'!AY28</f>
        <v>15% PUR</v>
      </c>
    </row>
    <row r="16" spans="1:19" x14ac:dyDescent="0.25">
      <c r="A16" s="1" t="str">
        <f>'Bills Import 2024'!I30</f>
        <v>Machinary Depreciation &amp; Maintenance</v>
      </c>
      <c r="B16" s="45">
        <f>'Bills Import 2024'!R30</f>
        <v>45292</v>
      </c>
      <c r="C16" s="45">
        <f>'Bills Import 2024'!R30</f>
        <v>45292</v>
      </c>
      <c r="D16" s="45">
        <f>'Bills Import 2024'!AI30</f>
        <v>45322</v>
      </c>
      <c r="E16" s="1" t="str">
        <f>'Bills Import 2024'!Z30</f>
        <v>3010094</v>
      </c>
      <c r="F16" s="1" t="str">
        <f>'Bills Import 2024'!BE30</f>
        <v>Machinary</v>
      </c>
      <c r="G16" s="1">
        <f>'Bills Import 2024'!BK30</f>
        <v>1</v>
      </c>
      <c r="H16" s="46">
        <f>'Bills Import 2024'!BQ30</f>
        <v>3574</v>
      </c>
      <c r="I16" s="1" t="str">
        <f>'Bills Import 2024'!W30</f>
        <v>{"919": 100.0}</v>
      </c>
      <c r="J16" s="1" t="str">
        <f>'Bills Import 2024'!AY30</f>
        <v>15% PUR</v>
      </c>
    </row>
    <row r="17" spans="1:10" x14ac:dyDescent="0.25">
      <c r="A17" s="1" t="str">
        <f>'Bills Import 2024'!I32</f>
        <v>Machinary Depreciation &amp; Maintenance</v>
      </c>
      <c r="B17" s="45">
        <f>'Bills Import 2024'!R32</f>
        <v>45292</v>
      </c>
      <c r="C17" s="45">
        <f>'Bills Import 2024'!R32</f>
        <v>45292</v>
      </c>
      <c r="D17" s="45">
        <f>'Bills Import 2024'!AI32</f>
        <v>45322</v>
      </c>
      <c r="E17" s="1" t="str">
        <f>'Bills Import 2024'!Z32</f>
        <v>3010094</v>
      </c>
      <c r="F17" s="1" t="str">
        <f>'Bills Import 2024'!BE32</f>
        <v>Machinary</v>
      </c>
      <c r="G17" s="1">
        <f>'Bills Import 2024'!BK32</f>
        <v>1</v>
      </c>
      <c r="H17" s="46">
        <f>'Bills Import 2024'!BQ32</f>
        <v>62700</v>
      </c>
      <c r="I17" s="1" t="str">
        <f>'Bills Import 2024'!W32</f>
        <v>{"1020": 100.0}</v>
      </c>
      <c r="J17" s="1" t="str">
        <f>'Bills Import 2024'!AY32</f>
        <v>15% PUR</v>
      </c>
    </row>
    <row r="18" spans="1:10" x14ac:dyDescent="0.25">
      <c r="A18" s="1" t="str">
        <f>'Bills Import 2024'!I34</f>
        <v>Machinary Depreciation &amp; Maintenance</v>
      </c>
      <c r="B18" s="45">
        <f>'Bills Import 2024'!R34</f>
        <v>45321</v>
      </c>
      <c r="C18" s="45">
        <f>'Bills Import 2024'!R34</f>
        <v>45321</v>
      </c>
      <c r="D18" s="45">
        <f>'Bills Import 2024'!AI34</f>
        <v>45351</v>
      </c>
      <c r="E18" s="1" t="str">
        <f>'Bills Import 2024'!Z34</f>
        <v>3010094</v>
      </c>
      <c r="F18" s="1" t="str">
        <f>'Bills Import 2024'!BE34</f>
        <v>Machinary</v>
      </c>
      <c r="G18" s="1">
        <f>'Bills Import 2024'!BK34</f>
        <v>1</v>
      </c>
      <c r="H18" s="46">
        <f>'Bills Import 2024'!BQ34</f>
        <v>2565</v>
      </c>
      <c r="I18" s="1" t="str">
        <f>'Bills Import 2024'!W34</f>
        <v>{"851": 100.0}</v>
      </c>
      <c r="J18" s="1" t="str">
        <f>'Bills Import 2024'!AY34</f>
        <v>15% PUR</v>
      </c>
    </row>
    <row r="19" spans="1:10" x14ac:dyDescent="0.25">
      <c r="A19" s="1" t="str">
        <f>'Bills Import 2024'!I36</f>
        <v>Machinary Depreciation &amp; Maintenance</v>
      </c>
      <c r="B19" s="45">
        <f>'Bills Import 2024'!R36</f>
        <v>45321</v>
      </c>
      <c r="C19" s="45">
        <f>'Bills Import 2024'!R36</f>
        <v>45321</v>
      </c>
      <c r="D19" s="45">
        <f>'Bills Import 2024'!AI36</f>
        <v>45351</v>
      </c>
      <c r="E19" s="1" t="str">
        <f>'Bills Import 2024'!Z36</f>
        <v>3010094</v>
      </c>
      <c r="F19" s="1" t="str">
        <f>'Bills Import 2024'!BE36</f>
        <v>Machinary</v>
      </c>
      <c r="G19" s="1">
        <f>'Bills Import 2024'!BK36</f>
        <v>1</v>
      </c>
      <c r="H19" s="46">
        <f>'Bills Import 2024'!BQ36</f>
        <v>1765</v>
      </c>
      <c r="I19" s="1" t="str">
        <f>'Bills Import 2024'!W36</f>
        <v>{"909": 100.0}</v>
      </c>
      <c r="J19" s="1" t="str">
        <f>'Bills Import 2024'!AY36</f>
        <v>15% PUR</v>
      </c>
    </row>
    <row r="20" spans="1:10" x14ac:dyDescent="0.25">
      <c r="A20" s="1" t="str">
        <f>'Bills Import 2024'!I37</f>
        <v>Machinary Depreciation &amp; Maintenance</v>
      </c>
      <c r="B20" s="45">
        <f>'Bills Import 2024'!R37</f>
        <v>45321</v>
      </c>
      <c r="C20" s="45">
        <f>'Bills Import 2024'!R37</f>
        <v>45321</v>
      </c>
      <c r="D20" s="45">
        <f>'Bills Import 2024'!AI37</f>
        <v>45351</v>
      </c>
      <c r="E20" s="1" t="str">
        <f>'Bills Import 2024'!Z37</f>
        <v>3010094</v>
      </c>
      <c r="F20" s="1" t="str">
        <f>'Bills Import 2024'!BE37</f>
        <v>Machinary</v>
      </c>
      <c r="G20" s="1">
        <f>'Bills Import 2024'!BK37</f>
        <v>1</v>
      </c>
      <c r="H20" s="46">
        <f>'Bills Import 2024'!BQ37</f>
        <v>13141</v>
      </c>
      <c r="I20" s="1" t="str">
        <f>'Bills Import 2024'!W37</f>
        <v>{"1017": 100.0}</v>
      </c>
      <c r="J20" s="1" t="str">
        <f>'Bills Import 2024'!AY37</f>
        <v>15% PUR</v>
      </c>
    </row>
    <row r="21" spans="1:10" x14ac:dyDescent="0.25">
      <c r="A21" s="1" t="str">
        <f>'Bills Import 2024'!I39</f>
        <v>Machinary Depreciation &amp; Maintenance</v>
      </c>
      <c r="B21" s="45">
        <f>'Bills Import 2024'!R39</f>
        <v>45321</v>
      </c>
      <c r="C21" s="45">
        <f>'Bills Import 2024'!R39</f>
        <v>45321</v>
      </c>
      <c r="D21" s="45">
        <f>'Bills Import 2024'!AI39</f>
        <v>45351</v>
      </c>
      <c r="E21" s="1" t="str">
        <f>'Bills Import 2024'!Z39</f>
        <v>3010094</v>
      </c>
      <c r="F21" s="1" t="str">
        <f>'Bills Import 2024'!BE39</f>
        <v>Machinary</v>
      </c>
      <c r="G21" s="1">
        <f>'Bills Import 2024'!BK39</f>
        <v>1</v>
      </c>
      <c r="H21" s="46">
        <f>'Bills Import 2024'!BQ39</f>
        <v>10147</v>
      </c>
      <c r="I21" s="1" t="str">
        <f>'Bills Import 2024'!W39</f>
        <v>{"1012": 100.0}</v>
      </c>
      <c r="J21" s="1" t="str">
        <f>'Bills Import 2024'!AY39</f>
        <v>15% PUR</v>
      </c>
    </row>
    <row r="22" spans="1:10" x14ac:dyDescent="0.25">
      <c r="A22" s="1" t="str">
        <f>'Bills Import 2024'!I41</f>
        <v>Machinary Depreciation &amp; Maintenance</v>
      </c>
      <c r="B22" s="45">
        <f>'Bills Import 2024'!R41</f>
        <v>45321</v>
      </c>
      <c r="C22" s="45">
        <f>'Bills Import 2024'!R41</f>
        <v>45321</v>
      </c>
      <c r="D22" s="45">
        <f>'Bills Import 2024'!AI41</f>
        <v>45351</v>
      </c>
      <c r="E22" s="1" t="str">
        <f>'Bills Import 2024'!Z41</f>
        <v>3010094</v>
      </c>
      <c r="F22" s="1" t="str">
        <f>'Bills Import 2024'!BE41</f>
        <v>Machinary</v>
      </c>
      <c r="G22" s="1">
        <f>'Bills Import 2024'!BK41</f>
        <v>1</v>
      </c>
      <c r="H22" s="46">
        <f>'Bills Import 2024'!BQ41</f>
        <v>5227</v>
      </c>
      <c r="I22" s="1" t="str">
        <f>'Bills Import 2024'!W41</f>
        <v>{"860": 100.0}</v>
      </c>
      <c r="J22" s="1" t="str">
        <f>'Bills Import 2024'!AY41</f>
        <v>15% PUR</v>
      </c>
    </row>
    <row r="23" spans="1:10" x14ac:dyDescent="0.25">
      <c r="A23" s="1" t="str">
        <f>'Bills Import 2024'!I42</f>
        <v>Machinary Depreciation &amp; Maintenance</v>
      </c>
      <c r="B23" s="45">
        <f>'Bills Import 2024'!R42</f>
        <v>45321</v>
      </c>
      <c r="C23" s="45">
        <f>'Bills Import 2024'!R42</f>
        <v>45321</v>
      </c>
      <c r="D23" s="45">
        <f>'Bills Import 2024'!AI42</f>
        <v>45351</v>
      </c>
      <c r="E23" s="1" t="str">
        <f>'Bills Import 2024'!Z42</f>
        <v>3010094</v>
      </c>
      <c r="F23" s="1" t="str">
        <f>'Bills Import 2024'!BE42</f>
        <v>Machinary</v>
      </c>
      <c r="G23" s="1">
        <f>'Bills Import 2024'!BK42</f>
        <v>1</v>
      </c>
      <c r="H23" s="46">
        <f>'Bills Import 2024'!BQ42</f>
        <v>14630</v>
      </c>
      <c r="I23" s="1" t="str">
        <f>'Bills Import 2024'!W42</f>
        <v>{"854": 100.0}</v>
      </c>
      <c r="J23" s="1" t="str">
        <f>'Bills Import 2024'!AY42</f>
        <v>15% PUR</v>
      </c>
    </row>
    <row r="24" spans="1:10" x14ac:dyDescent="0.25">
      <c r="A24" s="1" t="str">
        <f>'Bills Import 2024'!I44</f>
        <v>Machinary Depreciation &amp; Maintenance</v>
      </c>
      <c r="B24" s="45">
        <f>'Bills Import 2024'!R44</f>
        <v>45321</v>
      </c>
      <c r="C24" s="45">
        <f>'Bills Import 2024'!R44</f>
        <v>45321</v>
      </c>
      <c r="D24" s="45">
        <f>'Bills Import 2024'!AI44</f>
        <v>45351</v>
      </c>
      <c r="E24" s="1" t="str">
        <f>'Bills Import 2024'!Z44</f>
        <v>3010094</v>
      </c>
      <c r="F24" s="1" t="str">
        <f>'Bills Import 2024'!BE44</f>
        <v>Machinary</v>
      </c>
      <c r="G24" s="1">
        <f>'Bills Import 2024'!BK44</f>
        <v>1</v>
      </c>
      <c r="H24" s="46">
        <f>'Bills Import 2024'!BQ44</f>
        <v>2819</v>
      </c>
      <c r="I24" s="1" t="str">
        <f>'Bills Import 2024'!W44</f>
        <v>{"1013": 100.0}</v>
      </c>
      <c r="J24" s="1" t="str">
        <f>'Bills Import 2024'!AY44</f>
        <v>15% PUR</v>
      </c>
    </row>
    <row r="25" spans="1:10" x14ac:dyDescent="0.25">
      <c r="A25" s="1" t="str">
        <f>'Bills Import 2024'!I46</f>
        <v>Machinary Depreciation &amp; Maintenance</v>
      </c>
      <c r="B25" s="45">
        <f>'Bills Import 2024'!R46</f>
        <v>45321</v>
      </c>
      <c r="C25" s="45">
        <f>'Bills Import 2024'!R46</f>
        <v>45321</v>
      </c>
      <c r="D25" s="45">
        <f>'Bills Import 2024'!AI46</f>
        <v>45351</v>
      </c>
      <c r="E25" s="1" t="str">
        <f>'Bills Import 2024'!Z46</f>
        <v>3010094</v>
      </c>
      <c r="F25" s="1" t="str">
        <f>'Bills Import 2024'!BE46</f>
        <v>Machinary</v>
      </c>
      <c r="G25" s="1">
        <f>'Bills Import 2024'!BK46</f>
        <v>1</v>
      </c>
      <c r="H25" s="46">
        <f>'Bills Import 2024'!BQ46</f>
        <v>65313</v>
      </c>
      <c r="I25" s="1" t="str">
        <f>'Bills Import 2024'!W46</f>
        <v>{"1006": 100.0}</v>
      </c>
      <c r="J25" s="1" t="str">
        <f>'Bills Import 2024'!AY46</f>
        <v>15% PUR</v>
      </c>
    </row>
    <row r="26" spans="1:10" x14ac:dyDescent="0.25">
      <c r="A26" s="1" t="str">
        <f>'Bills Import 2024'!I48</f>
        <v>Machinary Depreciation &amp; Maintenance</v>
      </c>
      <c r="B26" s="45">
        <f>'Bills Import 2024'!R48</f>
        <v>45321</v>
      </c>
      <c r="C26" s="45">
        <f>'Bills Import 2024'!R48</f>
        <v>45321</v>
      </c>
      <c r="D26" s="45">
        <f>'Bills Import 2024'!AI48</f>
        <v>45351</v>
      </c>
      <c r="E26" s="1" t="str">
        <f>'Bills Import 2024'!Z48</f>
        <v>3010094</v>
      </c>
      <c r="F26" s="1" t="str">
        <f>'Bills Import 2024'!BE48</f>
        <v>Machinary</v>
      </c>
      <c r="G26" s="1">
        <f>'Bills Import 2024'!BK48</f>
        <v>1</v>
      </c>
      <c r="H26" s="46">
        <f>'Bills Import 2024'!BQ48</f>
        <v>35187</v>
      </c>
      <c r="I26" s="1" t="str">
        <f>'Bills Import 2024'!W48</f>
        <v>{"906": 100.0}</v>
      </c>
      <c r="J26" s="1" t="str">
        <f>'Bills Import 2024'!AY48</f>
        <v>15% PUR</v>
      </c>
    </row>
    <row r="27" spans="1:10" x14ac:dyDescent="0.25">
      <c r="A27" s="1" t="str">
        <f>'Bills Import 2024'!I50</f>
        <v>Machinary Depreciation &amp; Maintenance</v>
      </c>
      <c r="B27" s="45">
        <f>'Bills Import 2024'!R50</f>
        <v>45321</v>
      </c>
      <c r="C27" s="45">
        <f>'Bills Import 2024'!R50</f>
        <v>45321</v>
      </c>
      <c r="D27" s="45">
        <f>'Bills Import 2024'!AI50</f>
        <v>45351</v>
      </c>
      <c r="E27" s="1" t="str">
        <f>'Bills Import 2024'!Z50</f>
        <v>3010094</v>
      </c>
      <c r="F27" s="1" t="str">
        <f>'Bills Import 2024'!BE50</f>
        <v>Machinary</v>
      </c>
      <c r="G27" s="1">
        <f>'Bills Import 2024'!BK50</f>
        <v>1</v>
      </c>
      <c r="H27" s="46">
        <f>'Bills Import 2024'!BQ50</f>
        <v>101222</v>
      </c>
      <c r="I27" s="1" t="str">
        <f>'Bills Import 2024'!W50</f>
        <v>{"1035": 100.0}</v>
      </c>
      <c r="J27" s="1" t="str">
        <f>'Bills Import 2024'!AY50</f>
        <v>15% PUR</v>
      </c>
    </row>
    <row r="28" spans="1:10" x14ac:dyDescent="0.25">
      <c r="A28" s="1" t="str">
        <f>'Bills Import 2024'!I52</f>
        <v>Machinary Depreciation &amp; Maintenance</v>
      </c>
      <c r="B28" s="45">
        <f>'Bills Import 2024'!R52</f>
        <v>45321</v>
      </c>
      <c r="C28" s="45">
        <f>'Bills Import 2024'!R52</f>
        <v>45321</v>
      </c>
      <c r="D28" s="45">
        <f>'Bills Import 2024'!AI52</f>
        <v>45351</v>
      </c>
      <c r="E28" s="1" t="str">
        <f>'Bills Import 2024'!Z52</f>
        <v>3010094</v>
      </c>
      <c r="F28" s="1" t="str">
        <f>'Bills Import 2024'!BE52</f>
        <v>Machinary</v>
      </c>
      <c r="G28" s="1">
        <f>'Bills Import 2024'!BK52</f>
        <v>1</v>
      </c>
      <c r="H28" s="46">
        <f>'Bills Import 2024'!BQ52</f>
        <v>64414</v>
      </c>
      <c r="I28" s="1" t="str">
        <f>'Bills Import 2024'!W52</f>
        <v>{"1034": 100.0}</v>
      </c>
      <c r="J28" s="1" t="str">
        <f>'Bills Import 2024'!AY52</f>
        <v>15% PUR</v>
      </c>
    </row>
    <row r="29" spans="1:10" x14ac:dyDescent="0.25">
      <c r="A29" s="1" t="str">
        <f>'Bills Import 2024'!I54</f>
        <v>Machinary Depreciation &amp; Maintenance</v>
      </c>
      <c r="B29" s="45">
        <f>'Bills Import 2024'!R54</f>
        <v>45321</v>
      </c>
      <c r="C29" s="45">
        <f>'Bills Import 2024'!R54</f>
        <v>45321</v>
      </c>
      <c r="D29" s="45">
        <f>'Bills Import 2024'!AI54</f>
        <v>45351</v>
      </c>
      <c r="E29" s="1" t="str">
        <f>'Bills Import 2024'!Z54</f>
        <v>3010094</v>
      </c>
      <c r="F29" s="1" t="str">
        <f>'Bills Import 2024'!BE54</f>
        <v>Machinary</v>
      </c>
      <c r="G29" s="1">
        <f>'Bills Import 2024'!BK54</f>
        <v>1</v>
      </c>
      <c r="H29" s="46">
        <f>'Bills Import 2024'!BQ54</f>
        <v>5151</v>
      </c>
      <c r="I29" s="1" t="str">
        <f>'Bills Import 2024'!W54</f>
        <v>{"986": 100.0}</v>
      </c>
      <c r="J29" s="1" t="str">
        <f>'Bills Import 2024'!AY54</f>
        <v>15% PUR</v>
      </c>
    </row>
    <row r="30" spans="1:10" x14ac:dyDescent="0.25">
      <c r="A30" s="1" t="str">
        <f>'Bills Import 2024'!I56</f>
        <v>Machinary Depreciation &amp; Maintenance</v>
      </c>
      <c r="B30" s="45">
        <f>'Bills Import 2024'!R56</f>
        <v>45321</v>
      </c>
      <c r="C30" s="45">
        <f>'Bills Import 2024'!R56</f>
        <v>45321</v>
      </c>
      <c r="D30" s="45">
        <f>'Bills Import 2024'!AI56</f>
        <v>45351</v>
      </c>
      <c r="E30" s="1" t="str">
        <f>'Bills Import 2024'!Z56</f>
        <v>3010094</v>
      </c>
      <c r="F30" s="1" t="str">
        <f>'Bills Import 2024'!BE56</f>
        <v>Machinary</v>
      </c>
      <c r="G30" s="1">
        <f>'Bills Import 2024'!BK56</f>
        <v>1</v>
      </c>
      <c r="H30" s="46">
        <f>'Bills Import 2024'!BQ56</f>
        <v>24890</v>
      </c>
      <c r="I30" s="1" t="str">
        <f>'Bills Import 2024'!W56</f>
        <v>{"1011": 100.0}</v>
      </c>
      <c r="J30" s="1" t="str">
        <f>'Bills Import 2024'!AY56</f>
        <v>15% PUR</v>
      </c>
    </row>
    <row r="31" spans="1:10" x14ac:dyDescent="0.25">
      <c r="A31" s="1" t="str">
        <f>'Bills Import 2024'!I58</f>
        <v>Machinary Depreciation &amp; Maintenance</v>
      </c>
      <c r="B31" s="45">
        <f>'Bills Import 2024'!R58</f>
        <v>45321</v>
      </c>
      <c r="C31" s="45">
        <f>'Bills Import 2024'!R58</f>
        <v>45321</v>
      </c>
      <c r="D31" s="45">
        <f>'Bills Import 2024'!AI58</f>
        <v>45351</v>
      </c>
      <c r="E31" s="1" t="str">
        <f>'Bills Import 2024'!Z58</f>
        <v>3010094</v>
      </c>
      <c r="F31" s="1" t="str">
        <f>'Bills Import 2024'!BE58</f>
        <v>Machinary</v>
      </c>
      <c r="G31" s="1">
        <f>'Bills Import 2024'!BK58</f>
        <v>1</v>
      </c>
      <c r="H31" s="46">
        <f>'Bills Import 2024'!BQ58</f>
        <v>11194</v>
      </c>
      <c r="I31" s="1" t="str">
        <f>'Bills Import 2024'!W58</f>
        <v>{"1008": 100.0}</v>
      </c>
      <c r="J31" s="1" t="str">
        <f>'Bills Import 2024'!AY58</f>
        <v>15% PUR</v>
      </c>
    </row>
    <row r="32" spans="1:10" x14ac:dyDescent="0.25">
      <c r="A32" s="1" t="str">
        <f>'Bills Import 2024'!I60</f>
        <v>Machinary Depreciation &amp; Maintenance</v>
      </c>
      <c r="B32" s="45">
        <f>'Bills Import 2024'!R60</f>
        <v>45321</v>
      </c>
      <c r="C32" s="45">
        <f>'Bills Import 2024'!R60</f>
        <v>45321</v>
      </c>
      <c r="D32" s="45">
        <f>'Bills Import 2024'!AI60</f>
        <v>45351</v>
      </c>
      <c r="E32" s="1" t="str">
        <f>'Bills Import 2024'!Z60</f>
        <v>3010094</v>
      </c>
      <c r="F32" s="1" t="str">
        <f>'Bills Import 2024'!BE60</f>
        <v>Machinary</v>
      </c>
      <c r="G32" s="1">
        <f>'Bills Import 2024'!BK60</f>
        <v>1</v>
      </c>
      <c r="H32" s="46">
        <f>'Bills Import 2024'!BQ60</f>
        <v>80404</v>
      </c>
      <c r="I32" s="1" t="str">
        <f>'Bills Import 2024'!W60</f>
        <v>{"1019": 100.0}</v>
      </c>
      <c r="J32" s="1" t="str">
        <f>'Bills Import 2024'!AY60</f>
        <v>15% PUR</v>
      </c>
    </row>
    <row r="33" spans="1:10" x14ac:dyDescent="0.25">
      <c r="A33" s="1" t="str">
        <f>'Bills Import 2024'!I62</f>
        <v>Machinary Depreciation &amp; Maintenance</v>
      </c>
      <c r="B33" s="45">
        <f>'Bills Import 2024'!R62</f>
        <v>45321</v>
      </c>
      <c r="C33" s="45">
        <f>'Bills Import 2024'!R62</f>
        <v>45321</v>
      </c>
      <c r="D33" s="45">
        <f>'Bills Import 2024'!AI62</f>
        <v>45351</v>
      </c>
      <c r="E33" s="1" t="str">
        <f>'Bills Import 2024'!Z62</f>
        <v>3010094</v>
      </c>
      <c r="F33" s="1" t="str">
        <f>'Bills Import 2024'!BE62</f>
        <v>Machinary</v>
      </c>
      <c r="G33" s="1">
        <f>'Bills Import 2024'!BK62</f>
        <v>1</v>
      </c>
      <c r="H33" s="46">
        <f>'Bills Import 2024'!BQ62</f>
        <v>2373</v>
      </c>
      <c r="I33" s="1" t="str">
        <f>'Bills Import 2024'!W62</f>
        <v>{"997": 100.0}</v>
      </c>
      <c r="J33" s="1" t="str">
        <f>'Bills Import 2024'!AY62</f>
        <v>15% PUR</v>
      </c>
    </row>
    <row r="34" spans="1:10" x14ac:dyDescent="0.25">
      <c r="A34" s="1" t="str">
        <f>'Bills Import 2024'!I64</f>
        <v>Machinary Depreciation &amp; Maintenance</v>
      </c>
      <c r="B34" s="45">
        <f>'Bills Import 2024'!R64</f>
        <v>45321</v>
      </c>
      <c r="C34" s="45">
        <f>'Bills Import 2024'!R64</f>
        <v>45321</v>
      </c>
      <c r="D34" s="45">
        <f>'Bills Import 2024'!AI64</f>
        <v>45351</v>
      </c>
      <c r="E34" s="1" t="str">
        <f>'Bills Import 2024'!Z64</f>
        <v>3010094</v>
      </c>
      <c r="F34" s="1" t="str">
        <f>'Bills Import 2024'!BE64</f>
        <v>Machinary</v>
      </c>
      <c r="G34" s="1">
        <f>'Bills Import 2024'!BK64</f>
        <v>1</v>
      </c>
      <c r="H34" s="46">
        <f>'Bills Import 2024'!BQ64</f>
        <v>49482</v>
      </c>
      <c r="I34" s="1" t="str">
        <f>'Bills Import 2024'!W64</f>
        <v>{"911": 100.0}</v>
      </c>
      <c r="J34" s="1" t="str">
        <f>'Bills Import 2024'!AY64</f>
        <v>15% PUR</v>
      </c>
    </row>
    <row r="35" spans="1:10" x14ac:dyDescent="0.25">
      <c r="A35" s="1" t="str">
        <f>'Bills Import 2024'!I66</f>
        <v>Machinary Depreciation &amp; Maintenance</v>
      </c>
      <c r="B35" s="45">
        <f>'Bills Import 2024'!R66</f>
        <v>45321</v>
      </c>
      <c r="C35" s="45">
        <f>'Bills Import 2024'!R66</f>
        <v>45321</v>
      </c>
      <c r="D35" s="45">
        <f>'Bills Import 2024'!AI66</f>
        <v>45351</v>
      </c>
      <c r="E35" s="1" t="str">
        <f>'Bills Import 2024'!Z66</f>
        <v>3010094</v>
      </c>
      <c r="F35" s="1" t="str">
        <f>'Bills Import 2024'!BE66</f>
        <v>Machinary</v>
      </c>
      <c r="G35" s="1">
        <f>'Bills Import 2024'!BK66</f>
        <v>1</v>
      </c>
      <c r="H35" s="46">
        <f>'Bills Import 2024'!BQ66</f>
        <v>3311</v>
      </c>
      <c r="I35" s="1" t="str">
        <f>'Bills Import 2024'!W66</f>
        <v>{"869": 100.0}</v>
      </c>
      <c r="J35" s="1" t="str">
        <f>'Bills Import 2024'!AY66</f>
        <v>15% PUR</v>
      </c>
    </row>
    <row r="36" spans="1:10" x14ac:dyDescent="0.25">
      <c r="A36" s="1" t="str">
        <f>'Bills Import 2024'!I68</f>
        <v>Machinary Depreciation &amp; Maintenance</v>
      </c>
      <c r="B36" s="45">
        <f>'Bills Import 2024'!R68</f>
        <v>45321</v>
      </c>
      <c r="C36" s="45">
        <f>'Bills Import 2024'!R68</f>
        <v>45321</v>
      </c>
      <c r="D36" s="45">
        <f>'Bills Import 2024'!AI68</f>
        <v>45351</v>
      </c>
      <c r="E36" s="1" t="str">
        <f>'Bills Import 2024'!Z68</f>
        <v>3010094</v>
      </c>
      <c r="F36" s="1" t="str">
        <f>'Bills Import 2024'!BE68</f>
        <v>Machinary</v>
      </c>
      <c r="G36" s="1">
        <f>'Bills Import 2024'!BK68</f>
        <v>1</v>
      </c>
      <c r="H36" s="46">
        <f>'Bills Import 2024'!BQ68</f>
        <v>9731</v>
      </c>
      <c r="I36" s="1" t="str">
        <f>'Bills Import 2024'!W68</f>
        <v>{"1005": 100.0}</v>
      </c>
      <c r="J36" s="1" t="str">
        <f>'Bills Import 2024'!AY68</f>
        <v>15% PUR</v>
      </c>
    </row>
    <row r="37" spans="1:10" x14ac:dyDescent="0.25">
      <c r="A37" s="1" t="str">
        <f>'Bills Import 2024'!I70</f>
        <v>Machinary Depreciation &amp; Maintenance</v>
      </c>
      <c r="B37" s="45">
        <f>'Bills Import 2024'!R70</f>
        <v>45321</v>
      </c>
      <c r="C37" s="45">
        <f>'Bills Import 2024'!R70</f>
        <v>45321</v>
      </c>
      <c r="D37" s="45">
        <f>'Bills Import 2024'!AI70</f>
        <v>45351</v>
      </c>
      <c r="E37" s="1" t="str">
        <f>'Bills Import 2024'!Z70</f>
        <v>3010094</v>
      </c>
      <c r="F37" s="1" t="str">
        <f>'Bills Import 2024'!BE70</f>
        <v>Machinary</v>
      </c>
      <c r="G37" s="1">
        <f>'Bills Import 2024'!BK70</f>
        <v>1</v>
      </c>
      <c r="H37" s="46">
        <f>'Bills Import 2024'!BQ70</f>
        <v>7315</v>
      </c>
      <c r="I37" s="1" t="str">
        <f>'Bills Import 2024'!W70</f>
        <v>{"1002": 100.0}</v>
      </c>
      <c r="J37" s="1" t="str">
        <f>'Bills Import 2024'!AY70</f>
        <v>15% PUR</v>
      </c>
    </row>
    <row r="38" spans="1:10" x14ac:dyDescent="0.25">
      <c r="A38" s="1" t="str">
        <f>'Bills Import 2024'!I72</f>
        <v>Machinary Depreciation &amp; Maintenance</v>
      </c>
      <c r="B38" s="45">
        <f>'Bills Import 2024'!R72</f>
        <v>45321</v>
      </c>
      <c r="C38" s="45">
        <f>'Bills Import 2024'!R72</f>
        <v>45321</v>
      </c>
      <c r="D38" s="45">
        <f>'Bills Import 2024'!AI72</f>
        <v>45351</v>
      </c>
      <c r="E38" s="1" t="str">
        <f>'Bills Import 2024'!Z72</f>
        <v>3010094</v>
      </c>
      <c r="F38" s="1" t="str">
        <f>'Bills Import 2024'!BE72</f>
        <v>Machinary</v>
      </c>
      <c r="G38" s="1">
        <f>'Bills Import 2024'!BK72</f>
        <v>1</v>
      </c>
      <c r="H38" s="46">
        <f>'Bills Import 2024'!BQ72</f>
        <v>20953</v>
      </c>
      <c r="I38" s="1" t="str">
        <f>'Bills Import 2024'!W72</f>
        <v>{"955": 100.0}</v>
      </c>
      <c r="J38" s="1" t="str">
        <f>'Bills Import 2024'!AY72</f>
        <v>15% PUR</v>
      </c>
    </row>
    <row r="39" spans="1:10" x14ac:dyDescent="0.25">
      <c r="A39" s="1" t="str">
        <f>'Bills Import 2024'!I74</f>
        <v>Machinary Depreciation &amp; Maintenance</v>
      </c>
      <c r="B39" s="45">
        <f>'Bills Import 2024'!R74</f>
        <v>45321</v>
      </c>
      <c r="C39" s="45">
        <f>'Bills Import 2024'!R74</f>
        <v>45321</v>
      </c>
      <c r="D39" s="45">
        <f>'Bills Import 2024'!AI74</f>
        <v>45351</v>
      </c>
      <c r="E39" s="1" t="str">
        <f>'Bills Import 2024'!Z74</f>
        <v>3010094</v>
      </c>
      <c r="F39" s="1" t="str">
        <f>'Bills Import 2024'!BE74</f>
        <v>Machinary</v>
      </c>
      <c r="G39" s="1">
        <f>'Bills Import 2024'!BK74</f>
        <v>1</v>
      </c>
      <c r="H39" s="46">
        <f>'Bills Import 2024'!BQ74</f>
        <v>11487</v>
      </c>
      <c r="I39" s="1" t="str">
        <f>'Bills Import 2024'!W74</f>
        <v>{"928": 100.0}</v>
      </c>
      <c r="J39" s="1" t="str">
        <f>'Bills Import 2024'!AY74</f>
        <v>15% PUR</v>
      </c>
    </row>
    <row r="40" spans="1:10" x14ac:dyDescent="0.25">
      <c r="A40" s="1" t="str">
        <f>'Bills Import 2024'!I76</f>
        <v>Machinary Depreciation &amp; Maintenance</v>
      </c>
      <c r="B40" s="45">
        <f>'Bills Import 2024'!R76</f>
        <v>45321</v>
      </c>
      <c r="C40" s="45">
        <f>'Bills Import 2024'!R76</f>
        <v>45321</v>
      </c>
      <c r="D40" s="45">
        <f>'Bills Import 2024'!AI76</f>
        <v>45351</v>
      </c>
      <c r="E40" s="1" t="str">
        <f>'Bills Import 2024'!Z76</f>
        <v>3010094</v>
      </c>
      <c r="F40" s="1" t="str">
        <f>'Bills Import 2024'!BE76</f>
        <v>Machinary</v>
      </c>
      <c r="G40" s="1">
        <f>'Bills Import 2024'!BK76</f>
        <v>1</v>
      </c>
      <c r="H40" s="46">
        <f>'Bills Import 2024'!BQ76</f>
        <v>5225</v>
      </c>
      <c r="I40" s="1" t="str">
        <f>'Bills Import 2024'!W76</f>
        <v>{"919": 100.0}</v>
      </c>
      <c r="J40" s="1" t="str">
        <f>'Bills Import 2024'!AY76</f>
        <v>15% PUR</v>
      </c>
    </row>
    <row r="41" spans="1:10" x14ac:dyDescent="0.25">
      <c r="A41" s="1" t="str">
        <f>'Bills Import 2024'!I78</f>
        <v>Machinary Depreciation &amp; Maintenance</v>
      </c>
      <c r="B41" s="45">
        <f>'Bills Import 2024'!R78</f>
        <v>45321</v>
      </c>
      <c r="C41" s="45">
        <f>'Bills Import 2024'!R78</f>
        <v>45321</v>
      </c>
      <c r="D41" s="45">
        <f>'Bills Import 2024'!AI78</f>
        <v>45351</v>
      </c>
      <c r="E41" s="1" t="str">
        <f>'Bills Import 2024'!Z78</f>
        <v>3010094</v>
      </c>
      <c r="F41" s="1" t="str">
        <f>'Bills Import 2024'!BE78</f>
        <v>Machinary</v>
      </c>
      <c r="G41" s="1">
        <f>'Bills Import 2024'!BK78</f>
        <v>1</v>
      </c>
      <c r="H41" s="46">
        <f>'Bills Import 2024'!BQ78</f>
        <v>2114</v>
      </c>
      <c r="I41" s="1" t="str">
        <f>'Bills Import 2024'!W78</f>
        <v>{"980": 100.0}</v>
      </c>
      <c r="J41" s="1" t="str">
        <f>'Bills Import 2024'!AY78</f>
        <v>15% PUR</v>
      </c>
    </row>
    <row r="42" spans="1:10" x14ac:dyDescent="0.25">
      <c r="A42" s="1" t="str">
        <f>'Bills Import 2024'!I80</f>
        <v>Machinary Depreciation &amp; Maintenance</v>
      </c>
      <c r="B42" s="45">
        <f>'Bills Import 2024'!R80</f>
        <v>45321</v>
      </c>
      <c r="C42" s="45">
        <f>'Bills Import 2024'!R80</f>
        <v>45321</v>
      </c>
      <c r="D42" s="45">
        <f>'Bills Import 2024'!AI80</f>
        <v>45351</v>
      </c>
      <c r="E42" s="1" t="str">
        <f>'Bills Import 2024'!Z80</f>
        <v>3010094</v>
      </c>
      <c r="F42" s="1" t="str">
        <f>'Bills Import 2024'!BE80</f>
        <v>Machinary</v>
      </c>
      <c r="G42" s="1">
        <f>'Bills Import 2024'!BK80</f>
        <v>1</v>
      </c>
      <c r="H42" s="46">
        <f>'Bills Import 2024'!BQ80</f>
        <v>82741</v>
      </c>
      <c r="I42" s="1" t="str">
        <f>'Bills Import 2024'!W80</f>
        <v>{"1020": 100.0}</v>
      </c>
      <c r="J42" s="1" t="str">
        <f>'Bills Import 2024'!AY80</f>
        <v>15% PUR</v>
      </c>
    </row>
    <row r="43" spans="1:10" x14ac:dyDescent="0.25">
      <c r="A43" s="1" t="str">
        <f>'Bills Import 2024'!I82</f>
        <v>Machinary Depreciation &amp; Maintenance</v>
      </c>
      <c r="B43" s="45">
        <f>'Bills Import 2024'!R82</f>
        <v>45352</v>
      </c>
      <c r="C43" s="45">
        <f>'Bills Import 2024'!R82</f>
        <v>45352</v>
      </c>
      <c r="D43" s="45">
        <f>'Bills Import 2024'!AI82</f>
        <v>45382</v>
      </c>
      <c r="E43" s="1" t="str">
        <f>'Bills Import 2024'!Z82</f>
        <v>3010094</v>
      </c>
      <c r="F43" s="1" t="str">
        <f>'Bills Import 2024'!BE82</f>
        <v>Machinary</v>
      </c>
      <c r="G43" s="1">
        <f>'Bills Import 2024'!BK82</f>
        <v>1</v>
      </c>
      <c r="H43" s="46">
        <f>'Bills Import 2024'!BQ82</f>
        <v>5781</v>
      </c>
      <c r="I43" s="1" t="str">
        <f>'Bills Import 2024'!W82</f>
        <v>{"851": 100.0}</v>
      </c>
      <c r="J43" s="1" t="str">
        <f>'Bills Import 2024'!AY82</f>
        <v>15% PUR</v>
      </c>
    </row>
    <row r="44" spans="1:10" x14ac:dyDescent="0.25">
      <c r="A44" s="1" t="str">
        <f>'Bills Import 2024'!I84</f>
        <v>Machinary Depreciation &amp; Maintenance</v>
      </c>
      <c r="B44" s="45">
        <f>'Bills Import 2024'!R84</f>
        <v>45352</v>
      </c>
      <c r="C44" s="45">
        <f>'Bills Import 2024'!R84</f>
        <v>45352</v>
      </c>
      <c r="D44" s="45">
        <f>'Bills Import 2024'!AI84</f>
        <v>45382</v>
      </c>
      <c r="E44" s="1" t="str">
        <f>'Bills Import 2024'!Z84</f>
        <v>3010094</v>
      </c>
      <c r="F44" s="1" t="str">
        <f>'Bills Import 2024'!BE84</f>
        <v>Machinary</v>
      </c>
      <c r="G44" s="1">
        <f>'Bills Import 2024'!BK84</f>
        <v>1</v>
      </c>
      <c r="H44" s="46">
        <f>'Bills Import 2024'!BQ84</f>
        <v>15508</v>
      </c>
      <c r="I44" s="1" t="str">
        <f>'Bills Import 2024'!W84</f>
        <v>{"1017": 100.0}</v>
      </c>
      <c r="J44" s="1" t="str">
        <f>'Bills Import 2024'!AY84</f>
        <v>15% PUR</v>
      </c>
    </row>
    <row r="45" spans="1:10" x14ac:dyDescent="0.25">
      <c r="A45" s="1" t="str">
        <f>'Bills Import 2024'!I86</f>
        <v>Machinary Depreciation &amp; Maintenance</v>
      </c>
      <c r="B45" s="45">
        <f>'Bills Import 2024'!R86</f>
        <v>45352</v>
      </c>
      <c r="C45" s="45">
        <f>'Bills Import 2024'!R86</f>
        <v>45352</v>
      </c>
      <c r="D45" s="45">
        <f>'Bills Import 2024'!AI86</f>
        <v>45382</v>
      </c>
      <c r="E45" s="1" t="str">
        <f>'Bills Import 2024'!Z86</f>
        <v>3010094</v>
      </c>
      <c r="F45" s="1" t="str">
        <f>'Bills Import 2024'!BE86</f>
        <v>Machinary</v>
      </c>
      <c r="G45" s="1">
        <f>'Bills Import 2024'!BK86</f>
        <v>1</v>
      </c>
      <c r="H45" s="46">
        <f>'Bills Import 2024'!BQ86</f>
        <v>7164</v>
      </c>
      <c r="I45" s="1" t="str">
        <f>'Bills Import 2024'!W86</f>
        <v>{"1023": 100.0}</v>
      </c>
      <c r="J45" s="1" t="str">
        <f>'Bills Import 2024'!AY86</f>
        <v>15% PUR</v>
      </c>
    </row>
    <row r="46" spans="1:10" x14ac:dyDescent="0.25">
      <c r="A46" s="1" t="str">
        <f>'Bills Import 2024'!I88</f>
        <v>Machinary Depreciation &amp; Maintenance</v>
      </c>
      <c r="B46" s="45">
        <f>'Bills Import 2024'!R88</f>
        <v>45352</v>
      </c>
      <c r="C46" s="45">
        <f>'Bills Import 2024'!R88</f>
        <v>45352</v>
      </c>
      <c r="D46" s="45">
        <f>'Bills Import 2024'!AI88</f>
        <v>45382</v>
      </c>
      <c r="E46" s="1" t="str">
        <f>'Bills Import 2024'!Z88</f>
        <v>3010094</v>
      </c>
      <c r="F46" s="1" t="str">
        <f>'Bills Import 2024'!BE88</f>
        <v>Machinary</v>
      </c>
      <c r="G46" s="1">
        <f>'Bills Import 2024'!BK88</f>
        <v>1</v>
      </c>
      <c r="H46" s="46">
        <f>'Bills Import 2024'!BQ88</f>
        <v>15165</v>
      </c>
      <c r="I46" s="1" t="str">
        <f>'Bills Import 2024'!W88</f>
        <v>{"1012": 100.0}</v>
      </c>
      <c r="J46" s="1" t="str">
        <f>'Bills Import 2024'!AY88</f>
        <v>15% PUR</v>
      </c>
    </row>
    <row r="47" spans="1:10" x14ac:dyDescent="0.25">
      <c r="A47" s="1" t="str">
        <f>'Bills Import 2024'!I90</f>
        <v>Machinary Depreciation &amp; Maintenance</v>
      </c>
      <c r="B47" s="45">
        <f>'Bills Import 2024'!R90</f>
        <v>45352</v>
      </c>
      <c r="C47" s="45">
        <f>'Bills Import 2024'!R90</f>
        <v>45352</v>
      </c>
      <c r="D47" s="45">
        <f>'Bills Import 2024'!AI90</f>
        <v>45382</v>
      </c>
      <c r="E47" s="1" t="str">
        <f>'Bills Import 2024'!Z90</f>
        <v>3010094</v>
      </c>
      <c r="F47" s="1" t="str">
        <f>'Bills Import 2024'!BE90</f>
        <v>Machinary</v>
      </c>
      <c r="G47" s="1">
        <f>'Bills Import 2024'!BK90</f>
        <v>1</v>
      </c>
      <c r="H47" s="46">
        <f>'Bills Import 2024'!BQ90</f>
        <v>7293</v>
      </c>
      <c r="I47" s="1" t="str">
        <f>'Bills Import 2024'!W90</f>
        <v>{"860": 100.0}</v>
      </c>
      <c r="J47" s="1" t="str">
        <f>'Bills Import 2024'!AY90</f>
        <v>15% PUR</v>
      </c>
    </row>
    <row r="48" spans="1:10" x14ac:dyDescent="0.25">
      <c r="A48" s="1" t="str">
        <f>'Bills Import 2024'!I91</f>
        <v>Machinary Depreciation &amp; Maintenance</v>
      </c>
      <c r="B48" s="45">
        <f>'Bills Import 2024'!R91</f>
        <v>45352</v>
      </c>
      <c r="C48" s="45">
        <f>'Bills Import 2024'!R91</f>
        <v>45352</v>
      </c>
      <c r="D48" s="45">
        <f>'Bills Import 2024'!AI91</f>
        <v>45382</v>
      </c>
      <c r="E48" s="1" t="str">
        <f>'Bills Import 2024'!Z91</f>
        <v>3010094</v>
      </c>
      <c r="F48" s="1" t="str">
        <f>'Bills Import 2024'!BE91</f>
        <v>Machinary</v>
      </c>
      <c r="G48" s="1">
        <f>'Bills Import 2024'!BK91</f>
        <v>1</v>
      </c>
      <c r="H48" s="46">
        <f>'Bills Import 2024'!BQ91</f>
        <v>78994</v>
      </c>
      <c r="I48" s="1" t="str">
        <f>'Bills Import 2024'!W91</f>
        <v>{"1028": 100.0}</v>
      </c>
      <c r="J48" s="1" t="str">
        <f>'Bills Import 2024'!AY91</f>
        <v>15% PUR</v>
      </c>
    </row>
    <row r="49" spans="1:10" x14ac:dyDescent="0.25">
      <c r="A49" s="1" t="str">
        <f>'Bills Import 2024'!I93</f>
        <v>Machinary Depreciation &amp; Maintenance</v>
      </c>
      <c r="B49" s="45">
        <f>'Bills Import 2024'!R93</f>
        <v>45352</v>
      </c>
      <c r="C49" s="45">
        <f>'Bills Import 2024'!R93</f>
        <v>45352</v>
      </c>
      <c r="D49" s="45">
        <f>'Bills Import 2024'!AI93</f>
        <v>45382</v>
      </c>
      <c r="E49" s="1" t="str">
        <f>'Bills Import 2024'!Z93</f>
        <v>3010094</v>
      </c>
      <c r="F49" s="1" t="str">
        <f>'Bills Import 2024'!BE93</f>
        <v>Machinary</v>
      </c>
      <c r="G49" s="1">
        <f>'Bills Import 2024'!BK93</f>
        <v>1</v>
      </c>
      <c r="H49" s="46">
        <f>'Bills Import 2024'!BQ93</f>
        <v>10450</v>
      </c>
      <c r="I49" s="1" t="str">
        <f>'Bills Import 2024'!W93</f>
        <v>{"854": 100.0}</v>
      </c>
      <c r="J49" s="1" t="str">
        <f>'Bills Import 2024'!AY93</f>
        <v>15% PUR</v>
      </c>
    </row>
    <row r="50" spans="1:10" x14ac:dyDescent="0.25">
      <c r="A50" s="1" t="str">
        <f>'Bills Import 2024'!I95</f>
        <v>Machinary Depreciation &amp; Maintenance</v>
      </c>
      <c r="B50" s="45">
        <f>'Bills Import 2024'!R95</f>
        <v>45352</v>
      </c>
      <c r="C50" s="45">
        <f>'Bills Import 2024'!R95</f>
        <v>45352</v>
      </c>
      <c r="D50" s="45">
        <f>'Bills Import 2024'!AI95</f>
        <v>45382</v>
      </c>
      <c r="E50" s="1" t="str">
        <f>'Bills Import 2024'!Z95</f>
        <v>3010094</v>
      </c>
      <c r="F50" s="1" t="str">
        <f>'Bills Import 2024'!BE95</f>
        <v>Machinary</v>
      </c>
      <c r="G50" s="1">
        <f>'Bills Import 2024'!BK95</f>
        <v>1</v>
      </c>
      <c r="H50" s="46">
        <f>'Bills Import 2024'!BQ95</f>
        <v>1881</v>
      </c>
      <c r="I50" s="1" t="str">
        <f>'Bills Import 2024'!W95</f>
        <v>{"1013": 100.0}</v>
      </c>
      <c r="J50" s="1" t="str">
        <f>'Bills Import 2024'!AY95</f>
        <v>15% PUR</v>
      </c>
    </row>
    <row r="51" spans="1:10" x14ac:dyDescent="0.25">
      <c r="A51" s="1" t="str">
        <f>'Bills Import 2024'!I97</f>
        <v>Machinary Depreciation &amp; Maintenance</v>
      </c>
      <c r="B51" s="45">
        <f>'Bills Import 2024'!R97</f>
        <v>45352</v>
      </c>
      <c r="C51" s="45">
        <f>'Bills Import 2024'!R97</f>
        <v>45352</v>
      </c>
      <c r="D51" s="45">
        <f>'Bills Import 2024'!AI97</f>
        <v>45382</v>
      </c>
      <c r="E51" s="1" t="str">
        <f>'Bills Import 2024'!Z97</f>
        <v>3010094</v>
      </c>
      <c r="F51" s="1" t="str">
        <f>'Bills Import 2024'!BE97</f>
        <v>Machinary</v>
      </c>
      <c r="G51" s="1">
        <f>'Bills Import 2024'!BK97</f>
        <v>1</v>
      </c>
      <c r="H51" s="46">
        <f>'Bills Import 2024'!BQ97</f>
        <v>52136</v>
      </c>
      <c r="I51" s="1" t="str">
        <f>'Bills Import 2024'!W97</f>
        <v>{"1025": 100.0}</v>
      </c>
      <c r="J51" s="1" t="str">
        <f>'Bills Import 2024'!AY97</f>
        <v>15% PUR</v>
      </c>
    </row>
    <row r="52" spans="1:10" x14ac:dyDescent="0.25">
      <c r="A52" s="1" t="str">
        <f>'Bills Import 2024'!I99</f>
        <v>Machinary Depreciation &amp; Maintenance</v>
      </c>
      <c r="B52" s="45">
        <f>'Bills Import 2024'!R99</f>
        <v>45352</v>
      </c>
      <c r="C52" s="45">
        <f>'Bills Import 2024'!R99</f>
        <v>45352</v>
      </c>
      <c r="D52" s="45">
        <f>'Bills Import 2024'!AI99</f>
        <v>45382</v>
      </c>
      <c r="E52" s="1" t="str">
        <f>'Bills Import 2024'!Z99</f>
        <v>3010094</v>
      </c>
      <c r="F52" s="1" t="str">
        <f>'Bills Import 2024'!BE99</f>
        <v>Machinary</v>
      </c>
      <c r="G52" s="1">
        <f>'Bills Import 2024'!BK99</f>
        <v>1</v>
      </c>
      <c r="H52" s="46">
        <f>'Bills Import 2024'!BQ99</f>
        <v>62237</v>
      </c>
      <c r="I52" s="1" t="str">
        <f>'Bills Import 2024'!W99</f>
        <v>{"1006": 100.0}</v>
      </c>
      <c r="J52" s="1" t="str">
        <f>'Bills Import 2024'!AY99</f>
        <v>15% PUR</v>
      </c>
    </row>
    <row r="53" spans="1:10" x14ac:dyDescent="0.25">
      <c r="A53" s="1" t="str">
        <f>'Bills Import 2024'!I101</f>
        <v>Machinary Depreciation &amp; Maintenance</v>
      </c>
      <c r="B53" s="45">
        <f>'Bills Import 2024'!R101</f>
        <v>45352</v>
      </c>
      <c r="C53" s="45">
        <f>'Bills Import 2024'!R101</f>
        <v>45352</v>
      </c>
      <c r="D53" s="45">
        <f>'Bills Import 2024'!AI101</f>
        <v>45382</v>
      </c>
      <c r="E53" s="1" t="str">
        <f>'Bills Import 2024'!Z101</f>
        <v>3010094</v>
      </c>
      <c r="F53" s="1" t="str">
        <f>'Bills Import 2024'!BE101</f>
        <v>Machinary</v>
      </c>
      <c r="G53" s="1">
        <f>'Bills Import 2024'!BK101</f>
        <v>1</v>
      </c>
      <c r="H53" s="46">
        <f>'Bills Import 2024'!BQ101</f>
        <v>35881</v>
      </c>
      <c r="I53" s="1" t="str">
        <f>'Bills Import 2024'!W101</f>
        <v>{"906": 100.0}</v>
      </c>
      <c r="J53" s="1" t="str">
        <f>'Bills Import 2024'!AY101</f>
        <v>15% PUR</v>
      </c>
    </row>
    <row r="54" spans="1:10" x14ac:dyDescent="0.25">
      <c r="A54" s="1" t="str">
        <f>'Bills Import 2024'!I103</f>
        <v>Machinary Depreciation &amp; Maintenance</v>
      </c>
      <c r="B54" s="45">
        <f>'Bills Import 2024'!R103</f>
        <v>45352</v>
      </c>
      <c r="C54" s="45">
        <f>'Bills Import 2024'!R103</f>
        <v>45352</v>
      </c>
      <c r="D54" s="45">
        <f>'Bills Import 2024'!AI103</f>
        <v>45382</v>
      </c>
      <c r="E54" s="1" t="str">
        <f>'Bills Import 2024'!Z103</f>
        <v>3010094</v>
      </c>
      <c r="F54" s="1" t="str">
        <f>'Bills Import 2024'!BE103</f>
        <v>Machinary</v>
      </c>
      <c r="G54" s="1">
        <f>'Bills Import 2024'!BK103</f>
        <v>1</v>
      </c>
      <c r="H54" s="46">
        <f>'Bills Import 2024'!BQ103</f>
        <v>8376</v>
      </c>
      <c r="I54" s="1" t="str">
        <f>'Bills Import 2024'!W103</f>
        <v>{"1031": 100.0}</v>
      </c>
      <c r="J54" s="1" t="str">
        <f>'Bills Import 2024'!AY103</f>
        <v>15% PUR</v>
      </c>
    </row>
    <row r="55" spans="1:10" x14ac:dyDescent="0.25">
      <c r="A55" s="1" t="str">
        <f>'Bills Import 2024'!I105</f>
        <v>Machinary Depreciation &amp; Maintenance</v>
      </c>
      <c r="B55" s="45">
        <f>'Bills Import 2024'!R105</f>
        <v>45352</v>
      </c>
      <c r="C55" s="45">
        <f>'Bills Import 2024'!R105</f>
        <v>45352</v>
      </c>
      <c r="D55" s="45">
        <f>'Bills Import 2024'!AI105</f>
        <v>45382</v>
      </c>
      <c r="E55" s="1" t="str">
        <f>'Bills Import 2024'!Z105</f>
        <v>3010094</v>
      </c>
      <c r="F55" s="1" t="str">
        <f>'Bills Import 2024'!BE105</f>
        <v>Machinary</v>
      </c>
      <c r="G55" s="1">
        <f>'Bills Import 2024'!BK105</f>
        <v>1</v>
      </c>
      <c r="H55" s="46">
        <f>'Bills Import 2024'!BQ105</f>
        <v>80322</v>
      </c>
      <c r="I55" s="1" t="str">
        <f>'Bills Import 2024'!W105</f>
        <v>{"1035": 100.0}</v>
      </c>
      <c r="J55" s="1" t="str">
        <f>'Bills Import 2024'!AY105</f>
        <v>15% PUR</v>
      </c>
    </row>
    <row r="56" spans="1:10" x14ac:dyDescent="0.25">
      <c r="A56" s="1" t="str">
        <f>'Bills Import 2024'!I107</f>
        <v>Machinary Depreciation &amp; Maintenance</v>
      </c>
      <c r="B56" s="45">
        <f>'Bills Import 2024'!R107</f>
        <v>45352</v>
      </c>
      <c r="C56" s="45">
        <f>'Bills Import 2024'!R107</f>
        <v>45352</v>
      </c>
      <c r="D56" s="45">
        <f>'Bills Import 2024'!AI107</f>
        <v>45382</v>
      </c>
      <c r="E56" s="1" t="str">
        <f>'Bills Import 2024'!Z107</f>
        <v>3010094</v>
      </c>
      <c r="F56" s="1" t="str">
        <f>'Bills Import 2024'!BE107</f>
        <v>Machinary</v>
      </c>
      <c r="G56" s="1">
        <f>'Bills Import 2024'!BK107</f>
        <v>1</v>
      </c>
      <c r="H56" s="46">
        <f>'Bills Import 2024'!BQ107</f>
        <v>42218</v>
      </c>
      <c r="I56" s="1" t="str">
        <f>'Bills Import 2024'!W107</f>
        <v>{"1034": 100.0}</v>
      </c>
      <c r="J56" s="1" t="str">
        <f>'Bills Import 2024'!AY107</f>
        <v>15% PUR</v>
      </c>
    </row>
    <row r="57" spans="1:10" x14ac:dyDescent="0.25">
      <c r="A57" s="1" t="str">
        <f>'Bills Import 2024'!I109</f>
        <v>Machinary Depreciation &amp; Maintenance</v>
      </c>
      <c r="B57" s="45">
        <f>'Bills Import 2024'!R109</f>
        <v>45352</v>
      </c>
      <c r="C57" s="45">
        <f>'Bills Import 2024'!R109</f>
        <v>45352</v>
      </c>
      <c r="D57" s="45">
        <f>'Bills Import 2024'!AI109</f>
        <v>45382</v>
      </c>
      <c r="E57" s="1" t="str">
        <f>'Bills Import 2024'!Z109</f>
        <v>3010094</v>
      </c>
      <c r="F57" s="1" t="str">
        <f>'Bills Import 2024'!BE109</f>
        <v>Machinary</v>
      </c>
      <c r="G57" s="1">
        <f>'Bills Import 2024'!BK109</f>
        <v>1</v>
      </c>
      <c r="H57" s="46">
        <f>'Bills Import 2024'!BQ109</f>
        <v>20768</v>
      </c>
      <c r="I57" s="1" t="str">
        <f>'Bills Import 2024'!W109</f>
        <v>{"1011": 100.0}</v>
      </c>
      <c r="J57" s="1" t="str">
        <f>'Bills Import 2024'!AY109</f>
        <v>15% PUR</v>
      </c>
    </row>
    <row r="58" spans="1:10" x14ac:dyDescent="0.25">
      <c r="A58" s="1" t="str">
        <f>'Bills Import 2024'!I111</f>
        <v>Machinary Depreciation &amp; Maintenance</v>
      </c>
      <c r="B58" s="45">
        <f>'Bills Import 2024'!R111</f>
        <v>45352</v>
      </c>
      <c r="C58" s="45">
        <f>'Bills Import 2024'!R111</f>
        <v>45352</v>
      </c>
      <c r="D58" s="45">
        <f>'Bills Import 2024'!AI111</f>
        <v>45382</v>
      </c>
      <c r="E58" s="1" t="str">
        <f>'Bills Import 2024'!Z111</f>
        <v>3010094</v>
      </c>
      <c r="F58" s="1" t="str">
        <f>'Bills Import 2024'!BE111</f>
        <v>Machinary</v>
      </c>
      <c r="G58" s="1">
        <f>'Bills Import 2024'!BK111</f>
        <v>1</v>
      </c>
      <c r="H58" s="46">
        <f>'Bills Import 2024'!BQ111</f>
        <v>10635</v>
      </c>
      <c r="I58" s="1" t="str">
        <f>'Bills Import 2024'!W111</f>
        <v>{"1008": 100.0}</v>
      </c>
      <c r="J58" s="1" t="str">
        <f>'Bills Import 2024'!AY111</f>
        <v>15% PUR</v>
      </c>
    </row>
    <row r="59" spans="1:10" x14ac:dyDescent="0.25">
      <c r="A59" s="1" t="str">
        <f>'Bills Import 2024'!I113</f>
        <v>Machinary Depreciation &amp; Maintenance</v>
      </c>
      <c r="B59" s="45">
        <f>'Bills Import 2024'!R113</f>
        <v>45352</v>
      </c>
      <c r="C59" s="45">
        <f>'Bills Import 2024'!R113</f>
        <v>45352</v>
      </c>
      <c r="D59" s="45">
        <f>'Bills Import 2024'!AI113</f>
        <v>45382</v>
      </c>
      <c r="E59" s="1" t="str">
        <f>'Bills Import 2024'!Z113</f>
        <v>3010094</v>
      </c>
      <c r="F59" s="1" t="str">
        <f>'Bills Import 2024'!BE113</f>
        <v>Machinary</v>
      </c>
      <c r="G59" s="1">
        <f>'Bills Import 2024'!BK113</f>
        <v>1</v>
      </c>
      <c r="H59" s="46">
        <f>'Bills Import 2024'!BQ113</f>
        <v>57431</v>
      </c>
      <c r="I59" s="1" t="str">
        <f>'Bills Import 2024'!W113</f>
        <v>{"1019": 100.0}</v>
      </c>
      <c r="J59" s="1" t="str">
        <f>'Bills Import 2024'!AY113</f>
        <v>15% PUR</v>
      </c>
    </row>
    <row r="60" spans="1:10" x14ac:dyDescent="0.25">
      <c r="A60" s="1" t="str">
        <f>'Bills Import 2024'!I115</f>
        <v>Machinary Depreciation &amp; Maintenance</v>
      </c>
      <c r="B60" s="45">
        <f>'Bills Import 2024'!R115</f>
        <v>45352</v>
      </c>
      <c r="C60" s="45">
        <f>'Bills Import 2024'!R115</f>
        <v>45352</v>
      </c>
      <c r="D60" s="45">
        <f>'Bills Import 2024'!AI115</f>
        <v>45382</v>
      </c>
      <c r="E60" s="1" t="str">
        <f>'Bills Import 2024'!Z115</f>
        <v>3010094</v>
      </c>
      <c r="F60" s="1" t="str">
        <f>'Bills Import 2024'!BE115</f>
        <v>Machinary</v>
      </c>
      <c r="G60" s="1">
        <f>'Bills Import 2024'!BK115</f>
        <v>1</v>
      </c>
      <c r="H60" s="46">
        <f>'Bills Import 2024'!BQ115</f>
        <v>10032</v>
      </c>
      <c r="I60" s="1" t="str">
        <f>'Bills Import 2024'!W115</f>
        <v>{"1033": 100.0}</v>
      </c>
      <c r="J60" s="1" t="str">
        <f>'Bills Import 2024'!AY115</f>
        <v>15% PUR</v>
      </c>
    </row>
    <row r="61" spans="1:10" x14ac:dyDescent="0.25">
      <c r="A61" s="1" t="str">
        <f>'Bills Import 2024'!I117</f>
        <v>Machinary Depreciation &amp; Maintenance</v>
      </c>
      <c r="B61" s="45">
        <f>'Bills Import 2024'!R117</f>
        <v>45352</v>
      </c>
      <c r="C61" s="45">
        <f>'Bills Import 2024'!R117</f>
        <v>45352</v>
      </c>
      <c r="D61" s="45">
        <f>'Bills Import 2024'!AI117</f>
        <v>45382</v>
      </c>
      <c r="E61" s="1" t="str">
        <f>'Bills Import 2024'!Z117</f>
        <v>3010094</v>
      </c>
      <c r="F61" s="1" t="str">
        <f>'Bills Import 2024'!BE117</f>
        <v>Machinary</v>
      </c>
      <c r="G61" s="1">
        <f>'Bills Import 2024'!BK117</f>
        <v>1</v>
      </c>
      <c r="H61" s="46">
        <f>'Bills Import 2024'!BQ117</f>
        <v>25080</v>
      </c>
      <c r="I61" s="1" t="str">
        <f>'Bills Import 2024'!W117</f>
        <v>{"1021": 100.0}</v>
      </c>
      <c r="J61" s="1" t="str">
        <f>'Bills Import 2024'!AY117</f>
        <v>15% PUR</v>
      </c>
    </row>
    <row r="62" spans="1:10" x14ac:dyDescent="0.25">
      <c r="A62" s="1" t="str">
        <f>'Bills Import 2024'!I119</f>
        <v>Machinary Depreciation &amp; Maintenance</v>
      </c>
      <c r="B62" s="45">
        <f>'Bills Import 2024'!R119</f>
        <v>45352</v>
      </c>
      <c r="C62" s="45">
        <f>'Bills Import 2024'!R119</f>
        <v>45352</v>
      </c>
      <c r="D62" s="45">
        <f>'Bills Import 2024'!AI119</f>
        <v>45382</v>
      </c>
      <c r="E62" s="1" t="str">
        <f>'Bills Import 2024'!Z119</f>
        <v>3010094</v>
      </c>
      <c r="F62" s="1" t="str">
        <f>'Bills Import 2024'!BE119</f>
        <v>Machinary</v>
      </c>
      <c r="G62" s="1">
        <f>'Bills Import 2024'!BK119</f>
        <v>1</v>
      </c>
      <c r="H62" s="46">
        <f>'Bills Import 2024'!BQ119</f>
        <v>30427</v>
      </c>
      <c r="I62" s="1" t="str">
        <f>'Bills Import 2024'!W119</f>
        <v>{"911": 100.0}</v>
      </c>
      <c r="J62" s="1" t="str">
        <f>'Bills Import 2024'!AY119</f>
        <v>15% PUR</v>
      </c>
    </row>
    <row r="63" spans="1:10" x14ac:dyDescent="0.25">
      <c r="A63" s="1" t="str">
        <f>'Bills Import 2024'!I121</f>
        <v>Machinary Depreciation &amp; Maintenance</v>
      </c>
      <c r="B63" s="45">
        <f>'Bills Import 2024'!R121</f>
        <v>45352</v>
      </c>
      <c r="C63" s="45">
        <f>'Bills Import 2024'!R121</f>
        <v>45352</v>
      </c>
      <c r="D63" s="45">
        <f>'Bills Import 2024'!AI121</f>
        <v>45382</v>
      </c>
      <c r="E63" s="1" t="str">
        <f>'Bills Import 2024'!Z121</f>
        <v>3010094</v>
      </c>
      <c r="F63" s="1" t="str">
        <f>'Bills Import 2024'!BE121</f>
        <v>Machinary</v>
      </c>
      <c r="G63" s="1">
        <f>'Bills Import 2024'!BK121</f>
        <v>1</v>
      </c>
      <c r="H63" s="46">
        <f>'Bills Import 2024'!BQ121</f>
        <v>12331</v>
      </c>
      <c r="I63" s="1" t="str">
        <f>'Bills Import 2024'!W121</f>
        <v>{"1002": 100.0}</v>
      </c>
      <c r="J63" s="1" t="str">
        <f>'Bills Import 2024'!AY121</f>
        <v>15% PUR</v>
      </c>
    </row>
    <row r="64" spans="1:10" x14ac:dyDescent="0.25">
      <c r="A64" s="1" t="str">
        <f>'Bills Import 2024'!I123</f>
        <v>Machinary Depreciation &amp; Maintenance</v>
      </c>
      <c r="B64" s="45">
        <f>'Bills Import 2024'!R123</f>
        <v>45352</v>
      </c>
      <c r="C64" s="45">
        <f>'Bills Import 2024'!R123</f>
        <v>45352</v>
      </c>
      <c r="D64" s="45">
        <f>'Bills Import 2024'!AI123</f>
        <v>45382</v>
      </c>
      <c r="E64" s="1" t="str">
        <f>'Bills Import 2024'!Z123</f>
        <v>3010094</v>
      </c>
      <c r="F64" s="1" t="str">
        <f>'Bills Import 2024'!BE123</f>
        <v>Machinary</v>
      </c>
      <c r="G64" s="1">
        <f>'Bills Import 2024'!BK123</f>
        <v>1</v>
      </c>
      <c r="H64" s="46">
        <f>'Bills Import 2024'!BQ123</f>
        <v>11524</v>
      </c>
      <c r="I64" s="1" t="str">
        <f>'Bills Import 2024'!W123</f>
        <v>{"951": 100.0}</v>
      </c>
      <c r="J64" s="1" t="str">
        <f>'Bills Import 2024'!AY123</f>
        <v>15% PUR</v>
      </c>
    </row>
    <row r="65" spans="1:10" x14ac:dyDescent="0.25">
      <c r="A65" s="1" t="str">
        <f>'Bills Import 2024'!I125</f>
        <v>Machinary Depreciation &amp; Maintenance</v>
      </c>
      <c r="B65" s="45">
        <f>'Bills Import 2024'!R125</f>
        <v>45352</v>
      </c>
      <c r="C65" s="45">
        <f>'Bills Import 2024'!R125</f>
        <v>45352</v>
      </c>
      <c r="D65" s="45">
        <f>'Bills Import 2024'!AI125</f>
        <v>45382</v>
      </c>
      <c r="E65" s="1" t="str">
        <f>'Bills Import 2024'!Z125</f>
        <v>3010094</v>
      </c>
      <c r="F65" s="1" t="str">
        <f>'Bills Import 2024'!BE125</f>
        <v>Machinary</v>
      </c>
      <c r="G65" s="1">
        <f>'Bills Import 2024'!BK125</f>
        <v>1</v>
      </c>
      <c r="H65" s="46">
        <f>'Bills Import 2024'!BQ125</f>
        <v>8360</v>
      </c>
      <c r="I65" s="1" t="str">
        <f>'Bills Import 2024'!W125</f>
        <v>{"955": 100.0}</v>
      </c>
      <c r="J65" s="1" t="str">
        <f>'Bills Import 2024'!AY125</f>
        <v>15% PUR</v>
      </c>
    </row>
    <row r="66" spans="1:10" x14ac:dyDescent="0.25">
      <c r="A66" s="1" t="str">
        <f>'Bills Import 2024'!I127</f>
        <v>Machinary Depreciation &amp; Maintenance</v>
      </c>
      <c r="B66" s="45">
        <f>'Bills Import 2024'!R127</f>
        <v>45352</v>
      </c>
      <c r="C66" s="45">
        <f>'Bills Import 2024'!R127</f>
        <v>45352</v>
      </c>
      <c r="D66" s="45">
        <f>'Bills Import 2024'!AI127</f>
        <v>45382</v>
      </c>
      <c r="E66" s="1" t="str">
        <f>'Bills Import 2024'!Z127</f>
        <v>3010094</v>
      </c>
      <c r="F66" s="1" t="str">
        <f>'Bills Import 2024'!BE127</f>
        <v>Machinary</v>
      </c>
      <c r="G66" s="1">
        <f>'Bills Import 2024'!BK127</f>
        <v>1</v>
      </c>
      <c r="H66" s="46">
        <f>'Bills Import 2024'!BQ127</f>
        <v>8440</v>
      </c>
      <c r="I66" s="1" t="str">
        <f>'Bills Import 2024'!W127</f>
        <v>{"919": 100.0}</v>
      </c>
      <c r="J66" s="1" t="str">
        <f>'Bills Import 2024'!AY127</f>
        <v>15% PUR</v>
      </c>
    </row>
    <row r="67" spans="1:10" x14ac:dyDescent="0.25">
      <c r="A67" s="1" t="str">
        <f>'Bills Import 2024'!I129</f>
        <v>Machinary Depreciation &amp; Maintenance</v>
      </c>
      <c r="B67" s="45">
        <f>'Bills Import 2024'!R129</f>
        <v>45352</v>
      </c>
      <c r="C67" s="45">
        <f>'Bills Import 2024'!R129</f>
        <v>45352</v>
      </c>
      <c r="D67" s="45">
        <f>'Bills Import 2024'!AI129</f>
        <v>45382</v>
      </c>
      <c r="E67" s="1" t="str">
        <f>'Bills Import 2024'!Z129</f>
        <v>3010094</v>
      </c>
      <c r="F67" s="1" t="str">
        <f>'Bills Import 2024'!BE129</f>
        <v>Machinary</v>
      </c>
      <c r="G67" s="1">
        <f>'Bills Import 2024'!BK129</f>
        <v>1</v>
      </c>
      <c r="H67" s="46">
        <f>'Bills Import 2024'!BQ129</f>
        <v>2609</v>
      </c>
      <c r="I67" s="1" t="str">
        <f>'Bills Import 2024'!W129</f>
        <v>{"940": 100.0}</v>
      </c>
      <c r="J67" s="1" t="str">
        <f>'Bills Import 2024'!AY129</f>
        <v>15% PUR</v>
      </c>
    </row>
    <row r="68" spans="1:10" x14ac:dyDescent="0.25">
      <c r="A68" s="1" t="str">
        <f>'Bills Import 2024'!I131</f>
        <v>Machinary Depreciation &amp; Maintenance</v>
      </c>
      <c r="B68" s="45">
        <f>'Bills Import 2024'!R131</f>
        <v>45352</v>
      </c>
      <c r="C68" s="45">
        <f>'Bills Import 2024'!R131</f>
        <v>45352</v>
      </c>
      <c r="D68" s="45">
        <f>'Bills Import 2024'!AI131</f>
        <v>45382</v>
      </c>
      <c r="E68" s="1" t="str">
        <f>'Bills Import 2024'!Z131</f>
        <v>3010094</v>
      </c>
      <c r="F68" s="1" t="str">
        <f>'Bills Import 2024'!BE131</f>
        <v>Machinary</v>
      </c>
      <c r="G68" s="1">
        <f>'Bills Import 2024'!BK131</f>
        <v>1</v>
      </c>
      <c r="H68" s="46">
        <f>'Bills Import 2024'!BQ131</f>
        <v>3946</v>
      </c>
      <c r="I68" s="1" t="str">
        <f>'Bills Import 2024'!W131</f>
        <v>{"980": 100.0}</v>
      </c>
      <c r="J68" s="1" t="str">
        <f>'Bills Import 2024'!AY131</f>
        <v>15% PUR</v>
      </c>
    </row>
    <row r="69" spans="1:10" x14ac:dyDescent="0.25">
      <c r="A69" s="1" t="str">
        <f>'Bills Import 2024'!I133</f>
        <v>Machinary Depreciation &amp; Maintenance</v>
      </c>
      <c r="B69" s="45">
        <f>'Bills Import 2024'!R133</f>
        <v>45382</v>
      </c>
      <c r="C69" s="45">
        <f>'Bills Import 2024'!R133</f>
        <v>45382</v>
      </c>
      <c r="D69" s="45">
        <f>'Bills Import 2024'!AI133</f>
        <v>45412</v>
      </c>
      <c r="E69" s="1" t="str">
        <f>'Bills Import 2024'!Z133</f>
        <v>3010094</v>
      </c>
      <c r="F69" s="1" t="str">
        <f>'Bills Import 2024'!BE133</f>
        <v>Machinary</v>
      </c>
      <c r="G69" s="1">
        <f>'Bills Import 2024'!BK133</f>
        <v>1</v>
      </c>
      <c r="H69" s="46">
        <f>'Bills Import 2024'!BQ133</f>
        <v>3981</v>
      </c>
      <c r="I69" s="1" t="str">
        <f>'Bills Import 2024'!W133</f>
        <v>{"851": 100.0}</v>
      </c>
      <c r="J69" s="1" t="str">
        <f>'Bills Import 2024'!AY133</f>
        <v>15% PUR</v>
      </c>
    </row>
    <row r="70" spans="1:10" x14ac:dyDescent="0.25">
      <c r="A70" s="1" t="str">
        <f>'Bills Import 2024'!I135</f>
        <v>Machinary Depreciation &amp; Maintenance</v>
      </c>
      <c r="B70" s="45">
        <f>'Bills Import 2024'!R135</f>
        <v>45382</v>
      </c>
      <c r="C70" s="45">
        <f>'Bills Import 2024'!R135</f>
        <v>45382</v>
      </c>
      <c r="D70" s="45">
        <f>'Bills Import 2024'!AI135</f>
        <v>45412</v>
      </c>
      <c r="E70" s="1" t="str">
        <f>'Bills Import 2024'!Z135</f>
        <v>3010094</v>
      </c>
      <c r="F70" s="1" t="str">
        <f>'Bills Import 2024'!BE135</f>
        <v>Machinary</v>
      </c>
      <c r="G70" s="1">
        <f>'Bills Import 2024'!BK135</f>
        <v>1</v>
      </c>
      <c r="H70" s="46">
        <f>'Bills Import 2024'!BQ135</f>
        <v>16816</v>
      </c>
      <c r="I70" s="1" t="str">
        <f>'Bills Import 2024'!W135</f>
        <v>{"1017": 100.0}</v>
      </c>
      <c r="J70" s="1" t="str">
        <f>'Bills Import 2024'!AY135</f>
        <v>15% PUR</v>
      </c>
    </row>
    <row r="71" spans="1:10" x14ac:dyDescent="0.25">
      <c r="A71" s="1" t="str">
        <f>'Bills Import 2024'!I137</f>
        <v>Machinary Depreciation &amp; Maintenance</v>
      </c>
      <c r="B71" s="45">
        <f>'Bills Import 2024'!R137</f>
        <v>45382</v>
      </c>
      <c r="C71" s="45">
        <f>'Bills Import 2024'!R137</f>
        <v>45382</v>
      </c>
      <c r="D71" s="45">
        <f>'Bills Import 2024'!AI137</f>
        <v>45412</v>
      </c>
      <c r="E71" s="1" t="str">
        <f>'Bills Import 2024'!Z137</f>
        <v>3010094</v>
      </c>
      <c r="F71" s="1" t="str">
        <f>'Bills Import 2024'!BE137</f>
        <v>Machinary</v>
      </c>
      <c r="G71" s="1">
        <f>'Bills Import 2024'!BK137</f>
        <v>1</v>
      </c>
      <c r="H71" s="46">
        <f>'Bills Import 2024'!BQ137</f>
        <v>10029</v>
      </c>
      <c r="I71" s="1" t="str">
        <f>'Bills Import 2024'!W137</f>
        <v>{"1023": 100.0}</v>
      </c>
      <c r="J71" s="1" t="str">
        <f>'Bills Import 2024'!AY137</f>
        <v>15% PUR</v>
      </c>
    </row>
    <row r="72" spans="1:10" x14ac:dyDescent="0.25">
      <c r="A72" s="1" t="str">
        <f>'Bills Import 2024'!I139</f>
        <v>Machinary Depreciation &amp; Maintenance</v>
      </c>
      <c r="B72" s="45">
        <f>'Bills Import 2024'!R139</f>
        <v>45382</v>
      </c>
      <c r="C72" s="45">
        <f>'Bills Import 2024'!R139</f>
        <v>45382</v>
      </c>
      <c r="D72" s="45">
        <f>'Bills Import 2024'!AI139</f>
        <v>45412</v>
      </c>
      <c r="E72" s="1" t="str">
        <f>'Bills Import 2024'!Z139</f>
        <v>3010094</v>
      </c>
      <c r="F72" s="1" t="str">
        <f>'Bills Import 2024'!BE139</f>
        <v>Machinary</v>
      </c>
      <c r="G72" s="1">
        <f>'Bills Import 2024'!BK139</f>
        <v>1</v>
      </c>
      <c r="H72" s="46">
        <f>'Bills Import 2024'!BQ139</f>
        <v>27297</v>
      </c>
      <c r="I72" s="1" t="str">
        <f>'Bills Import 2024'!W139</f>
        <v>{"1012": 100.0}</v>
      </c>
      <c r="J72" s="1" t="str">
        <f>'Bills Import 2024'!AY139</f>
        <v>15% PUR</v>
      </c>
    </row>
    <row r="73" spans="1:10" x14ac:dyDescent="0.25">
      <c r="A73" s="1" t="str">
        <f>'Bills Import 2024'!I141</f>
        <v>Machinary Depreciation &amp; Maintenance</v>
      </c>
      <c r="B73" s="45">
        <f>'Bills Import 2024'!R141</f>
        <v>45382</v>
      </c>
      <c r="C73" s="45">
        <f>'Bills Import 2024'!R141</f>
        <v>45382</v>
      </c>
      <c r="D73" s="45">
        <f>'Bills Import 2024'!AI141</f>
        <v>45412</v>
      </c>
      <c r="E73" s="1" t="str">
        <f>'Bills Import 2024'!Z141</f>
        <v>3010094</v>
      </c>
      <c r="F73" s="1" t="str">
        <f>'Bills Import 2024'!BE141</f>
        <v>Machinary</v>
      </c>
      <c r="G73" s="1">
        <f>'Bills Import 2024'!BK141</f>
        <v>1</v>
      </c>
      <c r="H73" s="46">
        <f>'Bills Import 2024'!BQ141</f>
        <v>4180</v>
      </c>
      <c r="I73" s="1" t="str">
        <f>'Bills Import 2024'!W141</f>
        <v>{"910": 100.0}</v>
      </c>
      <c r="J73" s="1" t="str">
        <f>'Bills Import 2024'!AY141</f>
        <v>15% PUR</v>
      </c>
    </row>
    <row r="74" spans="1:10" x14ac:dyDescent="0.25">
      <c r="A74" s="1" t="str">
        <f>'Bills Import 2024'!I143</f>
        <v>Machinary Depreciation &amp; Maintenance</v>
      </c>
      <c r="B74" s="45">
        <f>'Bills Import 2024'!R143</f>
        <v>45382</v>
      </c>
      <c r="C74" s="45">
        <f>'Bills Import 2024'!R143</f>
        <v>45382</v>
      </c>
      <c r="D74" s="45">
        <f>'Bills Import 2024'!AI143</f>
        <v>45412</v>
      </c>
      <c r="E74" s="1" t="str">
        <f>'Bills Import 2024'!Z143</f>
        <v>3010094</v>
      </c>
      <c r="F74" s="1" t="str">
        <f>'Bills Import 2024'!BE143</f>
        <v>Machinary</v>
      </c>
      <c r="G74" s="1">
        <f>'Bills Import 2024'!BK143</f>
        <v>1</v>
      </c>
      <c r="H74" s="46">
        <f>'Bills Import 2024'!BQ143</f>
        <v>5944</v>
      </c>
      <c r="I74" s="1" t="str">
        <f>'Bills Import 2024'!W143</f>
        <v>{"860": 100.0}</v>
      </c>
      <c r="J74" s="1" t="str">
        <f>'Bills Import 2024'!AY143</f>
        <v>15% PUR</v>
      </c>
    </row>
    <row r="75" spans="1:10" x14ac:dyDescent="0.25">
      <c r="A75" s="1" t="str">
        <f>'Bills Import 2024'!I144</f>
        <v>Machinary Depreciation &amp; Maintenance</v>
      </c>
      <c r="B75" s="45">
        <f>'Bills Import 2024'!R144</f>
        <v>45382</v>
      </c>
      <c r="C75" s="45">
        <f>'Bills Import 2024'!R144</f>
        <v>45382</v>
      </c>
      <c r="D75" s="45">
        <f>'Bills Import 2024'!AI144</f>
        <v>45412</v>
      </c>
      <c r="E75" s="1" t="str">
        <f>'Bills Import 2024'!Z144</f>
        <v>3010094</v>
      </c>
      <c r="F75" s="1" t="str">
        <f>'Bills Import 2024'!BE144</f>
        <v>Machinary</v>
      </c>
      <c r="G75" s="1">
        <f>'Bills Import 2024'!BK144</f>
        <v>1</v>
      </c>
      <c r="H75" s="46">
        <f>'Bills Import 2024'!BQ144</f>
        <v>168326</v>
      </c>
      <c r="I75" s="1" t="str">
        <f>'Bills Import 2024'!W144</f>
        <v>{"1028": 100.0}</v>
      </c>
      <c r="J75" s="1" t="str">
        <f>'Bills Import 2024'!AY144</f>
        <v>15% PUR</v>
      </c>
    </row>
    <row r="76" spans="1:10" x14ac:dyDescent="0.25">
      <c r="A76" s="1" t="str">
        <f>'Bills Import 2024'!I146</f>
        <v>Machinary Depreciation &amp; Maintenance</v>
      </c>
      <c r="B76" s="45">
        <f>'Bills Import 2024'!R146</f>
        <v>45382</v>
      </c>
      <c r="C76" s="45">
        <f>'Bills Import 2024'!R146</f>
        <v>45382</v>
      </c>
      <c r="D76" s="45">
        <f>'Bills Import 2024'!AI146</f>
        <v>45412</v>
      </c>
      <c r="E76" s="1" t="str">
        <f>'Bills Import 2024'!Z146</f>
        <v>3010094</v>
      </c>
      <c r="F76" s="1" t="str">
        <f>'Bills Import 2024'!BE146</f>
        <v>Machinary</v>
      </c>
      <c r="G76" s="1">
        <f>'Bills Import 2024'!BK146</f>
        <v>1</v>
      </c>
      <c r="H76" s="46">
        <f>'Bills Import 2024'!BQ146</f>
        <v>12540</v>
      </c>
      <c r="I76" s="1" t="str">
        <f>'Bills Import 2024'!W146</f>
        <v>{"854": 100.0}</v>
      </c>
      <c r="J76" s="1" t="str">
        <f>'Bills Import 2024'!AY146</f>
        <v>15% PUR</v>
      </c>
    </row>
    <row r="77" spans="1:10" x14ac:dyDescent="0.25">
      <c r="A77" s="1" t="str">
        <f>'Bills Import 2024'!I148</f>
        <v>Machinary Depreciation &amp; Maintenance</v>
      </c>
      <c r="B77" s="45">
        <f>'Bills Import 2024'!R148</f>
        <v>45382</v>
      </c>
      <c r="C77" s="45">
        <f>'Bills Import 2024'!R148</f>
        <v>45382</v>
      </c>
      <c r="D77" s="45">
        <f>'Bills Import 2024'!AI148</f>
        <v>45412</v>
      </c>
      <c r="E77" s="1" t="str">
        <f>'Bills Import 2024'!Z148</f>
        <v>3010094</v>
      </c>
      <c r="F77" s="1" t="str">
        <f>'Bills Import 2024'!BE148</f>
        <v>Machinary</v>
      </c>
      <c r="G77" s="1">
        <f>'Bills Import 2024'!BK148</f>
        <v>1</v>
      </c>
      <c r="H77" s="46">
        <f>'Bills Import 2024'!BQ148</f>
        <v>26068</v>
      </c>
      <c r="I77" s="1" t="str">
        <f>'Bills Import 2024'!W148</f>
        <v>{"1025": 100.0}</v>
      </c>
      <c r="J77" s="1" t="str">
        <f>'Bills Import 2024'!AY148</f>
        <v>15% PUR</v>
      </c>
    </row>
    <row r="78" spans="1:10" x14ac:dyDescent="0.25">
      <c r="A78" s="1" t="str">
        <f>'Bills Import 2024'!I150</f>
        <v>Machinary Depreciation &amp; Maintenance</v>
      </c>
      <c r="B78" s="45">
        <f>'Bills Import 2024'!R150</f>
        <v>45382</v>
      </c>
      <c r="C78" s="45">
        <f>'Bills Import 2024'!R150</f>
        <v>45382</v>
      </c>
      <c r="D78" s="45">
        <f>'Bills Import 2024'!AI150</f>
        <v>45412</v>
      </c>
      <c r="E78" s="1" t="str">
        <f>'Bills Import 2024'!Z150</f>
        <v>3010094</v>
      </c>
      <c r="F78" s="1" t="str">
        <f>'Bills Import 2024'!BE150</f>
        <v>Machinary</v>
      </c>
      <c r="G78" s="1">
        <f>'Bills Import 2024'!BK150</f>
        <v>1</v>
      </c>
      <c r="H78" s="46">
        <f>'Bills Import 2024'!BQ150</f>
        <v>62700</v>
      </c>
      <c r="I78" s="1" t="str">
        <f>'Bills Import 2024'!W150</f>
        <v>{"1006": 100.0}</v>
      </c>
      <c r="J78" s="1" t="str">
        <f>'Bills Import 2024'!AY150</f>
        <v>15% PUR</v>
      </c>
    </row>
    <row r="79" spans="1:10" x14ac:dyDescent="0.25">
      <c r="A79" s="1" t="str">
        <f>'Bills Import 2024'!I152</f>
        <v>Machinary Depreciation &amp; Maintenance</v>
      </c>
      <c r="B79" s="45">
        <f>'Bills Import 2024'!R152</f>
        <v>45382</v>
      </c>
      <c r="C79" s="45">
        <f>'Bills Import 2024'!R152</f>
        <v>45382</v>
      </c>
      <c r="D79" s="45">
        <f>'Bills Import 2024'!AI152</f>
        <v>45412</v>
      </c>
      <c r="E79" s="1" t="str">
        <f>'Bills Import 2024'!Z152</f>
        <v>3010094</v>
      </c>
      <c r="F79" s="1" t="str">
        <f>'Bills Import 2024'!BE152</f>
        <v>Machinary</v>
      </c>
      <c r="G79" s="1">
        <f>'Bills Import 2024'!BK152</f>
        <v>1</v>
      </c>
      <c r="H79" s="46">
        <f>'Bills Import 2024'!BQ152</f>
        <v>22932</v>
      </c>
      <c r="I79" s="1" t="str">
        <f>'Bills Import 2024'!W152</f>
        <v>{"906": 100.0}</v>
      </c>
      <c r="J79" s="1" t="str">
        <f>'Bills Import 2024'!AY152</f>
        <v>15% PUR</v>
      </c>
    </row>
    <row r="80" spans="1:10" x14ac:dyDescent="0.25">
      <c r="A80" s="1" t="str">
        <f>'Bills Import 2024'!I154</f>
        <v>Machinary Depreciation &amp; Maintenance</v>
      </c>
      <c r="B80" s="45">
        <f>'Bills Import 2024'!R154</f>
        <v>45382</v>
      </c>
      <c r="C80" s="45">
        <f>'Bills Import 2024'!R154</f>
        <v>45382</v>
      </c>
      <c r="D80" s="45">
        <f>'Bills Import 2024'!AI154</f>
        <v>45412</v>
      </c>
      <c r="E80" s="1" t="str">
        <f>'Bills Import 2024'!Z154</f>
        <v>3010094</v>
      </c>
      <c r="F80" s="1" t="str">
        <f>'Bills Import 2024'!BE154</f>
        <v>Machinary</v>
      </c>
      <c r="G80" s="1">
        <f>'Bills Import 2024'!BK154</f>
        <v>1</v>
      </c>
      <c r="H80" s="46">
        <f>'Bills Import 2024'!BQ154</f>
        <v>4133</v>
      </c>
      <c r="I80" s="1" t="str">
        <f>'Bills Import 2024'!W154</f>
        <v>{"1031": 100.0}</v>
      </c>
      <c r="J80" s="1" t="str">
        <f>'Bills Import 2024'!AY154</f>
        <v>15% PUR</v>
      </c>
    </row>
    <row r="81" spans="1:10" x14ac:dyDescent="0.25">
      <c r="A81" s="1" t="str">
        <f>'Bills Import 2024'!I156</f>
        <v>Machinary Depreciation &amp; Maintenance</v>
      </c>
      <c r="B81" s="45">
        <f>'Bills Import 2024'!R156</f>
        <v>45382</v>
      </c>
      <c r="C81" s="45">
        <f>'Bills Import 2024'!R156</f>
        <v>45382</v>
      </c>
      <c r="D81" s="45">
        <f>'Bills Import 2024'!AI156</f>
        <v>45412</v>
      </c>
      <c r="E81" s="1" t="str">
        <f>'Bills Import 2024'!Z156</f>
        <v>3010094</v>
      </c>
      <c r="F81" s="1" t="str">
        <f>'Bills Import 2024'!BE156</f>
        <v>Machinary</v>
      </c>
      <c r="G81" s="1">
        <f>'Bills Import 2024'!BK156</f>
        <v>1</v>
      </c>
      <c r="H81" s="46">
        <f>'Bills Import 2024'!BQ156</f>
        <v>62700</v>
      </c>
      <c r="I81" s="1" t="str">
        <f>'Bills Import 2024'!W156</f>
        <v>{"1035": 100.0}</v>
      </c>
      <c r="J81" s="1" t="str">
        <f>'Bills Import 2024'!AY156</f>
        <v>15% PUR</v>
      </c>
    </row>
    <row r="82" spans="1:10" x14ac:dyDescent="0.25">
      <c r="A82" s="1" t="str">
        <f>'Bills Import 2024'!I158</f>
        <v>Machinary Depreciation &amp; Maintenance</v>
      </c>
      <c r="B82" s="45">
        <f>'Bills Import 2024'!R158</f>
        <v>45382</v>
      </c>
      <c r="C82" s="45">
        <f>'Bills Import 2024'!R158</f>
        <v>45382</v>
      </c>
      <c r="D82" s="45">
        <f>'Bills Import 2024'!AI158</f>
        <v>45412</v>
      </c>
      <c r="E82" s="1" t="str">
        <f>'Bills Import 2024'!Z158</f>
        <v>3010094</v>
      </c>
      <c r="F82" s="1" t="str">
        <f>'Bills Import 2024'!BE158</f>
        <v>Machinary</v>
      </c>
      <c r="G82" s="1">
        <f>'Bills Import 2024'!BK158</f>
        <v>1</v>
      </c>
      <c r="H82" s="46">
        <f>'Bills Import 2024'!BQ158</f>
        <v>100822</v>
      </c>
      <c r="I82" s="1" t="str">
        <f>'Bills Import 2024'!W158</f>
        <v>{"1034": 100.0}</v>
      </c>
      <c r="J82" s="1" t="str">
        <f>'Bills Import 2024'!AY158</f>
        <v>15% PUR</v>
      </c>
    </row>
    <row r="83" spans="1:10" x14ac:dyDescent="0.25">
      <c r="A83" s="1" t="str">
        <f>'Bills Import 2024'!I160</f>
        <v>Machinary Depreciation &amp; Maintenance</v>
      </c>
      <c r="B83" s="45">
        <f>'Bills Import 2024'!R160</f>
        <v>45382</v>
      </c>
      <c r="C83" s="45">
        <f>'Bills Import 2024'!R160</f>
        <v>45382</v>
      </c>
      <c r="D83" s="45">
        <f>'Bills Import 2024'!AI160</f>
        <v>45412</v>
      </c>
      <c r="E83" s="1" t="str">
        <f>'Bills Import 2024'!Z160</f>
        <v>3010094</v>
      </c>
      <c r="F83" s="1" t="str">
        <f>'Bills Import 2024'!BE160</f>
        <v>Machinary</v>
      </c>
      <c r="G83" s="1">
        <f>'Bills Import 2024'!BK160</f>
        <v>1</v>
      </c>
      <c r="H83" s="46">
        <f>'Bills Import 2024'!BQ160</f>
        <v>23973</v>
      </c>
      <c r="I83" s="1" t="str">
        <f>'Bills Import 2024'!W160</f>
        <v>{"1011": 100.0}</v>
      </c>
      <c r="J83" s="1" t="str">
        <f>'Bills Import 2024'!AY160</f>
        <v>15% PUR</v>
      </c>
    </row>
    <row r="84" spans="1:10" x14ac:dyDescent="0.25">
      <c r="A84" s="1" t="str">
        <f>'Bills Import 2024'!I162</f>
        <v>Machinary Depreciation &amp; Maintenance</v>
      </c>
      <c r="B84" s="45">
        <f>'Bills Import 2024'!R162</f>
        <v>45382</v>
      </c>
      <c r="C84" s="45">
        <f>'Bills Import 2024'!R162</f>
        <v>45382</v>
      </c>
      <c r="D84" s="45">
        <f>'Bills Import 2024'!AI162</f>
        <v>45412</v>
      </c>
      <c r="E84" s="1" t="str">
        <f>'Bills Import 2024'!Z162</f>
        <v>3010094</v>
      </c>
      <c r="F84" s="1" t="str">
        <f>'Bills Import 2024'!BE162</f>
        <v>Machinary</v>
      </c>
      <c r="G84" s="1">
        <f>'Bills Import 2024'!BK162</f>
        <v>1</v>
      </c>
      <c r="H84" s="46">
        <f>'Bills Import 2024'!BQ162</f>
        <v>13993</v>
      </c>
      <c r="I84" s="1" t="str">
        <f>'Bills Import 2024'!W162</f>
        <v>{"1008": 100.0}</v>
      </c>
      <c r="J84" s="1" t="str">
        <f>'Bills Import 2024'!AY162</f>
        <v>15% PUR</v>
      </c>
    </row>
    <row r="85" spans="1:10" x14ac:dyDescent="0.25">
      <c r="A85" s="1" t="str">
        <f>'Bills Import 2024'!I164</f>
        <v>Machinary Depreciation &amp; Maintenance</v>
      </c>
      <c r="B85" s="45">
        <f>'Bills Import 2024'!R164</f>
        <v>45382</v>
      </c>
      <c r="C85" s="45">
        <f>'Bills Import 2024'!R164</f>
        <v>45382</v>
      </c>
      <c r="D85" s="45">
        <f>'Bills Import 2024'!AI164</f>
        <v>45412</v>
      </c>
      <c r="E85" s="1" t="str">
        <f>'Bills Import 2024'!Z164</f>
        <v>3010094</v>
      </c>
      <c r="F85" s="1" t="str">
        <f>'Bills Import 2024'!BE164</f>
        <v>Machinary</v>
      </c>
      <c r="G85" s="1">
        <f>'Bills Import 2024'!BK164</f>
        <v>1</v>
      </c>
      <c r="H85" s="46">
        <f>'Bills Import 2024'!BQ164</f>
        <v>55836</v>
      </c>
      <c r="I85" s="1" t="str">
        <f>'Bills Import 2024'!W164</f>
        <v>{"1019": 100.0}</v>
      </c>
      <c r="J85" s="1" t="str">
        <f>'Bills Import 2024'!AY164</f>
        <v>15% PUR</v>
      </c>
    </row>
    <row r="86" spans="1:10" x14ac:dyDescent="0.25">
      <c r="A86" s="1" t="str">
        <f>'Bills Import 2024'!I166</f>
        <v>Machinary Depreciation &amp; Maintenance</v>
      </c>
      <c r="B86" s="45">
        <f>'Bills Import 2024'!R166</f>
        <v>45382</v>
      </c>
      <c r="C86" s="45">
        <f>'Bills Import 2024'!R166</f>
        <v>45382</v>
      </c>
      <c r="D86" s="45">
        <f>'Bills Import 2024'!AI166</f>
        <v>45412</v>
      </c>
      <c r="E86" s="1" t="str">
        <f>'Bills Import 2024'!Z166</f>
        <v>3010094</v>
      </c>
      <c r="F86" s="1" t="str">
        <f>'Bills Import 2024'!BE166</f>
        <v>Machinary</v>
      </c>
      <c r="G86" s="1">
        <f>'Bills Import 2024'!BK166</f>
        <v>1</v>
      </c>
      <c r="H86" s="46">
        <f>'Bills Import 2024'!BQ166</f>
        <v>10032</v>
      </c>
      <c r="I86" s="1" t="str">
        <f>'Bills Import 2024'!W166</f>
        <v>{"1033": 100.0}</v>
      </c>
      <c r="J86" s="1" t="str">
        <f>'Bills Import 2024'!AY166</f>
        <v>15% PUR</v>
      </c>
    </row>
    <row r="87" spans="1:10" x14ac:dyDescent="0.25">
      <c r="A87" s="1" t="str">
        <f>'Bills Import 2024'!I168</f>
        <v>Machinary Depreciation &amp; Maintenance</v>
      </c>
      <c r="B87" s="45">
        <f>'Bills Import 2024'!R168</f>
        <v>45382</v>
      </c>
      <c r="C87" s="45">
        <f>'Bills Import 2024'!R168</f>
        <v>45382</v>
      </c>
      <c r="D87" s="45">
        <f>'Bills Import 2024'!AI168</f>
        <v>45412</v>
      </c>
      <c r="E87" s="1" t="str">
        <f>'Bills Import 2024'!Z168</f>
        <v>3010094</v>
      </c>
      <c r="F87" s="1" t="str">
        <f>'Bills Import 2024'!BE168</f>
        <v>Machinary</v>
      </c>
      <c r="G87" s="1">
        <f>'Bills Import 2024'!BK168</f>
        <v>1</v>
      </c>
      <c r="H87" s="46">
        <f>'Bills Import 2024'!BQ168</f>
        <v>14630</v>
      </c>
      <c r="I87" s="1" t="str">
        <f>'Bills Import 2024'!W168</f>
        <v>{"1022": 100.0}</v>
      </c>
      <c r="J87" s="1" t="str">
        <f>'Bills Import 2024'!AY168</f>
        <v>15% PUR</v>
      </c>
    </row>
    <row r="88" spans="1:10" x14ac:dyDescent="0.25">
      <c r="A88" s="1" t="str">
        <f>'Bills Import 2024'!I170</f>
        <v>Machinary Depreciation &amp; Maintenance</v>
      </c>
      <c r="B88" s="45">
        <f>'Bills Import 2024'!R170</f>
        <v>45382</v>
      </c>
      <c r="C88" s="45">
        <f>'Bills Import 2024'!R170</f>
        <v>45382</v>
      </c>
      <c r="D88" s="45">
        <f>'Bills Import 2024'!AI170</f>
        <v>45412</v>
      </c>
      <c r="E88" s="1" t="str">
        <f>'Bills Import 2024'!Z170</f>
        <v>3010094</v>
      </c>
      <c r="F88" s="1" t="str">
        <f>'Bills Import 2024'!BE170</f>
        <v>Machinary</v>
      </c>
      <c r="G88" s="1">
        <f>'Bills Import 2024'!BK170</f>
        <v>1</v>
      </c>
      <c r="H88" s="46">
        <f>'Bills Import 2024'!BQ170</f>
        <v>26334</v>
      </c>
      <c r="I88" s="1" t="str">
        <f>'Bills Import 2024'!W170</f>
        <v>{"1021": 100.0}</v>
      </c>
      <c r="J88" s="1" t="str">
        <f>'Bills Import 2024'!AY170</f>
        <v>15% PUR</v>
      </c>
    </row>
    <row r="89" spans="1:10" x14ac:dyDescent="0.25">
      <c r="A89" s="1" t="str">
        <f>'Bills Import 2024'!I172</f>
        <v>Machinary Depreciation &amp; Maintenance</v>
      </c>
      <c r="B89" s="45">
        <f>'Bills Import 2024'!R172</f>
        <v>45382</v>
      </c>
      <c r="C89" s="45">
        <f>'Bills Import 2024'!R172</f>
        <v>45382</v>
      </c>
      <c r="D89" s="45">
        <f>'Bills Import 2024'!AI172</f>
        <v>45412</v>
      </c>
      <c r="E89" s="1" t="str">
        <f>'Bills Import 2024'!Z172</f>
        <v>3010094</v>
      </c>
      <c r="F89" s="1" t="str">
        <f>'Bills Import 2024'!BE172</f>
        <v>Machinary</v>
      </c>
      <c r="G89" s="1">
        <f>'Bills Import 2024'!BK172</f>
        <v>1</v>
      </c>
      <c r="H89" s="46">
        <f>'Bills Import 2024'!BQ172</f>
        <v>31350</v>
      </c>
      <c r="I89" s="1" t="str">
        <f>'Bills Import 2024'!W172</f>
        <v>{"911": 100.0}</v>
      </c>
      <c r="J89" s="1" t="str">
        <f>'Bills Import 2024'!AY172</f>
        <v>15% PUR</v>
      </c>
    </row>
    <row r="90" spans="1:10" x14ac:dyDescent="0.25">
      <c r="A90" s="1" t="str">
        <f>'Bills Import 2024'!I174</f>
        <v>Machinary Depreciation &amp; Maintenance</v>
      </c>
      <c r="B90" s="45">
        <f>'Bills Import 2024'!R174</f>
        <v>45382</v>
      </c>
      <c r="C90" s="45">
        <f>'Bills Import 2024'!R174</f>
        <v>45382</v>
      </c>
      <c r="D90" s="45">
        <f>'Bills Import 2024'!AI174</f>
        <v>45412</v>
      </c>
      <c r="E90" s="1" t="str">
        <f>'Bills Import 2024'!Z174</f>
        <v>3010094</v>
      </c>
      <c r="F90" s="1" t="str">
        <f>'Bills Import 2024'!BE174</f>
        <v>Machinary</v>
      </c>
      <c r="G90" s="1">
        <f>'Bills Import 2024'!BK174</f>
        <v>1</v>
      </c>
      <c r="H90" s="46">
        <f>'Bills Import 2024'!BQ174</f>
        <v>7307</v>
      </c>
      <c r="I90" s="1" t="str">
        <f>'Bills Import 2024'!W174</f>
        <v>{"1002": 100.0}</v>
      </c>
      <c r="J90" s="1" t="str">
        <f>'Bills Import 2024'!AY174</f>
        <v>15% PUR</v>
      </c>
    </row>
    <row r="91" spans="1:10" x14ac:dyDescent="0.25">
      <c r="A91" s="1" t="str">
        <f>'Bills Import 2024'!I176</f>
        <v>Machinary Depreciation &amp; Maintenance</v>
      </c>
      <c r="B91" s="45">
        <f>'Bills Import 2024'!R176</f>
        <v>45382</v>
      </c>
      <c r="C91" s="45">
        <f>'Bills Import 2024'!R176</f>
        <v>45382</v>
      </c>
      <c r="D91" s="45">
        <f>'Bills Import 2024'!AI176</f>
        <v>45412</v>
      </c>
      <c r="E91" s="1" t="str">
        <f>'Bills Import 2024'!Z176</f>
        <v>3010094</v>
      </c>
      <c r="F91" s="1" t="str">
        <f>'Bills Import 2024'!BE176</f>
        <v>Machinary</v>
      </c>
      <c r="G91" s="1">
        <f>'Bills Import 2024'!BK176</f>
        <v>1</v>
      </c>
      <c r="H91" s="46">
        <f>'Bills Import 2024'!BQ176</f>
        <v>6879</v>
      </c>
      <c r="I91" s="1" t="str">
        <f>'Bills Import 2024'!W176</f>
        <v>{"955": 100.0}</v>
      </c>
      <c r="J91" s="1" t="str">
        <f>'Bills Import 2024'!AY176</f>
        <v>15% PUR</v>
      </c>
    </row>
    <row r="92" spans="1:10" x14ac:dyDescent="0.25">
      <c r="A92" s="1" t="str">
        <f>'Bills Import 2024'!I178</f>
        <v>Machinary Depreciation &amp; Maintenance</v>
      </c>
      <c r="B92" s="45">
        <f>'Bills Import 2024'!R178</f>
        <v>45382</v>
      </c>
      <c r="C92" s="45">
        <f>'Bills Import 2024'!R178</f>
        <v>45382</v>
      </c>
      <c r="D92" s="45">
        <f>'Bills Import 2024'!AI178</f>
        <v>45412</v>
      </c>
      <c r="E92" s="1" t="str">
        <f>'Bills Import 2024'!Z178</f>
        <v>3010094</v>
      </c>
      <c r="F92" s="1" t="str">
        <f>'Bills Import 2024'!BE178</f>
        <v>Machinary</v>
      </c>
      <c r="G92" s="1">
        <f>'Bills Import 2024'!BK178</f>
        <v>1</v>
      </c>
      <c r="H92" s="46">
        <f>'Bills Import 2024'!BQ178</f>
        <v>2131</v>
      </c>
      <c r="I92" s="1" t="str">
        <f>'Bills Import 2024'!W178</f>
        <v>{"940": 100.0}</v>
      </c>
      <c r="J92" s="1" t="str">
        <f>'Bills Import 2024'!AY178</f>
        <v>15% PUR</v>
      </c>
    </row>
    <row r="93" spans="1:10" x14ac:dyDescent="0.25">
      <c r="A93" s="1" t="str">
        <f>'Bills Import 2024'!I180</f>
        <v>Machinary Depreciation &amp; Maintenance</v>
      </c>
      <c r="B93" s="45">
        <f>'Bills Import 2024'!R180</f>
        <v>45413</v>
      </c>
      <c r="C93" s="45">
        <f>'Bills Import 2024'!R180</f>
        <v>45413</v>
      </c>
      <c r="D93" s="45">
        <f>'Bills Import 2024'!AI180</f>
        <v>45443</v>
      </c>
      <c r="E93" s="1" t="str">
        <f>'Bills Import 2024'!Z180</f>
        <v>3010094</v>
      </c>
      <c r="F93" s="1" t="str">
        <f>'Bills Import 2024'!BE180</f>
        <v>Machinary</v>
      </c>
      <c r="G93" s="1">
        <f>'Bills Import 2024'!BK180</f>
        <v>1</v>
      </c>
      <c r="H93" s="46">
        <f>'Bills Import 2024'!BQ180</f>
        <v>3216</v>
      </c>
      <c r="I93" s="1" t="str">
        <f>'Bills Import 2024'!W180</f>
        <v>{"851": 100.0}</v>
      </c>
      <c r="J93" s="1" t="str">
        <f>'Bills Import 2024'!AY180</f>
        <v>15% PUR</v>
      </c>
    </row>
    <row r="94" spans="1:10" x14ac:dyDescent="0.25">
      <c r="A94" s="1" t="str">
        <f>'Bills Import 2024'!I182</f>
        <v>Machinary Depreciation &amp; Maintenance</v>
      </c>
      <c r="B94" s="45">
        <f>'Bills Import 2024'!R182</f>
        <v>45413</v>
      </c>
      <c r="C94" s="45">
        <f>'Bills Import 2024'!R182</f>
        <v>45413</v>
      </c>
      <c r="D94" s="45">
        <f>'Bills Import 2024'!AI182</f>
        <v>45443</v>
      </c>
      <c r="E94" s="1" t="str">
        <f>'Bills Import 2024'!Z182</f>
        <v>3010094</v>
      </c>
      <c r="F94" s="1" t="str">
        <f>'Bills Import 2024'!BE182</f>
        <v>Machinary</v>
      </c>
      <c r="G94" s="1">
        <f>'Bills Import 2024'!BK182</f>
        <v>1</v>
      </c>
      <c r="H94" s="46">
        <f>'Bills Import 2024'!BQ182</f>
        <v>10650</v>
      </c>
      <c r="I94" s="1" t="str">
        <f>'Bills Import 2024'!W182</f>
        <v>{"1017": 100.0}</v>
      </c>
      <c r="J94" s="1" t="str">
        <f>'Bills Import 2024'!AY182</f>
        <v>15% PUR</v>
      </c>
    </row>
    <row r="95" spans="1:10" x14ac:dyDescent="0.25">
      <c r="A95" s="1" t="str">
        <f>'Bills Import 2024'!I184</f>
        <v>Machinary Depreciation &amp; Maintenance</v>
      </c>
      <c r="B95" s="45">
        <f>'Bills Import 2024'!R184</f>
        <v>45413</v>
      </c>
      <c r="C95" s="45">
        <f>'Bills Import 2024'!R184</f>
        <v>45413</v>
      </c>
      <c r="D95" s="45">
        <f>'Bills Import 2024'!AI184</f>
        <v>45443</v>
      </c>
      <c r="E95" s="1" t="str">
        <f>'Bills Import 2024'!Z184</f>
        <v>3010094</v>
      </c>
      <c r="F95" s="1" t="str">
        <f>'Bills Import 2024'!BE184</f>
        <v>Machinary</v>
      </c>
      <c r="G95" s="1">
        <f>'Bills Import 2024'!BK184</f>
        <v>1</v>
      </c>
      <c r="H95" s="46">
        <f>'Bills Import 2024'!BQ184</f>
        <v>7164</v>
      </c>
      <c r="I95" s="1" t="str">
        <f>'Bills Import 2024'!W184</f>
        <v>{"1023": 100.0}</v>
      </c>
      <c r="J95" s="1" t="str">
        <f>'Bills Import 2024'!AY184</f>
        <v>15% PUR</v>
      </c>
    </row>
    <row r="96" spans="1:10" x14ac:dyDescent="0.25">
      <c r="A96" s="1" t="str">
        <f>'Bills Import 2024'!I186</f>
        <v>Machinary Depreciation &amp; Maintenance</v>
      </c>
      <c r="B96" s="45">
        <f>'Bills Import 2024'!R186</f>
        <v>45413</v>
      </c>
      <c r="C96" s="45">
        <f>'Bills Import 2024'!R186</f>
        <v>45413</v>
      </c>
      <c r="D96" s="45">
        <f>'Bills Import 2024'!AI186</f>
        <v>45443</v>
      </c>
      <c r="E96" s="1" t="str">
        <f>'Bills Import 2024'!Z186</f>
        <v>3010094</v>
      </c>
      <c r="F96" s="1" t="str">
        <f>'Bills Import 2024'!BE186</f>
        <v>Machinary</v>
      </c>
      <c r="G96" s="1">
        <f>'Bills Import 2024'!BK186</f>
        <v>1</v>
      </c>
      <c r="H96" s="46">
        <f>'Bills Import 2024'!BQ186</f>
        <v>46597</v>
      </c>
      <c r="I96" s="1" t="str">
        <f>'Bills Import 2024'!W186</f>
        <v>{"1012": 100.0}</v>
      </c>
      <c r="J96" s="1" t="str">
        <f>'Bills Import 2024'!AY186</f>
        <v>15% PUR</v>
      </c>
    </row>
    <row r="97" spans="1:10" x14ac:dyDescent="0.25">
      <c r="A97" s="1" t="str">
        <f>'Bills Import 2024'!I188</f>
        <v>Machinary Depreciation &amp; Maintenance</v>
      </c>
      <c r="B97" s="45">
        <f>'Bills Import 2024'!R188</f>
        <v>45413</v>
      </c>
      <c r="C97" s="45">
        <f>'Bills Import 2024'!R188</f>
        <v>45413</v>
      </c>
      <c r="D97" s="45">
        <f>'Bills Import 2024'!AI188</f>
        <v>45443</v>
      </c>
      <c r="E97" s="1" t="str">
        <f>'Bills Import 2024'!Z188</f>
        <v>3010094</v>
      </c>
      <c r="F97" s="1" t="str">
        <f>'Bills Import 2024'!BE188</f>
        <v>Machinary</v>
      </c>
      <c r="G97" s="1">
        <f>'Bills Import 2024'!BK188</f>
        <v>1</v>
      </c>
      <c r="H97" s="46">
        <f>'Bills Import 2024'!BQ188</f>
        <v>177841</v>
      </c>
      <c r="I97" s="1" t="str">
        <f>'Bills Import 2024'!W188</f>
        <v>{"1028": 100.0}</v>
      </c>
      <c r="J97" s="1" t="str">
        <f>'Bills Import 2024'!AY188</f>
        <v>15% PUR</v>
      </c>
    </row>
    <row r="98" spans="1:10" x14ac:dyDescent="0.25">
      <c r="A98" s="1" t="str">
        <f>'Bills Import 2024'!I190</f>
        <v>Machinary Depreciation &amp; Maintenance</v>
      </c>
      <c r="B98" s="45">
        <f>'Bills Import 2024'!R190</f>
        <v>45413</v>
      </c>
      <c r="C98" s="45">
        <f>'Bills Import 2024'!R190</f>
        <v>45413</v>
      </c>
      <c r="D98" s="45">
        <f>'Bills Import 2024'!AI190</f>
        <v>45443</v>
      </c>
      <c r="E98" s="1" t="str">
        <f>'Bills Import 2024'!Z190</f>
        <v>3010094</v>
      </c>
      <c r="F98" s="1" t="str">
        <f>'Bills Import 2024'!BE190</f>
        <v>Machinary</v>
      </c>
      <c r="G98" s="1">
        <f>'Bills Import 2024'!BK190</f>
        <v>1</v>
      </c>
      <c r="H98" s="46">
        <f>'Bills Import 2024'!BQ190</f>
        <v>12540</v>
      </c>
      <c r="I98" s="1" t="str">
        <f>'Bills Import 2024'!W190</f>
        <v>{"854": 100.0}</v>
      </c>
      <c r="J98" s="1" t="str">
        <f>'Bills Import 2024'!AY190</f>
        <v>15% PUR</v>
      </c>
    </row>
    <row r="99" spans="1:10" x14ac:dyDescent="0.25">
      <c r="A99" s="1" t="str">
        <f>'Bills Import 2024'!I192</f>
        <v>Machinary Depreciation &amp; Maintenance</v>
      </c>
      <c r="B99" s="45">
        <f>'Bills Import 2024'!R192</f>
        <v>45413</v>
      </c>
      <c r="C99" s="45">
        <f>'Bills Import 2024'!R192</f>
        <v>45413</v>
      </c>
      <c r="D99" s="45">
        <f>'Bills Import 2024'!AI192</f>
        <v>45443</v>
      </c>
      <c r="E99" s="1" t="str">
        <f>'Bills Import 2024'!Z192</f>
        <v>3010094</v>
      </c>
      <c r="F99" s="1" t="str">
        <f>'Bills Import 2024'!BE192</f>
        <v>Machinary</v>
      </c>
      <c r="G99" s="1">
        <f>'Bills Import 2024'!BK192</f>
        <v>1</v>
      </c>
      <c r="H99" s="46">
        <f>'Bills Import 2024'!BQ192</f>
        <v>34753</v>
      </c>
      <c r="I99" s="1" t="str">
        <f>'Bills Import 2024'!W192</f>
        <v>{"991": 100.0}</v>
      </c>
      <c r="J99" s="1" t="str">
        <f>'Bills Import 2024'!AY192</f>
        <v>15% PUR</v>
      </c>
    </row>
    <row r="100" spans="1:10" x14ac:dyDescent="0.25">
      <c r="A100" s="1" t="str">
        <f>'Bills Import 2024'!I194</f>
        <v>Machinary Depreciation &amp; Maintenance</v>
      </c>
      <c r="B100" s="45">
        <f>'Bills Import 2024'!R194</f>
        <v>45413</v>
      </c>
      <c r="C100" s="45">
        <f>'Bills Import 2024'!R194</f>
        <v>45413</v>
      </c>
      <c r="D100" s="45">
        <f>'Bills Import 2024'!AI194</f>
        <v>45443</v>
      </c>
      <c r="E100" s="1" t="str">
        <f>'Bills Import 2024'!Z194</f>
        <v>3010094</v>
      </c>
      <c r="F100" s="1" t="str">
        <f>'Bills Import 2024'!BE194</f>
        <v>Machinary</v>
      </c>
      <c r="G100" s="1">
        <f>'Bills Import 2024'!BK194</f>
        <v>1</v>
      </c>
      <c r="H100" s="46">
        <f>'Bills Import 2024'!BQ194</f>
        <v>52136</v>
      </c>
      <c r="I100" s="1" t="str">
        <f>'Bills Import 2024'!W194</f>
        <v>{"1025": 100.0}</v>
      </c>
      <c r="J100" s="1" t="str">
        <f>'Bills Import 2024'!AY194</f>
        <v>15% PUR</v>
      </c>
    </row>
    <row r="101" spans="1:10" x14ac:dyDescent="0.25">
      <c r="A101" s="1" t="str">
        <f>'Bills Import 2024'!I196</f>
        <v>Machinary Depreciation &amp; Maintenance</v>
      </c>
      <c r="B101" s="45">
        <f>'Bills Import 2024'!R196</f>
        <v>45413</v>
      </c>
      <c r="C101" s="45">
        <f>'Bills Import 2024'!R196</f>
        <v>45413</v>
      </c>
      <c r="D101" s="45">
        <f>'Bills Import 2024'!AI196</f>
        <v>45443</v>
      </c>
      <c r="E101" s="1" t="str">
        <f>'Bills Import 2024'!Z196</f>
        <v>3010094</v>
      </c>
      <c r="F101" s="1" t="str">
        <f>'Bills Import 2024'!BE196</f>
        <v>Machinary</v>
      </c>
      <c r="G101" s="1">
        <f>'Bills Import 2024'!BK196</f>
        <v>1</v>
      </c>
      <c r="H101" s="46">
        <f>'Bills Import 2024'!BQ196</f>
        <v>68976</v>
      </c>
      <c r="I101" s="1" t="str">
        <f>'Bills Import 2024'!W196</f>
        <v>{"1006": 100.0}</v>
      </c>
      <c r="J101" s="1" t="str">
        <f>'Bills Import 2024'!AY196</f>
        <v>15% PUR</v>
      </c>
    </row>
    <row r="102" spans="1:10" x14ac:dyDescent="0.25">
      <c r="A102" s="1" t="str">
        <f>'Bills Import 2024'!I198</f>
        <v>Machinary Depreciation &amp; Maintenance</v>
      </c>
      <c r="B102" s="45">
        <f>'Bills Import 2024'!R198</f>
        <v>45413</v>
      </c>
      <c r="C102" s="45">
        <f>'Bills Import 2024'!R198</f>
        <v>45413</v>
      </c>
      <c r="D102" s="45">
        <f>'Bills Import 2024'!AI198</f>
        <v>45443</v>
      </c>
      <c r="E102" s="1" t="str">
        <f>'Bills Import 2024'!Z198</f>
        <v>3010094</v>
      </c>
      <c r="F102" s="1" t="str">
        <f>'Bills Import 2024'!BE198</f>
        <v>Machinary</v>
      </c>
      <c r="G102" s="1">
        <f>'Bills Import 2024'!BK198</f>
        <v>1</v>
      </c>
      <c r="H102" s="46">
        <f>'Bills Import 2024'!BQ198</f>
        <v>61956</v>
      </c>
      <c r="I102" s="1" t="str">
        <f>'Bills Import 2024'!W198</f>
        <v>{"1031": 100.0}</v>
      </c>
      <c r="J102" s="1" t="str">
        <f>'Bills Import 2024'!AY198</f>
        <v>15% PUR</v>
      </c>
    </row>
    <row r="103" spans="1:10" x14ac:dyDescent="0.25">
      <c r="A103" s="1" t="str">
        <f>'Bills Import 2024'!I200</f>
        <v>Machinary Depreciation &amp; Maintenance</v>
      </c>
      <c r="B103" s="45">
        <f>'Bills Import 2024'!R200</f>
        <v>45413</v>
      </c>
      <c r="C103" s="45">
        <f>'Bills Import 2024'!R200</f>
        <v>45413</v>
      </c>
      <c r="D103" s="45">
        <f>'Bills Import 2024'!AI200</f>
        <v>45443</v>
      </c>
      <c r="E103" s="1" t="str">
        <f>'Bills Import 2024'!Z200</f>
        <v>3010094</v>
      </c>
      <c r="F103" s="1" t="str">
        <f>'Bills Import 2024'!BE200</f>
        <v>Machinary</v>
      </c>
      <c r="G103" s="1">
        <f>'Bills Import 2024'!BK200</f>
        <v>1</v>
      </c>
      <c r="H103" s="46">
        <f>'Bills Import 2024'!BQ200</f>
        <v>62700</v>
      </c>
      <c r="I103" s="1" t="str">
        <f>'Bills Import 2024'!W200</f>
        <v>{"1035": 100.0}</v>
      </c>
      <c r="J103" s="1" t="str">
        <f>'Bills Import 2024'!AY200</f>
        <v>15% PUR</v>
      </c>
    </row>
    <row r="104" spans="1:10" x14ac:dyDescent="0.25">
      <c r="A104" s="1" t="str">
        <f>'Bills Import 2024'!I202</f>
        <v>Machinary Depreciation &amp; Maintenance</v>
      </c>
      <c r="B104" s="45">
        <f>'Bills Import 2024'!R202</f>
        <v>45413</v>
      </c>
      <c r="C104" s="45">
        <f>'Bills Import 2024'!R202</f>
        <v>45413</v>
      </c>
      <c r="D104" s="45">
        <f>'Bills Import 2024'!AI202</f>
        <v>45443</v>
      </c>
      <c r="E104" s="1" t="str">
        <f>'Bills Import 2024'!Z202</f>
        <v>3010094</v>
      </c>
      <c r="F104" s="1" t="str">
        <f>'Bills Import 2024'!BE202</f>
        <v>Machinary</v>
      </c>
      <c r="G104" s="1">
        <f>'Bills Import 2024'!BK202</f>
        <v>1</v>
      </c>
      <c r="H104" s="46">
        <f>'Bills Import 2024'!BQ202</f>
        <v>26606</v>
      </c>
      <c r="I104" s="1" t="str">
        <f>'Bills Import 2024'!W202</f>
        <v>{"1034": 100.0}</v>
      </c>
      <c r="J104" s="1" t="str">
        <f>'Bills Import 2024'!AY202</f>
        <v>15% PUR</v>
      </c>
    </row>
    <row r="105" spans="1:10" x14ac:dyDescent="0.25">
      <c r="A105" s="1" t="str">
        <f>'Bills Import 2024'!I204</f>
        <v>Machinary Depreciation &amp; Maintenance</v>
      </c>
      <c r="B105" s="45">
        <f>'Bills Import 2024'!R204</f>
        <v>45413</v>
      </c>
      <c r="C105" s="45">
        <f>'Bills Import 2024'!R204</f>
        <v>45413</v>
      </c>
      <c r="D105" s="45">
        <f>'Bills Import 2024'!AI204</f>
        <v>45443</v>
      </c>
      <c r="E105" s="1" t="str">
        <f>'Bills Import 2024'!Z204</f>
        <v>3010094</v>
      </c>
      <c r="F105" s="1" t="str">
        <f>'Bills Import 2024'!BE204</f>
        <v>Machinary</v>
      </c>
      <c r="G105" s="1">
        <f>'Bills Import 2024'!BK204</f>
        <v>1</v>
      </c>
      <c r="H105" s="46">
        <f>'Bills Import 2024'!BQ204</f>
        <v>28387</v>
      </c>
      <c r="I105" s="1" t="str">
        <f>'Bills Import 2024'!W204</f>
        <v>{"1011": 100.0}</v>
      </c>
      <c r="J105" s="1" t="str">
        <f>'Bills Import 2024'!AY204</f>
        <v>15% PUR</v>
      </c>
    </row>
    <row r="106" spans="1:10" x14ac:dyDescent="0.25">
      <c r="A106" s="1" t="str">
        <f>'Bills Import 2024'!I206</f>
        <v>Machinary Depreciation &amp; Maintenance</v>
      </c>
      <c r="B106" s="45">
        <f>'Bills Import 2024'!R206</f>
        <v>45413</v>
      </c>
      <c r="C106" s="45">
        <f>'Bills Import 2024'!R206</f>
        <v>45413</v>
      </c>
      <c r="D106" s="45">
        <f>'Bills Import 2024'!AI206</f>
        <v>45443</v>
      </c>
      <c r="E106" s="1" t="str">
        <f>'Bills Import 2024'!Z206</f>
        <v>3010094</v>
      </c>
      <c r="F106" s="1" t="str">
        <f>'Bills Import 2024'!BE206</f>
        <v>Machinary</v>
      </c>
      <c r="G106" s="1">
        <f>'Bills Import 2024'!BK206</f>
        <v>1</v>
      </c>
      <c r="H106" s="46">
        <f>'Bills Import 2024'!BQ206</f>
        <v>8955</v>
      </c>
      <c r="I106" s="1" t="str">
        <f>'Bills Import 2024'!W206</f>
        <v>{"1008": 100.0}</v>
      </c>
      <c r="J106" s="1" t="str">
        <f>'Bills Import 2024'!AY206</f>
        <v>15% PUR</v>
      </c>
    </row>
    <row r="107" spans="1:10" x14ac:dyDescent="0.25">
      <c r="A107" s="1" t="str">
        <f>'Bills Import 2024'!I208</f>
        <v>Machinary Depreciation &amp; Maintenance</v>
      </c>
      <c r="B107" s="45">
        <f>'Bills Import 2024'!R208</f>
        <v>45413</v>
      </c>
      <c r="C107" s="45">
        <f>'Bills Import 2024'!R208</f>
        <v>45413</v>
      </c>
      <c r="D107" s="45">
        <f>'Bills Import 2024'!AI208</f>
        <v>45443</v>
      </c>
      <c r="E107" s="1" t="str">
        <f>'Bills Import 2024'!Z208</f>
        <v>3010094</v>
      </c>
      <c r="F107" s="1" t="str">
        <f>'Bills Import 2024'!BE208</f>
        <v>Machinary</v>
      </c>
      <c r="G107" s="1">
        <f>'Bills Import 2024'!BK208</f>
        <v>1</v>
      </c>
      <c r="H107" s="46">
        <f>'Bills Import 2024'!BQ208</f>
        <v>67003</v>
      </c>
      <c r="I107" s="1" t="str">
        <f>'Bills Import 2024'!W208</f>
        <v>{"1019": 100.0}</v>
      </c>
      <c r="J107" s="1" t="str">
        <f>'Bills Import 2024'!AY208</f>
        <v>15% PUR</v>
      </c>
    </row>
    <row r="108" spans="1:10" x14ac:dyDescent="0.25">
      <c r="A108" s="1" t="str">
        <f>'Bills Import 2024'!I210</f>
        <v>Machinary Depreciation &amp; Maintenance</v>
      </c>
      <c r="B108" s="45">
        <f>'Bills Import 2024'!R210</f>
        <v>45413</v>
      </c>
      <c r="C108" s="45">
        <f>'Bills Import 2024'!R210</f>
        <v>45413</v>
      </c>
      <c r="D108" s="45">
        <f>'Bills Import 2024'!AI210</f>
        <v>45443</v>
      </c>
      <c r="E108" s="1" t="str">
        <f>'Bills Import 2024'!Z210</f>
        <v>3010094</v>
      </c>
      <c r="F108" s="1" t="str">
        <f>'Bills Import 2024'!BE210</f>
        <v>Machinary</v>
      </c>
      <c r="G108" s="1">
        <f>'Bills Import 2024'!BK210</f>
        <v>1</v>
      </c>
      <c r="H108" s="46">
        <f>'Bills Import 2024'!BQ210</f>
        <v>5016</v>
      </c>
      <c r="I108" s="1" t="str">
        <f>'Bills Import 2024'!W210</f>
        <v>{"1033": 100.0}</v>
      </c>
      <c r="J108" s="1" t="str">
        <f>'Bills Import 2024'!AY210</f>
        <v>15% PUR</v>
      </c>
    </row>
    <row r="109" spans="1:10" x14ac:dyDescent="0.25">
      <c r="A109" s="1" t="str">
        <f>'Bills Import 2024'!I212</f>
        <v>Machinary Depreciation &amp; Maintenance</v>
      </c>
      <c r="B109" s="45">
        <f>'Bills Import 2024'!R212</f>
        <v>45413</v>
      </c>
      <c r="C109" s="45">
        <f>'Bills Import 2024'!R212</f>
        <v>45413</v>
      </c>
      <c r="D109" s="45">
        <f>'Bills Import 2024'!AI212</f>
        <v>45443</v>
      </c>
      <c r="E109" s="1" t="str">
        <f>'Bills Import 2024'!Z212</f>
        <v>3010094</v>
      </c>
      <c r="F109" s="1" t="str">
        <f>'Bills Import 2024'!BE212</f>
        <v>Machinary</v>
      </c>
      <c r="G109" s="1">
        <f>'Bills Import 2024'!BK212</f>
        <v>1</v>
      </c>
      <c r="H109" s="46">
        <f>'Bills Import 2024'!BQ212</f>
        <v>18392</v>
      </c>
      <c r="I109" s="1" t="str">
        <f>'Bills Import 2024'!W212</f>
        <v>{"1022": 100.0}</v>
      </c>
      <c r="J109" s="1" t="str">
        <f>'Bills Import 2024'!AY212</f>
        <v>15% PUR</v>
      </c>
    </row>
    <row r="110" spans="1:10" x14ac:dyDescent="0.25">
      <c r="A110" s="1" t="str">
        <f>'Bills Import 2024'!I214</f>
        <v>Machinary Depreciation &amp; Maintenance</v>
      </c>
      <c r="B110" s="45">
        <f>'Bills Import 2024'!R214</f>
        <v>45413</v>
      </c>
      <c r="C110" s="45">
        <f>'Bills Import 2024'!R214</f>
        <v>45413</v>
      </c>
      <c r="D110" s="45">
        <f>'Bills Import 2024'!AI214</f>
        <v>45443</v>
      </c>
      <c r="E110" s="1" t="str">
        <f>'Bills Import 2024'!Z214</f>
        <v>3010094</v>
      </c>
      <c r="F110" s="1" t="str">
        <f>'Bills Import 2024'!BE214</f>
        <v>Machinary</v>
      </c>
      <c r="G110" s="1">
        <f>'Bills Import 2024'!BK214</f>
        <v>1</v>
      </c>
      <c r="H110" s="46">
        <f>'Bills Import 2024'!BQ214</f>
        <v>27170</v>
      </c>
      <c r="I110" s="1" t="str">
        <f>'Bills Import 2024'!W214</f>
        <v>{"1021": 100.0}</v>
      </c>
      <c r="J110" s="1" t="str">
        <f>'Bills Import 2024'!AY214</f>
        <v>15% PUR</v>
      </c>
    </row>
    <row r="111" spans="1:10" x14ac:dyDescent="0.25">
      <c r="A111" s="1" t="str">
        <f>'Bills Import 2024'!I216</f>
        <v>Machinary Depreciation &amp; Maintenance</v>
      </c>
      <c r="B111" s="45">
        <f>'Bills Import 2024'!R216</f>
        <v>45413</v>
      </c>
      <c r="C111" s="45">
        <f>'Bills Import 2024'!R216</f>
        <v>45413</v>
      </c>
      <c r="D111" s="45">
        <f>'Bills Import 2024'!AI216</f>
        <v>45443</v>
      </c>
      <c r="E111" s="1" t="str">
        <f>'Bills Import 2024'!Z216</f>
        <v>3010094</v>
      </c>
      <c r="F111" s="1" t="str">
        <f>'Bills Import 2024'!BE216</f>
        <v>Machinary</v>
      </c>
      <c r="G111" s="1">
        <f>'Bills Import 2024'!BK216</f>
        <v>1</v>
      </c>
      <c r="H111" s="46">
        <f>'Bills Import 2024'!BQ216</f>
        <v>33440</v>
      </c>
      <c r="I111" s="1" t="str">
        <f>'Bills Import 2024'!W216</f>
        <v>{"911": 100.0}</v>
      </c>
      <c r="J111" s="1" t="str">
        <f>'Bills Import 2024'!AY216</f>
        <v>15% PUR</v>
      </c>
    </row>
    <row r="112" spans="1:10" x14ac:dyDescent="0.25">
      <c r="A112" s="1" t="str">
        <f>'Bills Import 2024'!I218</f>
        <v>Machinary Depreciation &amp; Maintenance</v>
      </c>
      <c r="B112" s="45">
        <f>'Bills Import 2024'!R218</f>
        <v>45413</v>
      </c>
      <c r="C112" s="45">
        <f>'Bills Import 2024'!R218</f>
        <v>45413</v>
      </c>
      <c r="D112" s="45">
        <f>'Bills Import 2024'!AI218</f>
        <v>45443</v>
      </c>
      <c r="E112" s="1" t="str">
        <f>'Bills Import 2024'!Z218</f>
        <v>3010094</v>
      </c>
      <c r="F112" s="1" t="str">
        <f>'Bills Import 2024'!BE218</f>
        <v>Machinary</v>
      </c>
      <c r="G112" s="1">
        <f>'Bills Import 2024'!BK218</f>
        <v>1</v>
      </c>
      <c r="H112" s="46">
        <f>'Bills Import 2024'!BQ218</f>
        <v>4180</v>
      </c>
      <c r="I112" s="1" t="str">
        <f>'Bills Import 2024'!W218</f>
        <v>{"962": 100.0}</v>
      </c>
      <c r="J112" s="1" t="str">
        <f>'Bills Import 2024'!AY218</f>
        <v>15% PUR</v>
      </c>
    </row>
    <row r="113" spans="1:10" x14ac:dyDescent="0.25">
      <c r="A113" s="1" t="str">
        <f>'Bills Import 2024'!I220</f>
        <v>Machinary Depreciation &amp; Maintenance</v>
      </c>
      <c r="B113" s="45">
        <f>'Bills Import 2024'!R220</f>
        <v>45413</v>
      </c>
      <c r="C113" s="45">
        <f>'Bills Import 2024'!R220</f>
        <v>45413</v>
      </c>
      <c r="D113" s="45">
        <f>'Bills Import 2024'!AI220</f>
        <v>45443</v>
      </c>
      <c r="E113" s="1" t="str">
        <f>'Bills Import 2024'!Z220</f>
        <v>3010094</v>
      </c>
      <c r="F113" s="1" t="str">
        <f>'Bills Import 2024'!BE220</f>
        <v>Machinary</v>
      </c>
      <c r="G113" s="1">
        <f>'Bills Import 2024'!BK220</f>
        <v>1</v>
      </c>
      <c r="H113" s="46">
        <f>'Bills Import 2024'!BQ220</f>
        <v>7870</v>
      </c>
      <c r="I113" s="1" t="str">
        <f>'Bills Import 2024'!W220</f>
        <v>{"1002": 100.0}</v>
      </c>
      <c r="J113" s="1" t="str">
        <f>'Bills Import 2024'!AY220</f>
        <v>15% PUR</v>
      </c>
    </row>
    <row r="114" spans="1:10" x14ac:dyDescent="0.25">
      <c r="A114" s="1" t="str">
        <f>'Bills Import 2024'!I222</f>
        <v>Machinary Depreciation &amp; Maintenance</v>
      </c>
      <c r="B114" s="45">
        <f>'Bills Import 2024'!R222</f>
        <v>45413</v>
      </c>
      <c r="C114" s="45">
        <f>'Bills Import 2024'!R222</f>
        <v>45413</v>
      </c>
      <c r="D114" s="45">
        <f>'Bills Import 2024'!AI222</f>
        <v>45443</v>
      </c>
      <c r="E114" s="1" t="str">
        <f>'Bills Import 2024'!Z222</f>
        <v>3010094</v>
      </c>
      <c r="F114" s="1" t="str">
        <f>'Bills Import 2024'!BE222</f>
        <v>Machinary</v>
      </c>
      <c r="G114" s="1">
        <f>'Bills Import 2024'!BK222</f>
        <v>1</v>
      </c>
      <c r="H114" s="46">
        <f>'Bills Import 2024'!BQ222</f>
        <v>10463</v>
      </c>
      <c r="I114" s="1" t="str">
        <f>'Bills Import 2024'!W222</f>
        <v>{"955": 100.0}</v>
      </c>
      <c r="J114" s="1" t="str">
        <f>'Bills Import 2024'!AY222</f>
        <v>15% PUR</v>
      </c>
    </row>
    <row r="115" spans="1:10" x14ac:dyDescent="0.25">
      <c r="A115" s="1" t="str">
        <f>'Bills Import 2024'!I224</f>
        <v>Machinary Depreciation &amp; Maintenance</v>
      </c>
      <c r="B115" s="45">
        <f>'Bills Import 2024'!R224</f>
        <v>45413</v>
      </c>
      <c r="C115" s="45">
        <f>'Bills Import 2024'!R224</f>
        <v>45413</v>
      </c>
      <c r="D115" s="45">
        <f>'Bills Import 2024'!AI224</f>
        <v>45443</v>
      </c>
      <c r="E115" s="1" t="str">
        <f>'Bills Import 2024'!Z224</f>
        <v>3010094</v>
      </c>
      <c r="F115" s="1" t="str">
        <f>'Bills Import 2024'!BE224</f>
        <v>Machinary</v>
      </c>
      <c r="G115" s="1">
        <f>'Bills Import 2024'!BK224</f>
        <v>1</v>
      </c>
      <c r="H115" s="46">
        <f>'Bills Import 2024'!BQ224</f>
        <v>2090</v>
      </c>
      <c r="I115" s="1" t="str">
        <f>'Bills Import 2024'!W224</f>
        <v>{"940": 100.0}</v>
      </c>
      <c r="J115" s="1" t="str">
        <f>'Bills Import 2024'!AY224</f>
        <v>15% PUR</v>
      </c>
    </row>
    <row r="116" spans="1:10" x14ac:dyDescent="0.25">
      <c r="A116" s="1" t="str">
        <f>'Bills Import 2024'!I226</f>
        <v>Machinary Depreciation &amp; Maintenance</v>
      </c>
      <c r="B116" s="45">
        <f>'Bills Import 2024'!R226</f>
        <v>45443</v>
      </c>
      <c r="C116" s="45">
        <f>'Bills Import 2024'!R226</f>
        <v>45443</v>
      </c>
      <c r="D116" s="45">
        <f>'Bills Import 2024'!AI226</f>
        <v>45473</v>
      </c>
      <c r="E116" s="1" t="str">
        <f>'Bills Import 2024'!Z226</f>
        <v>3010094</v>
      </c>
      <c r="F116" s="1" t="str">
        <f>'Bills Import 2024'!BE226</f>
        <v>Machinary</v>
      </c>
      <c r="G116" s="1">
        <f>'Bills Import 2024'!BK226</f>
        <v>1</v>
      </c>
      <c r="H116" s="46">
        <f>'Bills Import 2024'!BQ226</f>
        <v>3981</v>
      </c>
      <c r="I116" s="1" t="str">
        <f>'Bills Import 2024'!W226</f>
        <v>{"851": 100.0}</v>
      </c>
      <c r="J116" s="1" t="str">
        <f>'Bills Import 2024'!AY226</f>
        <v>15% PUR</v>
      </c>
    </row>
    <row r="117" spans="1:10" x14ac:dyDescent="0.25">
      <c r="A117" s="1" t="str">
        <f>'Bills Import 2024'!I228</f>
        <v>Machinary Depreciation &amp; Maintenance</v>
      </c>
      <c r="B117" s="45">
        <f>'Bills Import 2024'!R228</f>
        <v>45443</v>
      </c>
      <c r="C117" s="45">
        <f>'Bills Import 2024'!R228</f>
        <v>45443</v>
      </c>
      <c r="D117" s="45">
        <f>'Bills Import 2024'!AI228</f>
        <v>45473</v>
      </c>
      <c r="E117" s="1" t="str">
        <f>'Bills Import 2024'!Z228</f>
        <v>3010094</v>
      </c>
      <c r="F117" s="1" t="str">
        <f>'Bills Import 2024'!BE228</f>
        <v>Machinary</v>
      </c>
      <c r="G117" s="1">
        <f>'Bills Import 2024'!BK228</f>
        <v>1</v>
      </c>
      <c r="H117" s="46">
        <f>'Bills Import 2024'!BQ228</f>
        <v>4298</v>
      </c>
      <c r="I117" s="1" t="str">
        <f>'Bills Import 2024'!W228</f>
        <v>{"1023": 100.0}</v>
      </c>
      <c r="J117" s="1" t="str">
        <f>'Bills Import 2024'!AY228</f>
        <v>15% PUR</v>
      </c>
    </row>
    <row r="118" spans="1:10" x14ac:dyDescent="0.25">
      <c r="A118" s="1" t="str">
        <f>'Bills Import 2024'!I230</f>
        <v>Machinary Depreciation &amp; Maintenance</v>
      </c>
      <c r="B118" s="45">
        <f>'Bills Import 2024'!R230</f>
        <v>45443</v>
      </c>
      <c r="C118" s="45">
        <f>'Bills Import 2024'!R230</f>
        <v>45443</v>
      </c>
      <c r="D118" s="45">
        <f>'Bills Import 2024'!AI230</f>
        <v>45473</v>
      </c>
      <c r="E118" s="1" t="str">
        <f>'Bills Import 2024'!Z230</f>
        <v>3010094</v>
      </c>
      <c r="F118" s="1" t="str">
        <f>'Bills Import 2024'!BE230</f>
        <v>Machinary</v>
      </c>
      <c r="G118" s="1">
        <f>'Bills Import 2024'!BK230</f>
        <v>1</v>
      </c>
      <c r="H118" s="46">
        <f>'Bills Import 2024'!BQ230</f>
        <v>42627</v>
      </c>
      <c r="I118" s="1" t="str">
        <f>'Bills Import 2024'!W230</f>
        <v>{"1012": 100.0}</v>
      </c>
      <c r="J118" s="1" t="str">
        <f>'Bills Import 2024'!AY230</f>
        <v>15% PUR</v>
      </c>
    </row>
    <row r="119" spans="1:10" x14ac:dyDescent="0.25">
      <c r="A119" s="1" t="str">
        <f>'Bills Import 2024'!I232</f>
        <v>Machinary Depreciation &amp; Maintenance</v>
      </c>
      <c r="B119" s="45">
        <f>'Bills Import 2024'!R232</f>
        <v>45443</v>
      </c>
      <c r="C119" s="45">
        <f>'Bills Import 2024'!R232</f>
        <v>45443</v>
      </c>
      <c r="D119" s="45">
        <f>'Bills Import 2024'!AI232</f>
        <v>45473</v>
      </c>
      <c r="E119" s="1" t="str">
        <f>'Bills Import 2024'!Z232</f>
        <v>3010094</v>
      </c>
      <c r="F119" s="1" t="str">
        <f>'Bills Import 2024'!BE232</f>
        <v>Machinary</v>
      </c>
      <c r="G119" s="1">
        <f>'Bills Import 2024'!BK232</f>
        <v>1</v>
      </c>
      <c r="H119" s="46">
        <f>'Bills Import 2024'!BQ232</f>
        <v>6500</v>
      </c>
      <c r="I119" s="1" t="str">
        <f>'Bills Import 2024'!W232</f>
        <v>{"800": 100.0}</v>
      </c>
      <c r="J119" s="1" t="str">
        <f>'Bills Import 2024'!AY232</f>
        <v>15% PUR</v>
      </c>
    </row>
    <row r="120" spans="1:10" x14ac:dyDescent="0.25">
      <c r="A120" s="1" t="str">
        <f>'Bills Import 2024'!I234</f>
        <v>Machinary Depreciation &amp; Maintenance</v>
      </c>
      <c r="B120" s="45">
        <f>'Bills Import 2024'!R234</f>
        <v>45443</v>
      </c>
      <c r="C120" s="45">
        <f>'Bills Import 2024'!R234</f>
        <v>45443</v>
      </c>
      <c r="D120" s="45">
        <f>'Bills Import 2024'!AI234</f>
        <v>45473</v>
      </c>
      <c r="E120" s="1" t="str">
        <f>'Bills Import 2024'!Z234</f>
        <v>3010094</v>
      </c>
      <c r="F120" s="1" t="str">
        <f>'Bills Import 2024'!BE234</f>
        <v>Machinary</v>
      </c>
      <c r="G120" s="1">
        <f>'Bills Import 2024'!BK234</f>
        <v>1</v>
      </c>
      <c r="H120" s="46">
        <f>'Bills Import 2024'!BQ234</f>
        <v>9631</v>
      </c>
      <c r="I120" s="1" t="str">
        <f>'Bills Import 2024'!W234</f>
        <v>{"910": 100.0}</v>
      </c>
      <c r="J120" s="1" t="str">
        <f>'Bills Import 2024'!AY234</f>
        <v>15% PUR</v>
      </c>
    </row>
    <row r="121" spans="1:10" x14ac:dyDescent="0.25">
      <c r="A121" s="1" t="str">
        <f>'Bills Import 2024'!I236</f>
        <v>Machinary Depreciation &amp; Maintenance</v>
      </c>
      <c r="B121" s="45">
        <f>'Bills Import 2024'!R236</f>
        <v>45443</v>
      </c>
      <c r="C121" s="45">
        <f>'Bills Import 2024'!R236</f>
        <v>45443</v>
      </c>
      <c r="D121" s="45">
        <f>'Bills Import 2024'!AI236</f>
        <v>45473</v>
      </c>
      <c r="E121" s="1" t="str">
        <f>'Bills Import 2024'!Z236</f>
        <v>3010094</v>
      </c>
      <c r="F121" s="1" t="str">
        <f>'Bills Import 2024'!BE236</f>
        <v>Machinary</v>
      </c>
      <c r="G121" s="1">
        <f>'Bills Import 2024'!BK236</f>
        <v>1</v>
      </c>
      <c r="H121" s="46">
        <f>'Bills Import 2024'!BQ236</f>
        <v>181621</v>
      </c>
      <c r="I121" s="1" t="str">
        <f>'Bills Import 2024'!W236</f>
        <v>{"1028": 100.0}</v>
      </c>
      <c r="J121" s="1" t="str">
        <f>'Bills Import 2024'!AY236</f>
        <v>15% PUR</v>
      </c>
    </row>
    <row r="122" spans="1:10" x14ac:dyDescent="0.25">
      <c r="A122" s="1" t="str">
        <f>'Bills Import 2024'!I238</f>
        <v>Machinary Depreciation &amp; Maintenance</v>
      </c>
      <c r="B122" s="45">
        <f>'Bills Import 2024'!R238</f>
        <v>45443</v>
      </c>
      <c r="C122" s="45">
        <f>'Bills Import 2024'!R238</f>
        <v>45443</v>
      </c>
      <c r="D122" s="45">
        <f>'Bills Import 2024'!AI238</f>
        <v>45473</v>
      </c>
      <c r="E122" s="1" t="str">
        <f>'Bills Import 2024'!Z238</f>
        <v>3010094</v>
      </c>
      <c r="F122" s="1" t="str">
        <f>'Bills Import 2024'!BE238</f>
        <v>Machinary</v>
      </c>
      <c r="G122" s="1">
        <f>'Bills Import 2024'!BK238</f>
        <v>1</v>
      </c>
      <c r="H122" s="46">
        <f>'Bills Import 2024'!BQ238</f>
        <v>12540</v>
      </c>
      <c r="I122" s="1" t="str">
        <f>'Bills Import 2024'!W238</f>
        <v>{"854": 100.0}</v>
      </c>
      <c r="J122" s="1" t="str">
        <f>'Bills Import 2024'!AY238</f>
        <v>15% PUR</v>
      </c>
    </row>
    <row r="123" spans="1:10" x14ac:dyDescent="0.25">
      <c r="A123" s="1" t="str">
        <f>'Bills Import 2024'!I240</f>
        <v>Machinary Depreciation &amp; Maintenance</v>
      </c>
      <c r="B123" s="45">
        <f>'Bills Import 2024'!R240</f>
        <v>45443</v>
      </c>
      <c r="C123" s="45">
        <f>'Bills Import 2024'!R240</f>
        <v>45443</v>
      </c>
      <c r="D123" s="45">
        <f>'Bills Import 2024'!AI240</f>
        <v>45473</v>
      </c>
      <c r="E123" s="1" t="str">
        <f>'Bills Import 2024'!Z240</f>
        <v>3010094</v>
      </c>
      <c r="F123" s="1" t="str">
        <f>'Bills Import 2024'!BE240</f>
        <v>Machinary</v>
      </c>
      <c r="G123" s="1">
        <f>'Bills Import 2024'!BK240</f>
        <v>1</v>
      </c>
      <c r="H123" s="46">
        <f>'Bills Import 2024'!BQ240</f>
        <v>17377</v>
      </c>
      <c r="I123" s="1" t="str">
        <f>'Bills Import 2024'!W240</f>
        <v>{"991": 100.0}</v>
      </c>
      <c r="J123" s="1" t="str">
        <f>'Bills Import 2024'!AY240</f>
        <v>15% PUR</v>
      </c>
    </row>
    <row r="124" spans="1:10" x14ac:dyDescent="0.25">
      <c r="A124" s="1" t="str">
        <f>'Bills Import 2024'!I242</f>
        <v>Machinary Depreciation &amp; Maintenance</v>
      </c>
      <c r="B124" s="45">
        <f>'Bills Import 2024'!R242</f>
        <v>45443</v>
      </c>
      <c r="C124" s="45">
        <f>'Bills Import 2024'!R242</f>
        <v>45443</v>
      </c>
      <c r="D124" s="45">
        <f>'Bills Import 2024'!AI242</f>
        <v>45473</v>
      </c>
      <c r="E124" s="1" t="str">
        <f>'Bills Import 2024'!Z242</f>
        <v>3010094</v>
      </c>
      <c r="F124" s="1" t="str">
        <f>'Bills Import 2024'!BE242</f>
        <v>Machinary</v>
      </c>
      <c r="G124" s="1">
        <f>'Bills Import 2024'!BK242</f>
        <v>1</v>
      </c>
      <c r="H124" s="46">
        <f>'Bills Import 2024'!BQ242</f>
        <v>27004</v>
      </c>
      <c r="I124" s="1" t="str">
        <f>'Bills Import 2024'!W242</f>
        <v>{"1026": 100.0}</v>
      </c>
      <c r="J124" s="1" t="str">
        <f>'Bills Import 2024'!AY242</f>
        <v>15% PUR</v>
      </c>
    </row>
    <row r="125" spans="1:10" x14ac:dyDescent="0.25">
      <c r="A125" s="1" t="str">
        <f>'Bills Import 2024'!I244</f>
        <v>Machinary Depreciation &amp; Maintenance</v>
      </c>
      <c r="B125" s="45">
        <f>'Bills Import 2024'!R244</f>
        <v>45443</v>
      </c>
      <c r="C125" s="45">
        <f>'Bills Import 2024'!R244</f>
        <v>45443</v>
      </c>
      <c r="D125" s="45">
        <f>'Bills Import 2024'!AI244</f>
        <v>45473</v>
      </c>
      <c r="E125" s="1" t="str">
        <f>'Bills Import 2024'!Z244</f>
        <v>3010094</v>
      </c>
      <c r="F125" s="1" t="str">
        <f>'Bills Import 2024'!BE244</f>
        <v>Machinary</v>
      </c>
      <c r="G125" s="1">
        <f>'Bills Import 2024'!BK244</f>
        <v>1</v>
      </c>
      <c r="H125" s="46">
        <f>'Bills Import 2024'!BQ244</f>
        <v>26068</v>
      </c>
      <c r="I125" s="1" t="str">
        <f>'Bills Import 2024'!W244</f>
        <v>{"1025": 100.0}</v>
      </c>
      <c r="J125" s="1" t="str">
        <f>'Bills Import 2024'!AY244</f>
        <v>15% PUR</v>
      </c>
    </row>
    <row r="126" spans="1:10" x14ac:dyDescent="0.25">
      <c r="A126" s="1" t="str">
        <f>'Bills Import 2024'!I246</f>
        <v>Machinary Depreciation &amp; Maintenance</v>
      </c>
      <c r="B126" s="45">
        <f>'Bills Import 2024'!R246</f>
        <v>45443</v>
      </c>
      <c r="C126" s="45">
        <f>'Bills Import 2024'!R246</f>
        <v>45443</v>
      </c>
      <c r="D126" s="45">
        <f>'Bills Import 2024'!AI246</f>
        <v>45473</v>
      </c>
      <c r="E126" s="1" t="str">
        <f>'Bills Import 2024'!Z246</f>
        <v>3010094</v>
      </c>
      <c r="F126" s="1" t="str">
        <f>'Bills Import 2024'!BE246</f>
        <v>Machinary</v>
      </c>
      <c r="G126" s="1">
        <f>'Bills Import 2024'!BK246</f>
        <v>1</v>
      </c>
      <c r="H126" s="46">
        <f>'Bills Import 2024'!BQ246</f>
        <v>28215</v>
      </c>
      <c r="I126" s="1" t="str">
        <f>'Bills Import 2024'!W246</f>
        <v>{"1108": 100.0}</v>
      </c>
      <c r="J126" s="1" t="str">
        <f>'Bills Import 2024'!AY246</f>
        <v>15% PUR</v>
      </c>
    </row>
    <row r="127" spans="1:10" x14ac:dyDescent="0.25">
      <c r="A127" s="1" t="str">
        <f>'Bills Import 2024'!I247</f>
        <v>Machinary Depreciation &amp; Maintenance</v>
      </c>
      <c r="B127" s="45">
        <f>'Bills Import 2024'!R247</f>
        <v>45443</v>
      </c>
      <c r="C127" s="45">
        <f>'Bills Import 2024'!R247</f>
        <v>45443</v>
      </c>
      <c r="D127" s="45">
        <f>'Bills Import 2024'!AI247</f>
        <v>45473</v>
      </c>
      <c r="E127" s="1" t="str">
        <f>'Bills Import 2024'!Z247</f>
        <v>3010094</v>
      </c>
      <c r="F127" s="1" t="str">
        <f>'Bills Import 2024'!BE247</f>
        <v>Machinary</v>
      </c>
      <c r="G127" s="1">
        <f>'Bills Import 2024'!BK247</f>
        <v>1</v>
      </c>
      <c r="H127" s="46">
        <f>'Bills Import 2024'!BQ247</f>
        <v>76712</v>
      </c>
      <c r="I127" s="1" t="str">
        <f>'Bills Import 2024'!W247</f>
        <v>{"1031": 100.0}</v>
      </c>
      <c r="J127" s="1" t="str">
        <f>'Bills Import 2024'!AY247</f>
        <v>15% PUR</v>
      </c>
    </row>
    <row r="128" spans="1:10" x14ac:dyDescent="0.25">
      <c r="A128" s="1" t="str">
        <f>'Bills Import 2024'!I249</f>
        <v>Machinary Depreciation &amp; Maintenance</v>
      </c>
      <c r="B128" s="45">
        <f>'Bills Import 2024'!R249</f>
        <v>45443</v>
      </c>
      <c r="C128" s="45">
        <f>'Bills Import 2024'!R249</f>
        <v>45443</v>
      </c>
      <c r="D128" s="45">
        <f>'Bills Import 2024'!AI249</f>
        <v>45473</v>
      </c>
      <c r="E128" s="1" t="str">
        <f>'Bills Import 2024'!Z249</f>
        <v>3010094</v>
      </c>
      <c r="F128" s="1" t="str">
        <f>'Bills Import 2024'!BE249</f>
        <v>Machinary</v>
      </c>
      <c r="G128" s="1">
        <f>'Bills Import 2024'!BK249</f>
        <v>1</v>
      </c>
      <c r="H128" s="46">
        <f>'Bills Import 2024'!BQ249</f>
        <v>41800</v>
      </c>
      <c r="I128" s="1" t="str">
        <f>'Bills Import 2024'!W249</f>
        <v>{"1034": 100.0}</v>
      </c>
      <c r="J128" s="1" t="str">
        <f>'Bills Import 2024'!AY249</f>
        <v>15% PUR</v>
      </c>
    </row>
    <row r="129" spans="1:10" x14ac:dyDescent="0.25">
      <c r="A129" s="1" t="str">
        <f>'Bills Import 2024'!I251</f>
        <v>Machinary Depreciation &amp; Maintenance</v>
      </c>
      <c r="B129" s="45">
        <f>'Bills Import 2024'!R251</f>
        <v>45443</v>
      </c>
      <c r="C129" s="45">
        <f>'Bills Import 2024'!R251</f>
        <v>45443</v>
      </c>
      <c r="D129" s="45">
        <f>'Bills Import 2024'!AI251</f>
        <v>45473</v>
      </c>
      <c r="E129" s="1" t="str">
        <f>'Bills Import 2024'!Z251</f>
        <v>3010094</v>
      </c>
      <c r="F129" s="1" t="str">
        <f>'Bills Import 2024'!BE251</f>
        <v>Machinary</v>
      </c>
      <c r="G129" s="1">
        <f>'Bills Import 2024'!BK251</f>
        <v>1</v>
      </c>
      <c r="H129" s="46">
        <f>'Bills Import 2024'!BQ251</f>
        <v>33579</v>
      </c>
      <c r="I129" s="1" t="str">
        <f>'Bills Import 2024'!W251</f>
        <v>{"1011": 100.0}</v>
      </c>
      <c r="J129" s="1" t="str">
        <f>'Bills Import 2024'!AY251</f>
        <v>15% PUR</v>
      </c>
    </row>
    <row r="130" spans="1:10" x14ac:dyDescent="0.25">
      <c r="A130" s="1" t="str">
        <f>'Bills Import 2024'!I253</f>
        <v>Machinary Depreciation &amp; Maintenance</v>
      </c>
      <c r="B130" s="45">
        <f>'Bills Import 2024'!R253</f>
        <v>45443</v>
      </c>
      <c r="C130" s="45">
        <f>'Bills Import 2024'!R253</f>
        <v>45443</v>
      </c>
      <c r="D130" s="45">
        <f>'Bills Import 2024'!AI253</f>
        <v>45473</v>
      </c>
      <c r="E130" s="1" t="str">
        <f>'Bills Import 2024'!Z253</f>
        <v>3010094</v>
      </c>
      <c r="F130" s="1" t="str">
        <f>'Bills Import 2024'!BE253</f>
        <v>Machinary</v>
      </c>
      <c r="G130" s="1">
        <f>'Bills Import 2024'!BK253</f>
        <v>1</v>
      </c>
      <c r="H130" s="46">
        <f>'Bills Import 2024'!BQ253</f>
        <v>74342</v>
      </c>
      <c r="I130" s="1" t="str">
        <f>'Bills Import 2024'!W253</f>
        <v>{"1019": 100.0}</v>
      </c>
      <c r="J130" s="1" t="str">
        <f>'Bills Import 2024'!AY253</f>
        <v>15% PUR</v>
      </c>
    </row>
    <row r="131" spans="1:10" x14ac:dyDescent="0.25">
      <c r="A131" s="1" t="str">
        <f>'Bills Import 2024'!I255</f>
        <v>Machinary Depreciation &amp; Maintenance</v>
      </c>
      <c r="B131" s="45">
        <f>'Bills Import 2024'!R255</f>
        <v>45443</v>
      </c>
      <c r="C131" s="45">
        <f>'Bills Import 2024'!R255</f>
        <v>45443</v>
      </c>
      <c r="D131" s="45">
        <f>'Bills Import 2024'!AI255</f>
        <v>45473</v>
      </c>
      <c r="E131" s="1" t="str">
        <f>'Bills Import 2024'!Z255</f>
        <v>3010094</v>
      </c>
      <c r="F131" s="1" t="str">
        <f>'Bills Import 2024'!BE255</f>
        <v>Machinary</v>
      </c>
      <c r="G131" s="1">
        <f>'Bills Import 2024'!BK255</f>
        <v>1</v>
      </c>
      <c r="H131" s="46">
        <f>'Bills Import 2024'!BQ255</f>
        <v>12540</v>
      </c>
      <c r="I131" s="1" t="str">
        <f>'Bills Import 2024'!W255</f>
        <v>{"1022": 100.0}</v>
      </c>
      <c r="J131" s="1" t="str">
        <f>'Bills Import 2024'!AY255</f>
        <v>15% PUR</v>
      </c>
    </row>
    <row r="132" spans="1:10" x14ac:dyDescent="0.25">
      <c r="A132" s="1" t="str">
        <f>'Bills Import 2024'!I257</f>
        <v>Machinary Depreciation &amp; Maintenance</v>
      </c>
      <c r="B132" s="45">
        <f>'Bills Import 2024'!R257</f>
        <v>45443</v>
      </c>
      <c r="C132" s="45">
        <f>'Bills Import 2024'!R257</f>
        <v>45443</v>
      </c>
      <c r="D132" s="45">
        <f>'Bills Import 2024'!AI257</f>
        <v>45473</v>
      </c>
      <c r="E132" s="1" t="str">
        <f>'Bills Import 2024'!Z257</f>
        <v>3010094</v>
      </c>
      <c r="F132" s="1" t="str">
        <f>'Bills Import 2024'!BE257</f>
        <v>Machinary</v>
      </c>
      <c r="G132" s="1">
        <f>'Bills Import 2024'!BK257</f>
        <v>1</v>
      </c>
      <c r="H132" s="46">
        <f>'Bills Import 2024'!BQ257</f>
        <v>33440</v>
      </c>
      <c r="I132" s="1" t="str">
        <f>'Bills Import 2024'!W257</f>
        <v>{"1021": 100.0}</v>
      </c>
      <c r="J132" s="1" t="str">
        <f>'Bills Import 2024'!AY257</f>
        <v>15% PUR</v>
      </c>
    </row>
    <row r="133" spans="1:10" x14ac:dyDescent="0.25">
      <c r="A133" s="1" t="str">
        <f>'Bills Import 2024'!I259</f>
        <v>Machinary Depreciation &amp; Maintenance</v>
      </c>
      <c r="B133" s="45">
        <f>'Bills Import 2024'!R259</f>
        <v>45443</v>
      </c>
      <c r="C133" s="45">
        <f>'Bills Import 2024'!R259</f>
        <v>45443</v>
      </c>
      <c r="D133" s="45">
        <f>'Bills Import 2024'!AI259</f>
        <v>45473</v>
      </c>
      <c r="E133" s="1" t="str">
        <f>'Bills Import 2024'!Z259</f>
        <v>3010094</v>
      </c>
      <c r="F133" s="1" t="str">
        <f>'Bills Import 2024'!BE259</f>
        <v>Machinary</v>
      </c>
      <c r="G133" s="1">
        <f>'Bills Import 2024'!BK259</f>
        <v>1</v>
      </c>
      <c r="H133" s="46">
        <f>'Bills Import 2024'!BQ259</f>
        <v>33440</v>
      </c>
      <c r="I133" s="1" t="str">
        <f>'Bills Import 2024'!W259</f>
        <v>{"911": 100.0}</v>
      </c>
      <c r="J133" s="1" t="str">
        <f>'Bills Import 2024'!AY259</f>
        <v>15% PUR</v>
      </c>
    </row>
    <row r="134" spans="1:10" x14ac:dyDescent="0.25">
      <c r="A134" s="1" t="str">
        <f>'Bills Import 2024'!I261</f>
        <v>Machinary Depreciation &amp; Maintenance</v>
      </c>
      <c r="B134" s="45">
        <f>'Bills Import 2024'!R261</f>
        <v>45443</v>
      </c>
      <c r="C134" s="45">
        <f>'Bills Import 2024'!R261</f>
        <v>45443</v>
      </c>
      <c r="D134" s="45">
        <f>'Bills Import 2024'!AI261</f>
        <v>45473</v>
      </c>
      <c r="E134" s="1" t="str">
        <f>'Bills Import 2024'!Z261</f>
        <v>3010094</v>
      </c>
      <c r="F134" s="1" t="str">
        <f>'Bills Import 2024'!BE261</f>
        <v>Machinary</v>
      </c>
      <c r="G134" s="1">
        <f>'Bills Import 2024'!BK261</f>
        <v>1</v>
      </c>
      <c r="H134" s="46">
        <f>'Bills Import 2024'!BQ261</f>
        <v>4180</v>
      </c>
      <c r="I134" s="1" t="str">
        <f>'Bills Import 2024'!W261</f>
        <v>{"962": 100.0}</v>
      </c>
      <c r="J134" s="1" t="str">
        <f>'Bills Import 2024'!AY261</f>
        <v>15% PUR</v>
      </c>
    </row>
    <row r="135" spans="1:10" x14ac:dyDescent="0.25">
      <c r="A135" s="1" t="str">
        <f>'Bills Import 2024'!I263</f>
        <v>Machinary Depreciation &amp; Maintenance</v>
      </c>
      <c r="B135" s="45">
        <f>'Bills Import 2024'!R263</f>
        <v>45474</v>
      </c>
      <c r="C135" s="45">
        <f>'Bills Import 2024'!R263</f>
        <v>45474</v>
      </c>
      <c r="D135" s="45">
        <f>'Bills Import 2024'!AI263</f>
        <v>45504</v>
      </c>
      <c r="E135" s="1" t="str">
        <f>'Bills Import 2024'!Z263</f>
        <v>3010094</v>
      </c>
      <c r="F135" s="1" t="str">
        <f>'Bills Import 2024'!BE263</f>
        <v>Machinary</v>
      </c>
      <c r="G135" s="1">
        <f>'Bills Import 2024'!BK263</f>
        <v>1</v>
      </c>
      <c r="H135" s="46">
        <f>'Bills Import 2024'!BQ263</f>
        <v>36616</v>
      </c>
      <c r="I135" s="1" t="str">
        <f>'Bills Import 2024'!W263</f>
        <v>{"1012": 100.0}</v>
      </c>
      <c r="J135" s="1" t="str">
        <f>'Bills Import 2024'!AY263</f>
        <v>15% PUR</v>
      </c>
    </row>
    <row r="136" spans="1:10" x14ac:dyDescent="0.25">
      <c r="A136" s="1" t="str">
        <f>'Bills Import 2024'!I265</f>
        <v>Machinary Depreciation &amp; Maintenance</v>
      </c>
      <c r="B136" s="45">
        <f>'Bills Import 2024'!R265</f>
        <v>45474</v>
      </c>
      <c r="C136" s="45">
        <f>'Bills Import 2024'!R265</f>
        <v>45474</v>
      </c>
      <c r="D136" s="45">
        <f>'Bills Import 2024'!AI265</f>
        <v>45504</v>
      </c>
      <c r="E136" s="1" t="str">
        <f>'Bills Import 2024'!Z265</f>
        <v>3010094</v>
      </c>
      <c r="F136" s="1" t="str">
        <f>'Bills Import 2024'!BE265</f>
        <v>Machinary</v>
      </c>
      <c r="G136" s="1">
        <f>'Bills Import 2024'!BK265</f>
        <v>1</v>
      </c>
      <c r="H136" s="46">
        <f>'Bills Import 2024'!BQ265</f>
        <v>175970</v>
      </c>
      <c r="I136" s="1" t="str">
        <f>'Bills Import 2024'!W265</f>
        <v>{"1028": 100.0}</v>
      </c>
      <c r="J136" s="1" t="str">
        <f>'Bills Import 2024'!AY265</f>
        <v>15% PUR</v>
      </c>
    </row>
    <row r="137" spans="1:10" x14ac:dyDescent="0.25">
      <c r="A137" s="1" t="str">
        <f>'Bills Import 2024'!I267</f>
        <v>Machinary Depreciation &amp; Maintenance</v>
      </c>
      <c r="B137" s="45">
        <f>'Bills Import 2024'!R267</f>
        <v>45474</v>
      </c>
      <c r="C137" s="45">
        <f>'Bills Import 2024'!R267</f>
        <v>45474</v>
      </c>
      <c r="D137" s="45">
        <f>'Bills Import 2024'!AI267</f>
        <v>45504</v>
      </c>
      <c r="E137" s="1" t="str">
        <f>'Bills Import 2024'!Z267</f>
        <v>3010094</v>
      </c>
      <c r="F137" s="1" t="str">
        <f>'Bills Import 2024'!BE267</f>
        <v>Machinary</v>
      </c>
      <c r="G137" s="1">
        <f>'Bills Import 2024'!BK267</f>
        <v>1</v>
      </c>
      <c r="H137" s="46">
        <f>'Bills Import 2024'!BQ267</f>
        <v>34753</v>
      </c>
      <c r="I137" s="1" t="str">
        <f>'Bills Import 2024'!W267</f>
        <v>{"991": 100.0}</v>
      </c>
      <c r="J137" s="1" t="str">
        <f>'Bills Import 2024'!AY267</f>
        <v>15% PUR</v>
      </c>
    </row>
    <row r="138" spans="1:10" x14ac:dyDescent="0.25">
      <c r="A138" s="1" t="str">
        <f>'Bills Import 2024'!I269</f>
        <v>Machinary Depreciation &amp; Maintenance</v>
      </c>
      <c r="B138" s="45">
        <f>'Bills Import 2024'!R269</f>
        <v>45474</v>
      </c>
      <c r="C138" s="45">
        <f>'Bills Import 2024'!R269</f>
        <v>45474</v>
      </c>
      <c r="D138" s="45">
        <f>'Bills Import 2024'!AI269</f>
        <v>45504</v>
      </c>
      <c r="E138" s="1" t="str">
        <f>'Bills Import 2024'!Z269</f>
        <v>3010094</v>
      </c>
      <c r="F138" s="1" t="str">
        <f>'Bills Import 2024'!BE269</f>
        <v>Machinary</v>
      </c>
      <c r="G138" s="1">
        <f>'Bills Import 2024'!BK269</f>
        <v>1</v>
      </c>
      <c r="H138" s="46">
        <f>'Bills Import 2024'!BQ269</f>
        <v>27004</v>
      </c>
      <c r="I138" s="1" t="str">
        <f>'Bills Import 2024'!W269</f>
        <v>{"1026": 100.0}</v>
      </c>
      <c r="J138" s="1" t="str">
        <f>'Bills Import 2024'!AY269</f>
        <v>15% PUR</v>
      </c>
    </row>
    <row r="139" spans="1:10" x14ac:dyDescent="0.25">
      <c r="A139" s="1" t="str">
        <f>'Bills Import 2024'!I271</f>
        <v>Machinary Depreciation &amp; Maintenance</v>
      </c>
      <c r="B139" s="45">
        <f>'Bills Import 2024'!R271</f>
        <v>45474</v>
      </c>
      <c r="C139" s="45">
        <f>'Bills Import 2024'!R271</f>
        <v>45474</v>
      </c>
      <c r="D139" s="45">
        <f>'Bills Import 2024'!AI271</f>
        <v>45504</v>
      </c>
      <c r="E139" s="1" t="str">
        <f>'Bills Import 2024'!Z271</f>
        <v>3010094</v>
      </c>
      <c r="F139" s="1" t="str">
        <f>'Bills Import 2024'!BE271</f>
        <v>Machinary</v>
      </c>
      <c r="G139" s="1">
        <f>'Bills Import 2024'!BK271</f>
        <v>1</v>
      </c>
      <c r="H139" s="46">
        <f>'Bills Import 2024'!BQ271</f>
        <v>26068</v>
      </c>
      <c r="I139" s="1" t="str">
        <f>'Bills Import 2024'!W271</f>
        <v>{"1025": 100.0}</v>
      </c>
      <c r="J139" s="1" t="str">
        <f>'Bills Import 2024'!AY271</f>
        <v>15% PUR</v>
      </c>
    </row>
    <row r="140" spans="1:10" x14ac:dyDescent="0.25">
      <c r="A140" s="1" t="str">
        <f>'Bills Import 2024'!I273</f>
        <v>Machinary Depreciation &amp; Maintenance</v>
      </c>
      <c r="B140" s="45">
        <f>'Bills Import 2024'!R273</f>
        <v>45474</v>
      </c>
      <c r="C140" s="45">
        <f>'Bills Import 2024'!R273</f>
        <v>45474</v>
      </c>
      <c r="D140" s="45">
        <f>'Bills Import 2024'!AI273</f>
        <v>45504</v>
      </c>
      <c r="E140" s="1" t="str">
        <f>'Bills Import 2024'!Z273</f>
        <v>3010094</v>
      </c>
      <c r="F140" s="1" t="str">
        <f>'Bills Import 2024'!BE273</f>
        <v>Machinary</v>
      </c>
      <c r="G140" s="1">
        <f>'Bills Import 2024'!BK273</f>
        <v>1</v>
      </c>
      <c r="H140" s="46">
        <f>'Bills Import 2024'!BQ273</f>
        <v>28215</v>
      </c>
      <c r="I140" s="1" t="str">
        <f>'Bills Import 2024'!W273</f>
        <v>{"1108": 100.0}</v>
      </c>
      <c r="J140" s="1" t="str">
        <f>'Bills Import 2024'!AY273</f>
        <v>15% PUR</v>
      </c>
    </row>
    <row r="141" spans="1:10" x14ac:dyDescent="0.25">
      <c r="A141" s="1" t="str">
        <f>'Bills Import 2024'!I274</f>
        <v>Machinary Depreciation &amp; Maintenance</v>
      </c>
      <c r="B141" s="45">
        <f>'Bills Import 2024'!R274</f>
        <v>45474</v>
      </c>
      <c r="C141" s="45">
        <f>'Bills Import 2024'!R274</f>
        <v>45474</v>
      </c>
      <c r="D141" s="45">
        <f>'Bills Import 2024'!AI274</f>
        <v>45504</v>
      </c>
      <c r="E141" s="1" t="str">
        <f>'Bills Import 2024'!Z274</f>
        <v>3010094</v>
      </c>
      <c r="F141" s="1" t="str">
        <f>'Bills Import 2024'!BE274</f>
        <v>Machinary</v>
      </c>
      <c r="G141" s="1">
        <f>'Bills Import 2024'!BK274</f>
        <v>1</v>
      </c>
      <c r="H141" s="46">
        <f>'Bills Import 2024'!BQ274</f>
        <v>61560</v>
      </c>
      <c r="I141" s="1" t="str">
        <f>'Bills Import 2024'!W274</f>
        <v>{"1031": 100.0}</v>
      </c>
      <c r="J141" s="1" t="str">
        <f>'Bills Import 2024'!AY274</f>
        <v>15% PUR</v>
      </c>
    </row>
    <row r="142" spans="1:10" x14ac:dyDescent="0.25">
      <c r="A142" s="1" t="str">
        <f>'Bills Import 2024'!I276</f>
        <v>Machinary Depreciation &amp; Maintenance</v>
      </c>
      <c r="B142" s="45">
        <f>'Bills Import 2024'!R276</f>
        <v>45474</v>
      </c>
      <c r="C142" s="45">
        <f>'Bills Import 2024'!R276</f>
        <v>45474</v>
      </c>
      <c r="D142" s="45">
        <f>'Bills Import 2024'!AI276</f>
        <v>45504</v>
      </c>
      <c r="E142" s="1" t="str">
        <f>'Bills Import 2024'!Z276</f>
        <v>3010094</v>
      </c>
      <c r="F142" s="1" t="str">
        <f>'Bills Import 2024'!BE276</f>
        <v>Machinary</v>
      </c>
      <c r="G142" s="1">
        <f>'Bills Import 2024'!BK276</f>
        <v>1</v>
      </c>
      <c r="H142" s="46">
        <f>'Bills Import 2024'!BQ276</f>
        <v>31745</v>
      </c>
      <c r="I142" s="1" t="str">
        <f>'Bills Import 2024'!W276</f>
        <v>{"1011": 100.0}</v>
      </c>
      <c r="J142" s="1" t="str">
        <f>'Bills Import 2024'!AY276</f>
        <v>15% PUR</v>
      </c>
    </row>
    <row r="143" spans="1:10" x14ac:dyDescent="0.25">
      <c r="A143" s="1" t="str">
        <f>'Bills Import 2024'!I278</f>
        <v>Machinary Depreciation &amp; Maintenance</v>
      </c>
      <c r="B143" s="45">
        <f>'Bills Import 2024'!R278</f>
        <v>45474</v>
      </c>
      <c r="C143" s="45">
        <f>'Bills Import 2024'!R278</f>
        <v>45474</v>
      </c>
      <c r="D143" s="45">
        <f>'Bills Import 2024'!AI278</f>
        <v>45504</v>
      </c>
      <c r="E143" s="1" t="str">
        <f>'Bills Import 2024'!Z278</f>
        <v>3010094</v>
      </c>
      <c r="F143" s="1" t="str">
        <f>'Bills Import 2024'!BE278</f>
        <v>Machinary</v>
      </c>
      <c r="G143" s="1">
        <f>'Bills Import 2024'!BK278</f>
        <v>1</v>
      </c>
      <c r="H143" s="46">
        <f>'Bills Import 2024'!BQ278</f>
        <v>10450</v>
      </c>
      <c r="I143" s="1" t="str">
        <f>'Bills Import 2024'!W278</f>
        <v>{"1022": 100.0}</v>
      </c>
      <c r="J143" s="1" t="str">
        <f>'Bills Import 2024'!AY278</f>
        <v>15% PUR</v>
      </c>
    </row>
    <row r="144" spans="1:10" x14ac:dyDescent="0.25">
      <c r="A144" s="1" t="str">
        <f>'Bills Import 2024'!I280</f>
        <v>Machinary Depreciation &amp; Maintenance</v>
      </c>
      <c r="B144" s="45">
        <f>'Bills Import 2024'!R280</f>
        <v>45474</v>
      </c>
      <c r="C144" s="45">
        <f>'Bills Import 2024'!R280</f>
        <v>45474</v>
      </c>
      <c r="D144" s="45">
        <f>'Bills Import 2024'!AI280</f>
        <v>45504</v>
      </c>
      <c r="E144" s="1" t="str">
        <f>'Bills Import 2024'!Z280</f>
        <v>3010094</v>
      </c>
      <c r="F144" s="1" t="str">
        <f>'Bills Import 2024'!BE280</f>
        <v>Machinary</v>
      </c>
      <c r="G144" s="1">
        <f>'Bills Import 2024'!BK280</f>
        <v>1</v>
      </c>
      <c r="H144" s="46">
        <f>'Bills Import 2024'!BQ280</f>
        <v>31350</v>
      </c>
      <c r="I144" s="1" t="str">
        <f>'Bills Import 2024'!W280</f>
        <v>{"1021": 100.0}</v>
      </c>
      <c r="J144" s="1" t="str">
        <f>'Bills Import 2024'!AY280</f>
        <v>15% PUR</v>
      </c>
    </row>
    <row r="145" spans="1:10" x14ac:dyDescent="0.25">
      <c r="A145" s="1" t="str">
        <f>'Bills Import 2024'!I282</f>
        <v>Machinary Depreciation &amp; Maintenance</v>
      </c>
      <c r="B145" s="45">
        <f>'Bills Import 2024'!R282</f>
        <v>45474</v>
      </c>
      <c r="C145" s="45">
        <f>'Bills Import 2024'!R282</f>
        <v>45474</v>
      </c>
      <c r="D145" s="45">
        <f>'Bills Import 2024'!AI282</f>
        <v>45504</v>
      </c>
      <c r="E145" s="1" t="str">
        <f>'Bills Import 2024'!Z282</f>
        <v>3010094</v>
      </c>
      <c r="F145" s="1" t="str">
        <f>'Bills Import 2024'!BE282</f>
        <v>Machinary</v>
      </c>
      <c r="G145" s="1">
        <f>'Bills Import 2024'!BK282</f>
        <v>1</v>
      </c>
      <c r="H145" s="46">
        <f>'Bills Import 2024'!BQ282</f>
        <v>94182</v>
      </c>
      <c r="I145" s="1" t="str">
        <f>'Bills Import 2024'!W282</f>
        <v>{"911": 100.0}</v>
      </c>
      <c r="J145" s="1" t="str">
        <f>'Bills Import 2024'!AY282</f>
        <v>15% PUR</v>
      </c>
    </row>
    <row r="146" spans="1:10" x14ac:dyDescent="0.25">
      <c r="A146" s="1" t="str">
        <f>'Bills Import 2024'!I284</f>
        <v>Machinary Depreciation &amp; Maintenance</v>
      </c>
      <c r="B146" s="45">
        <f>'Bills Import 2024'!R284</f>
        <v>45474</v>
      </c>
      <c r="C146" s="45">
        <f>'Bills Import 2024'!R284</f>
        <v>45474</v>
      </c>
      <c r="D146" s="45">
        <f>'Bills Import 2024'!AI284</f>
        <v>45504</v>
      </c>
      <c r="E146" s="1" t="str">
        <f>'Bills Import 2024'!Z284</f>
        <v>3010094</v>
      </c>
      <c r="F146" s="1" t="str">
        <f>'Bills Import 2024'!BE284</f>
        <v>Machinary</v>
      </c>
      <c r="G146" s="1">
        <f>'Bills Import 2024'!BK284</f>
        <v>1</v>
      </c>
      <c r="H146" s="46">
        <f>'Bills Import 2024'!BQ284</f>
        <v>4765</v>
      </c>
      <c r="I146" s="1" t="str">
        <f>'Bills Import 2024'!W284</f>
        <v>{"962": 100.0}</v>
      </c>
      <c r="J146" s="1" t="str">
        <f>'Bills Import 2024'!AY284</f>
        <v>15% PUR</v>
      </c>
    </row>
    <row r="147" spans="1:10" x14ac:dyDescent="0.25">
      <c r="A147" s="1" t="str">
        <f>'Bills Import 2024'!I286</f>
        <v>Machinary Depreciation &amp; Maintenance</v>
      </c>
      <c r="B147" s="45">
        <f>'Bills Import 2024'!R286</f>
        <v>45474</v>
      </c>
      <c r="C147" s="45">
        <f>'Bills Import 2024'!R286</f>
        <v>45474</v>
      </c>
      <c r="D147" s="45">
        <f>'Bills Import 2024'!AI286</f>
        <v>45504</v>
      </c>
      <c r="E147" s="1" t="str">
        <f>'Bills Import 2024'!Z286</f>
        <v>3010094</v>
      </c>
      <c r="F147" s="1" t="str">
        <f>'Bills Import 2024'!BE286</f>
        <v>Machinary</v>
      </c>
      <c r="G147" s="1">
        <f>'Bills Import 2024'!BK286</f>
        <v>1</v>
      </c>
      <c r="H147" s="46">
        <f>'Bills Import 2024'!BQ286</f>
        <v>57378</v>
      </c>
      <c r="I147" s="1" t="str">
        <f>'Bills Import 2024'!W286</f>
        <v>{"1110": 100.0}</v>
      </c>
      <c r="J147" s="1" t="str">
        <f>'Bills Import 2024'!AY286</f>
        <v>15% PUR</v>
      </c>
    </row>
    <row r="148" spans="1:10" x14ac:dyDescent="0.25">
      <c r="A148" s="1" t="str">
        <f>'Bills Import 2024'!I288</f>
        <v>Machinary Depreciation &amp; Maintenance</v>
      </c>
      <c r="B148" s="45">
        <f>'Bills Import 2024'!R288</f>
        <v>45474</v>
      </c>
      <c r="C148" s="45">
        <f>'Bills Import 2024'!R288</f>
        <v>45474</v>
      </c>
      <c r="D148" s="45">
        <f>'Bills Import 2024'!AI288</f>
        <v>45504</v>
      </c>
      <c r="E148" s="1" t="str">
        <f>'Bills Import 2024'!Z288</f>
        <v>3010094</v>
      </c>
      <c r="F148" s="1" t="str">
        <f>'Bills Import 2024'!BE288</f>
        <v>Machinary</v>
      </c>
      <c r="G148" s="1">
        <f>'Bills Import 2024'!BK288</f>
        <v>1</v>
      </c>
      <c r="H148" s="46">
        <f>'Bills Import 2024'!BQ288</f>
        <v>46997</v>
      </c>
      <c r="I148" s="1" t="str">
        <f>'Bills Import 2024'!W288</f>
        <v>{"61": 100.0}</v>
      </c>
      <c r="J148" s="1" t="str">
        <f>'Bills Import 2024'!AY288</f>
        <v>15% PUR</v>
      </c>
    </row>
    <row r="149" spans="1:10" x14ac:dyDescent="0.25">
      <c r="A149" s="1" t="str">
        <f>'Bills Import 2024'!I290</f>
        <v>Machinary Depreciation &amp; Maintenance</v>
      </c>
      <c r="B149" s="45">
        <f>'Bills Import 2024'!R290</f>
        <v>45505</v>
      </c>
      <c r="C149" s="45">
        <f>'Bills Import 2024'!R290</f>
        <v>45505</v>
      </c>
      <c r="D149" s="45">
        <f>'Bills Import 2024'!AI290</f>
        <v>45535</v>
      </c>
      <c r="E149" s="1" t="str">
        <f>'Bills Import 2024'!Z290</f>
        <v>3010094</v>
      </c>
      <c r="F149" s="1" t="str">
        <f>'Bills Import 2024'!BE290</f>
        <v>Machinary</v>
      </c>
      <c r="G149" s="1">
        <f>'Bills Import 2024'!BK290</f>
        <v>1</v>
      </c>
      <c r="H149" s="46">
        <f>'Bills Import 2024'!BQ290</f>
        <v>16323</v>
      </c>
      <c r="I149" s="1" t="str">
        <f>'Bills Import 2024'!W290</f>
        <v>{"1012": 100.0}</v>
      </c>
      <c r="J149" s="1" t="str">
        <f>'Bills Import 2024'!AY290</f>
        <v>15% PUR</v>
      </c>
    </row>
    <row r="150" spans="1:10" x14ac:dyDescent="0.25">
      <c r="A150" s="1" t="str">
        <f>'Bills Import 2024'!I292</f>
        <v>Machinary Depreciation &amp; Maintenance</v>
      </c>
      <c r="B150" s="45">
        <f>'Bills Import 2024'!R292</f>
        <v>45505</v>
      </c>
      <c r="C150" s="45">
        <f>'Bills Import 2024'!R292</f>
        <v>45505</v>
      </c>
      <c r="D150" s="45">
        <f>'Bills Import 2024'!AI292</f>
        <v>45535</v>
      </c>
      <c r="E150" s="1" t="str">
        <f>'Bills Import 2024'!Z292</f>
        <v>3010094</v>
      </c>
      <c r="F150" s="1" t="str">
        <f>'Bills Import 2024'!BE292</f>
        <v>Machinary</v>
      </c>
      <c r="G150" s="1">
        <f>'Bills Import 2024'!BK292</f>
        <v>1</v>
      </c>
      <c r="H150" s="46">
        <f>'Bills Import 2024'!BQ292</f>
        <v>175970</v>
      </c>
      <c r="I150" s="1" t="str">
        <f>'Bills Import 2024'!W292</f>
        <v>{"1028": 100.0}</v>
      </c>
      <c r="J150" s="1" t="str">
        <f>'Bills Import 2024'!AY292</f>
        <v>15% PUR</v>
      </c>
    </row>
    <row r="151" spans="1:10" x14ac:dyDescent="0.25">
      <c r="A151" s="1" t="str">
        <f>'Bills Import 2024'!I294</f>
        <v>Machinary Depreciation &amp; Maintenance</v>
      </c>
      <c r="B151" s="45">
        <f>'Bills Import 2024'!R294</f>
        <v>45505</v>
      </c>
      <c r="C151" s="45">
        <f>'Bills Import 2024'!R294</f>
        <v>45505</v>
      </c>
      <c r="D151" s="45">
        <f>'Bills Import 2024'!AI294</f>
        <v>45535</v>
      </c>
      <c r="E151" s="1" t="str">
        <f>'Bills Import 2024'!Z294</f>
        <v>3010094</v>
      </c>
      <c r="F151" s="1" t="str">
        <f>'Bills Import 2024'!BE294</f>
        <v>Machinary</v>
      </c>
      <c r="G151" s="1">
        <f>'Bills Import 2024'!BK294</f>
        <v>1</v>
      </c>
      <c r="H151" s="46">
        <f>'Bills Import 2024'!BQ294</f>
        <v>17377</v>
      </c>
      <c r="I151" s="1" t="str">
        <f>'Bills Import 2024'!W294</f>
        <v>{"991": 100.0}</v>
      </c>
      <c r="J151" s="1" t="str">
        <f>'Bills Import 2024'!AY294</f>
        <v>15% PUR</v>
      </c>
    </row>
    <row r="152" spans="1:10" x14ac:dyDescent="0.25">
      <c r="A152" s="1" t="str">
        <f>'Bills Import 2024'!I296</f>
        <v>Machinary Depreciation &amp; Maintenance</v>
      </c>
      <c r="B152" s="45">
        <f>'Bills Import 2024'!R296</f>
        <v>45505</v>
      </c>
      <c r="C152" s="45">
        <f>'Bills Import 2024'!R296</f>
        <v>45505</v>
      </c>
      <c r="D152" s="45">
        <f>'Bills Import 2024'!AI296</f>
        <v>45535</v>
      </c>
      <c r="E152" s="1" t="str">
        <f>'Bills Import 2024'!Z296</f>
        <v>3010094</v>
      </c>
      <c r="F152" s="1" t="str">
        <f>'Bills Import 2024'!BE296</f>
        <v>Machinary</v>
      </c>
      <c r="G152" s="1">
        <f>'Bills Import 2024'!BK296</f>
        <v>1</v>
      </c>
      <c r="H152" s="46">
        <f>'Bills Import 2024'!BQ296</f>
        <v>27004</v>
      </c>
      <c r="I152" s="1" t="str">
        <f>'Bills Import 2024'!W296</f>
        <v>{"1026": 100.0}</v>
      </c>
      <c r="J152" s="1" t="str">
        <f>'Bills Import 2024'!AY296</f>
        <v>15% PUR</v>
      </c>
    </row>
    <row r="153" spans="1:10" x14ac:dyDescent="0.25">
      <c r="A153" s="1" t="str">
        <f>'Bills Import 2024'!I298</f>
        <v>Machinary Depreciation &amp; Maintenance</v>
      </c>
      <c r="B153" s="45">
        <f>'Bills Import 2024'!R298</f>
        <v>45505</v>
      </c>
      <c r="C153" s="45">
        <f>'Bills Import 2024'!R298</f>
        <v>45505</v>
      </c>
      <c r="D153" s="45">
        <f>'Bills Import 2024'!AI298</f>
        <v>45535</v>
      </c>
      <c r="E153" s="1" t="str">
        <f>'Bills Import 2024'!Z298</f>
        <v>3010094</v>
      </c>
      <c r="F153" s="1" t="str">
        <f>'Bills Import 2024'!BE298</f>
        <v>Machinary</v>
      </c>
      <c r="G153" s="1">
        <f>'Bills Import 2024'!BK298</f>
        <v>1</v>
      </c>
      <c r="H153" s="46">
        <f>'Bills Import 2024'!BQ298</f>
        <v>26068</v>
      </c>
      <c r="I153" s="1" t="str">
        <f>'Bills Import 2024'!W298</f>
        <v>{"1025": 100.0}</v>
      </c>
      <c r="J153" s="1" t="str">
        <f>'Bills Import 2024'!AY298</f>
        <v>15% PUR</v>
      </c>
    </row>
    <row r="154" spans="1:10" x14ac:dyDescent="0.25">
      <c r="A154" s="1" t="str">
        <f>'Bills Import 2024'!I300</f>
        <v>Machinary Depreciation &amp; Maintenance</v>
      </c>
      <c r="B154" s="45">
        <f>'Bills Import 2024'!R300</f>
        <v>45505</v>
      </c>
      <c r="C154" s="45">
        <f>'Bills Import 2024'!R300</f>
        <v>45505</v>
      </c>
      <c r="D154" s="45">
        <f>'Bills Import 2024'!AI300</f>
        <v>45535</v>
      </c>
      <c r="E154" s="1" t="str">
        <f>'Bills Import 2024'!Z300</f>
        <v>3010094</v>
      </c>
      <c r="F154" s="1" t="str">
        <f>'Bills Import 2024'!BE300</f>
        <v>Machinary</v>
      </c>
      <c r="G154" s="1">
        <f>'Bills Import 2024'!BK300</f>
        <v>1</v>
      </c>
      <c r="H154" s="46">
        <f>'Bills Import 2024'!BQ300</f>
        <v>33440</v>
      </c>
      <c r="I154" s="1" t="str">
        <f>'Bills Import 2024'!W300</f>
        <v>{"1108": 100.0}</v>
      </c>
      <c r="J154" s="1" t="str">
        <f>'Bills Import 2024'!AY300</f>
        <v>15% PUR</v>
      </c>
    </row>
    <row r="155" spans="1:10" x14ac:dyDescent="0.25">
      <c r="A155" s="1" t="str">
        <f>'Bills Import 2024'!I301</f>
        <v>Machinary Depreciation &amp; Maintenance</v>
      </c>
      <c r="B155" s="45">
        <f>'Bills Import 2024'!R301</f>
        <v>45505</v>
      </c>
      <c r="C155" s="45">
        <f>'Bills Import 2024'!R301</f>
        <v>45505</v>
      </c>
      <c r="D155" s="45">
        <f>'Bills Import 2024'!AI301</f>
        <v>45535</v>
      </c>
      <c r="E155" s="1" t="str">
        <f>'Bills Import 2024'!Z301</f>
        <v>3010094</v>
      </c>
      <c r="F155" s="1" t="str">
        <f>'Bills Import 2024'!BE301</f>
        <v>Machinary</v>
      </c>
      <c r="G155" s="1">
        <f>'Bills Import 2024'!BK301</f>
        <v>1</v>
      </c>
      <c r="H155" s="46">
        <f>'Bills Import 2024'!BQ301</f>
        <v>58557</v>
      </c>
      <c r="I155" s="1" t="str">
        <f>'Bills Import 2024'!W301</f>
        <v>{"1031": 100.0}</v>
      </c>
      <c r="J155" s="1" t="str">
        <f>'Bills Import 2024'!AY301</f>
        <v>15% PUR</v>
      </c>
    </row>
    <row r="156" spans="1:10" x14ac:dyDescent="0.25">
      <c r="A156" s="1" t="str">
        <f>'Bills Import 2024'!I303</f>
        <v>Machinary Depreciation &amp; Maintenance</v>
      </c>
      <c r="B156" s="45">
        <f>'Bills Import 2024'!R303</f>
        <v>45505</v>
      </c>
      <c r="C156" s="45">
        <f>'Bills Import 2024'!R303</f>
        <v>45505</v>
      </c>
      <c r="D156" s="45">
        <f>'Bills Import 2024'!AI303</f>
        <v>45535</v>
      </c>
      <c r="E156" s="1" t="str">
        <f>'Bills Import 2024'!Z303</f>
        <v>3010094</v>
      </c>
      <c r="F156" s="1" t="str">
        <f>'Bills Import 2024'!BE303</f>
        <v>Machinary</v>
      </c>
      <c r="G156" s="1">
        <f>'Bills Import 2024'!BK303</f>
        <v>1</v>
      </c>
      <c r="H156" s="46">
        <f>'Bills Import 2024'!BQ303</f>
        <v>10450</v>
      </c>
      <c r="I156" s="1" t="str">
        <f>'Bills Import 2024'!W303</f>
        <v>{"1022": 100.0}</v>
      </c>
      <c r="J156" s="1" t="str">
        <f>'Bills Import 2024'!AY303</f>
        <v>15% PUR</v>
      </c>
    </row>
    <row r="157" spans="1:10" x14ac:dyDescent="0.25">
      <c r="A157" s="1" t="str">
        <f>'Bills Import 2024'!I305</f>
        <v>Machinary Depreciation &amp; Maintenance</v>
      </c>
      <c r="B157" s="45">
        <f>'Bills Import 2024'!R305</f>
        <v>45505</v>
      </c>
      <c r="C157" s="45">
        <f>'Bills Import 2024'!R305</f>
        <v>45505</v>
      </c>
      <c r="D157" s="45">
        <f>'Bills Import 2024'!AI305</f>
        <v>45535</v>
      </c>
      <c r="E157" s="1" t="str">
        <f>'Bills Import 2024'!Z305</f>
        <v>3010094</v>
      </c>
      <c r="F157" s="1" t="str">
        <f>'Bills Import 2024'!BE305</f>
        <v>Machinary</v>
      </c>
      <c r="G157" s="1">
        <f>'Bills Import 2024'!BK305</f>
        <v>1</v>
      </c>
      <c r="H157" s="46">
        <f>'Bills Import 2024'!BQ305</f>
        <v>29260</v>
      </c>
      <c r="I157" s="1" t="str">
        <f>'Bills Import 2024'!W305</f>
        <v>{"1021": 100.0}</v>
      </c>
      <c r="J157" s="1" t="str">
        <f>'Bills Import 2024'!AY305</f>
        <v>15% PUR</v>
      </c>
    </row>
    <row r="158" spans="1:10" x14ac:dyDescent="0.25">
      <c r="A158" s="1" t="str">
        <f>'Bills Import 2024'!I307</f>
        <v>Machinary Depreciation &amp; Maintenance</v>
      </c>
      <c r="B158" s="45">
        <f>'Bills Import 2024'!R307</f>
        <v>45505</v>
      </c>
      <c r="C158" s="45">
        <f>'Bills Import 2024'!R307</f>
        <v>45505</v>
      </c>
      <c r="D158" s="45">
        <f>'Bills Import 2024'!AI307</f>
        <v>45535</v>
      </c>
      <c r="E158" s="1" t="str">
        <f>'Bills Import 2024'!Z307</f>
        <v>3010094</v>
      </c>
      <c r="F158" s="1" t="str">
        <f>'Bills Import 2024'!BE307</f>
        <v>Machinary</v>
      </c>
      <c r="G158" s="1">
        <f>'Bills Import 2024'!BK307</f>
        <v>1</v>
      </c>
      <c r="H158" s="46">
        <f>'Bills Import 2024'!BQ307</f>
        <v>32341</v>
      </c>
      <c r="I158" s="1" t="str">
        <f>'Bills Import 2024'!W307</f>
        <v>{"943": 100.0}</v>
      </c>
      <c r="J158" s="1" t="str">
        <f>'Bills Import 2024'!AY307</f>
        <v>15% PUR</v>
      </c>
    </row>
    <row r="159" spans="1:10" x14ac:dyDescent="0.25">
      <c r="A159" s="1" t="str">
        <f>'Bills Import 2024'!I309</f>
        <v>Machinary Depreciation &amp; Maintenance</v>
      </c>
      <c r="B159" s="45">
        <f>'Bills Import 2024'!R309</f>
        <v>45505</v>
      </c>
      <c r="C159" s="45">
        <f>'Bills Import 2024'!R309</f>
        <v>45505</v>
      </c>
      <c r="D159" s="45">
        <f>'Bills Import 2024'!AI309</f>
        <v>45535</v>
      </c>
      <c r="E159" s="1" t="str">
        <f>'Bills Import 2024'!Z309</f>
        <v>3010094</v>
      </c>
      <c r="F159" s="1" t="str">
        <f>'Bills Import 2024'!BE309</f>
        <v>Machinary</v>
      </c>
      <c r="G159" s="1">
        <f>'Bills Import 2024'!BK309</f>
        <v>1</v>
      </c>
      <c r="H159" s="46">
        <f>'Bills Import 2024'!BQ309</f>
        <v>114756</v>
      </c>
      <c r="I159" s="1" t="str">
        <f>'Bills Import 2024'!W309</f>
        <v>{"1110": 100.0}</v>
      </c>
      <c r="J159" s="1" t="str">
        <f>'Bills Import 2024'!AY309</f>
        <v>15% PUR</v>
      </c>
    </row>
    <row r="160" spans="1:10" x14ac:dyDescent="0.25">
      <c r="A160" s="1" t="str">
        <f>'Bills Import 2024'!I311</f>
        <v>Machinary Depreciation &amp; Maintenance</v>
      </c>
      <c r="B160" s="45">
        <f>'Bills Import 2024'!R311</f>
        <v>45505</v>
      </c>
      <c r="C160" s="45">
        <f>'Bills Import 2024'!R311</f>
        <v>45505</v>
      </c>
      <c r="D160" s="45">
        <f>'Bills Import 2024'!AI311</f>
        <v>45535</v>
      </c>
      <c r="E160" s="1" t="str">
        <f>'Bills Import 2024'!Z311</f>
        <v>3010094</v>
      </c>
      <c r="F160" s="1" t="str">
        <f>'Bills Import 2024'!BE311</f>
        <v>Machinary</v>
      </c>
      <c r="G160" s="1">
        <f>'Bills Import 2024'!BK311</f>
        <v>1</v>
      </c>
      <c r="H160" s="46">
        <f>'Bills Import 2024'!BQ311</f>
        <v>93994</v>
      </c>
      <c r="I160" s="1" t="str">
        <f>'Bills Import 2024'!W311</f>
        <v>{"61": 100.0}</v>
      </c>
      <c r="J160" s="1" t="str">
        <f>'Bills Import 2024'!AY311</f>
        <v>15% PUR</v>
      </c>
    </row>
    <row r="161" spans="1:10" x14ac:dyDescent="0.25">
      <c r="A161" s="1" t="str">
        <f>'Bills Import 2024'!I313</f>
        <v>Machinary Depreciation &amp; Maintenance</v>
      </c>
      <c r="B161" s="45">
        <f>'Bills Import 2024'!R313</f>
        <v>45535</v>
      </c>
      <c r="C161" s="45">
        <f>'Bills Import 2024'!R313</f>
        <v>45535</v>
      </c>
      <c r="D161" s="45">
        <f>'Bills Import 2024'!AI313</f>
        <v>45565</v>
      </c>
      <c r="E161" s="1" t="str">
        <f>'Bills Import 2024'!Z313</f>
        <v>3010094</v>
      </c>
      <c r="F161" s="1" t="str">
        <f>'Bills Import 2024'!BE313</f>
        <v>Machinary</v>
      </c>
      <c r="G161" s="1">
        <f>'Bills Import 2024'!BK313</f>
        <v>1</v>
      </c>
      <c r="H161" s="46">
        <f>'Bills Import 2024'!BQ313</f>
        <v>8161</v>
      </c>
      <c r="I161" s="1" t="str">
        <f>'Bills Import 2024'!W313</f>
        <v>{"1012": 100.0}</v>
      </c>
      <c r="J161" s="1" t="str">
        <f>'Bills Import 2024'!AY313</f>
        <v>15% PUR</v>
      </c>
    </row>
    <row r="162" spans="1:10" x14ac:dyDescent="0.25">
      <c r="A162" s="1" t="str">
        <f>'Bills Import 2024'!I315</f>
        <v>Machinary Depreciation &amp; Maintenance</v>
      </c>
      <c r="B162" s="45">
        <f>'Bills Import 2024'!R315</f>
        <v>45535</v>
      </c>
      <c r="C162" s="45">
        <f>'Bills Import 2024'!R315</f>
        <v>45535</v>
      </c>
      <c r="D162" s="45">
        <f>'Bills Import 2024'!AI315</f>
        <v>45565</v>
      </c>
      <c r="E162" s="1" t="str">
        <f>'Bills Import 2024'!Z315</f>
        <v>3010094</v>
      </c>
      <c r="F162" s="1" t="str">
        <f>'Bills Import 2024'!BE315</f>
        <v>Machinary</v>
      </c>
      <c r="G162" s="1">
        <f>'Bills Import 2024'!BK315</f>
        <v>1</v>
      </c>
      <c r="H162" s="46">
        <f>'Bills Import 2024'!BQ315</f>
        <v>83600</v>
      </c>
      <c r="I162" s="1" t="str">
        <f>'Bills Import 2024'!W315</f>
        <v>{"1028": 100.0}</v>
      </c>
      <c r="J162" s="1" t="str">
        <f>'Bills Import 2024'!AY315</f>
        <v>15% PUR</v>
      </c>
    </row>
    <row r="163" spans="1:10" x14ac:dyDescent="0.25">
      <c r="A163" s="1" t="str">
        <f>'Bills Import 2024'!I317</f>
        <v>Machinary Depreciation &amp; Maintenance</v>
      </c>
      <c r="B163" s="45">
        <f>'Bills Import 2024'!R317</f>
        <v>45535</v>
      </c>
      <c r="C163" s="45">
        <f>'Bills Import 2024'!R317</f>
        <v>45535</v>
      </c>
      <c r="D163" s="45">
        <f>'Bills Import 2024'!AI317</f>
        <v>45565</v>
      </c>
      <c r="E163" s="1" t="str">
        <f>'Bills Import 2024'!Z317</f>
        <v>3010094</v>
      </c>
      <c r="F163" s="1" t="str">
        <f>'Bills Import 2024'!BE317</f>
        <v>Machinary</v>
      </c>
      <c r="G163" s="1">
        <f>'Bills Import 2024'!BK317</f>
        <v>1</v>
      </c>
      <c r="H163" s="46">
        <f>'Bills Import 2024'!BQ317</f>
        <v>17377</v>
      </c>
      <c r="I163" s="1" t="str">
        <f>'Bills Import 2024'!W317</f>
        <v>{"991": 100.0}</v>
      </c>
      <c r="J163" s="1" t="str">
        <f>'Bills Import 2024'!AY317</f>
        <v>15% PUR</v>
      </c>
    </row>
    <row r="164" spans="1:10" x14ac:dyDescent="0.25">
      <c r="A164" s="1" t="str">
        <f>'Bills Import 2024'!I319</f>
        <v>Machinary Depreciation &amp; Maintenance</v>
      </c>
      <c r="B164" s="45">
        <f>'Bills Import 2024'!R319</f>
        <v>45535</v>
      </c>
      <c r="C164" s="45">
        <f>'Bills Import 2024'!R319</f>
        <v>45535</v>
      </c>
      <c r="D164" s="45">
        <f>'Bills Import 2024'!AI319</f>
        <v>45565</v>
      </c>
      <c r="E164" s="1" t="str">
        <f>'Bills Import 2024'!Z319</f>
        <v>3010094</v>
      </c>
      <c r="F164" s="1" t="str">
        <f>'Bills Import 2024'!BE319</f>
        <v>Machinary</v>
      </c>
      <c r="G164" s="1">
        <f>'Bills Import 2024'!BK319</f>
        <v>1</v>
      </c>
      <c r="H164" s="46">
        <f>'Bills Import 2024'!BQ319</f>
        <v>27004</v>
      </c>
      <c r="I164" s="1" t="str">
        <f>'Bills Import 2024'!W319</f>
        <v>{"1026": 100.0}</v>
      </c>
      <c r="J164" s="1" t="str">
        <f>'Bills Import 2024'!AY319</f>
        <v>15% PUR</v>
      </c>
    </row>
    <row r="165" spans="1:10" x14ac:dyDescent="0.25">
      <c r="A165" s="1" t="str">
        <f>'Bills Import 2024'!I321</f>
        <v>Machinary Depreciation &amp; Maintenance</v>
      </c>
      <c r="B165" s="45">
        <f>'Bills Import 2024'!R321</f>
        <v>45535</v>
      </c>
      <c r="C165" s="45">
        <f>'Bills Import 2024'!R321</f>
        <v>45535</v>
      </c>
      <c r="D165" s="45">
        <f>'Bills Import 2024'!AI321</f>
        <v>45565</v>
      </c>
      <c r="E165" s="1" t="str">
        <f>'Bills Import 2024'!Z321</f>
        <v>3010094</v>
      </c>
      <c r="F165" s="1" t="str">
        <f>'Bills Import 2024'!BE321</f>
        <v>Machinary</v>
      </c>
      <c r="G165" s="1">
        <f>'Bills Import 2024'!BK321</f>
        <v>1</v>
      </c>
      <c r="H165" s="46">
        <f>'Bills Import 2024'!BQ321</f>
        <v>26068</v>
      </c>
      <c r="I165" s="1" t="str">
        <f>'Bills Import 2024'!W321</f>
        <v>{"1025": 100.0}</v>
      </c>
      <c r="J165" s="1" t="str">
        <f>'Bills Import 2024'!AY321</f>
        <v>15% PUR</v>
      </c>
    </row>
    <row r="166" spans="1:10" x14ac:dyDescent="0.25">
      <c r="A166" s="1" t="str">
        <f>'Bills Import 2024'!I323</f>
        <v>Machinary Depreciation &amp; Maintenance</v>
      </c>
      <c r="B166" s="45">
        <f>'Bills Import 2024'!R323</f>
        <v>45535</v>
      </c>
      <c r="C166" s="45">
        <f>'Bills Import 2024'!R323</f>
        <v>45535</v>
      </c>
      <c r="D166" s="45">
        <f>'Bills Import 2024'!AI323</f>
        <v>45565</v>
      </c>
      <c r="E166" s="1" t="str">
        <f>'Bills Import 2024'!Z323</f>
        <v>3010094</v>
      </c>
      <c r="F166" s="1" t="str">
        <f>'Bills Import 2024'!BE323</f>
        <v>Machinary</v>
      </c>
      <c r="G166" s="1">
        <f>'Bills Import 2024'!BK323</f>
        <v>1</v>
      </c>
      <c r="H166" s="46">
        <f>'Bills Import 2024'!BQ323</f>
        <v>33440</v>
      </c>
      <c r="I166" s="1" t="str">
        <f>'Bills Import 2024'!W323</f>
        <v>{"1108": 100.0}</v>
      </c>
      <c r="J166" s="1" t="str">
        <f>'Bills Import 2024'!AY323</f>
        <v>15% PUR</v>
      </c>
    </row>
    <row r="167" spans="1:10" x14ac:dyDescent="0.25">
      <c r="A167" s="1" t="str">
        <f>'Bills Import 2024'!I324</f>
        <v>Machinary Depreciation &amp; Maintenance</v>
      </c>
      <c r="B167" s="45">
        <f>'Bills Import 2024'!R324</f>
        <v>45535</v>
      </c>
      <c r="C167" s="45">
        <f>'Bills Import 2024'!R324</f>
        <v>45535</v>
      </c>
      <c r="D167" s="45">
        <f>'Bills Import 2024'!AI324</f>
        <v>45565</v>
      </c>
      <c r="E167" s="1" t="str">
        <f>'Bills Import 2024'!Z324</f>
        <v>3010094</v>
      </c>
      <c r="F167" s="1" t="str">
        <f>'Bills Import 2024'!BE324</f>
        <v>Machinary</v>
      </c>
      <c r="G167" s="1">
        <f>'Bills Import 2024'!BK324</f>
        <v>1</v>
      </c>
      <c r="H167" s="46">
        <f>'Bills Import 2024'!BQ324</f>
        <v>54164</v>
      </c>
      <c r="I167" s="1" t="str">
        <f>'Bills Import 2024'!W324</f>
        <v>{"1031": 100.0}</v>
      </c>
      <c r="J167" s="1" t="str">
        <f>'Bills Import 2024'!AY324</f>
        <v>15% PUR</v>
      </c>
    </row>
    <row r="168" spans="1:10" x14ac:dyDescent="0.25">
      <c r="A168" s="1" t="str">
        <f>'Bills Import 2024'!I326</f>
        <v>Machinary Depreciation &amp; Maintenance</v>
      </c>
      <c r="B168" s="45">
        <f>'Bills Import 2024'!R326</f>
        <v>45535</v>
      </c>
      <c r="C168" s="45">
        <f>'Bills Import 2024'!R326</f>
        <v>45535</v>
      </c>
      <c r="D168" s="45">
        <f>'Bills Import 2024'!AI326</f>
        <v>45565</v>
      </c>
      <c r="E168" s="1" t="str">
        <f>'Bills Import 2024'!Z326</f>
        <v>3010094</v>
      </c>
      <c r="F168" s="1" t="str">
        <f>'Bills Import 2024'!BE326</f>
        <v>Machinary</v>
      </c>
      <c r="G168" s="1">
        <f>'Bills Import 2024'!BK326</f>
        <v>1</v>
      </c>
      <c r="H168" s="46">
        <f>'Bills Import 2024'!BQ326</f>
        <v>7252</v>
      </c>
      <c r="I168" s="1" t="str">
        <f>'Bills Import 2024'!W326</f>
        <v>{"1022": 100.0}</v>
      </c>
      <c r="J168" s="1" t="str">
        <f>'Bills Import 2024'!AY326</f>
        <v>15% PUR</v>
      </c>
    </row>
    <row r="169" spans="1:10" x14ac:dyDescent="0.25">
      <c r="A169" s="1" t="str">
        <f>'Bills Import 2024'!I328</f>
        <v>Machinary Depreciation &amp; Maintenance</v>
      </c>
      <c r="B169" s="45">
        <f>'Bills Import 2024'!R328</f>
        <v>45535</v>
      </c>
      <c r="C169" s="45">
        <f>'Bills Import 2024'!R328</f>
        <v>45535</v>
      </c>
      <c r="D169" s="45">
        <f>'Bills Import 2024'!AI328</f>
        <v>45565</v>
      </c>
      <c r="E169" s="1" t="str">
        <f>'Bills Import 2024'!Z328</f>
        <v>3010094</v>
      </c>
      <c r="F169" s="1" t="str">
        <f>'Bills Import 2024'!BE328</f>
        <v>Machinary</v>
      </c>
      <c r="G169" s="1">
        <f>'Bills Import 2024'!BK328</f>
        <v>1</v>
      </c>
      <c r="H169" s="46">
        <f>'Bills Import 2024'!BQ328</f>
        <v>27170</v>
      </c>
      <c r="I169" s="1" t="str">
        <f>'Bills Import 2024'!W328</f>
        <v>{"1021": 100.0}</v>
      </c>
      <c r="J169" s="1" t="str">
        <f>'Bills Import 2024'!AY328</f>
        <v>15% PUR</v>
      </c>
    </row>
    <row r="170" spans="1:10" x14ac:dyDescent="0.25">
      <c r="A170" s="1" t="str">
        <f>'Bills Import 2024'!I330</f>
        <v>Machinary Depreciation &amp; Maintenance</v>
      </c>
      <c r="B170" s="45">
        <f>'Bills Import 2024'!R330</f>
        <v>45535</v>
      </c>
      <c r="C170" s="45">
        <f>'Bills Import 2024'!R330</f>
        <v>45535</v>
      </c>
      <c r="D170" s="45">
        <f>'Bills Import 2024'!AI330</f>
        <v>45565</v>
      </c>
      <c r="E170" s="1" t="str">
        <f>'Bills Import 2024'!Z330</f>
        <v>3010094</v>
      </c>
      <c r="F170" s="1" t="str">
        <f>'Bills Import 2024'!BE330</f>
        <v>Machinary</v>
      </c>
      <c r="G170" s="1">
        <f>'Bills Import 2024'!BK330</f>
        <v>1</v>
      </c>
      <c r="H170" s="46">
        <f>'Bills Import 2024'!BQ330</f>
        <v>65461</v>
      </c>
      <c r="I170" s="1" t="str">
        <f>'Bills Import 2024'!W330</f>
        <v>{"1109": 100.0}</v>
      </c>
      <c r="J170" s="1" t="str">
        <f>'Bills Import 2024'!AY330</f>
        <v>15% PUR</v>
      </c>
    </row>
    <row r="171" spans="1:10" x14ac:dyDescent="0.25">
      <c r="A171" s="1" t="str">
        <f>'Bills Import 2024'!I332</f>
        <v>Machinary Depreciation &amp; Maintenance</v>
      </c>
      <c r="B171" s="45">
        <f>'Bills Import 2024'!R332</f>
        <v>45535</v>
      </c>
      <c r="C171" s="45">
        <f>'Bills Import 2024'!R332</f>
        <v>45535</v>
      </c>
      <c r="D171" s="45">
        <f>'Bills Import 2024'!AI332</f>
        <v>45565</v>
      </c>
      <c r="E171" s="1" t="str">
        <f>'Bills Import 2024'!Z332</f>
        <v>3010094</v>
      </c>
      <c r="F171" s="1" t="str">
        <f>'Bills Import 2024'!BE332</f>
        <v>Machinary</v>
      </c>
      <c r="G171" s="1">
        <f>'Bills Import 2024'!BK332</f>
        <v>1</v>
      </c>
      <c r="H171" s="46">
        <f>'Bills Import 2024'!BQ332</f>
        <v>172134</v>
      </c>
      <c r="I171" s="1" t="str">
        <f>'Bills Import 2024'!W332</f>
        <v>{"1110": 100.0}</v>
      </c>
      <c r="J171" s="1" t="str">
        <f>'Bills Import 2024'!AY332</f>
        <v>15% PUR</v>
      </c>
    </row>
    <row r="172" spans="1:10" x14ac:dyDescent="0.25">
      <c r="A172" s="1" t="str">
        <f>'Bills Import 2024'!I334</f>
        <v>Machinary Depreciation &amp; Maintenance</v>
      </c>
      <c r="B172" s="45">
        <f>'Bills Import 2024'!R334</f>
        <v>45535</v>
      </c>
      <c r="C172" s="45">
        <f>'Bills Import 2024'!R334</f>
        <v>45535</v>
      </c>
      <c r="D172" s="45">
        <f>'Bills Import 2024'!AI334</f>
        <v>45565</v>
      </c>
      <c r="E172" s="1" t="str">
        <f>'Bills Import 2024'!Z334</f>
        <v>3010094</v>
      </c>
      <c r="F172" s="1" t="str">
        <f>'Bills Import 2024'!BE334</f>
        <v>Machinary</v>
      </c>
      <c r="G172" s="1">
        <f>'Bills Import 2024'!BK334</f>
        <v>1</v>
      </c>
      <c r="H172" s="46">
        <f>'Bills Import 2024'!BQ334</f>
        <v>140990</v>
      </c>
      <c r="I172" s="1" t="str">
        <f>'Bills Import 2024'!W334</f>
        <v>{"61": 100.0}</v>
      </c>
      <c r="J172" s="1" t="str">
        <f>'Bills Import 2024'!AY334</f>
        <v>15% PUR</v>
      </c>
    </row>
    <row r="173" spans="1:10" x14ac:dyDescent="0.25">
      <c r="A173" s="1" t="str">
        <f>'Bills Import 2024'!I336</f>
        <v>Machinary Depreciation &amp; Maintenance</v>
      </c>
      <c r="B173" s="45">
        <f>'Bills Import 2024'!R336</f>
        <v>45566</v>
      </c>
      <c r="C173" s="45">
        <f>'Bills Import 2024'!R336</f>
        <v>45566</v>
      </c>
      <c r="D173" s="45">
        <f>'Bills Import 2024'!AI336</f>
        <v>45596</v>
      </c>
      <c r="E173" s="1" t="str">
        <f>'Bills Import 2024'!Z336</f>
        <v>3010094</v>
      </c>
      <c r="F173" s="1" t="str">
        <f>'Bills Import 2024'!BE336</f>
        <v>Machinary</v>
      </c>
      <c r="G173" s="1">
        <f>'Bills Import 2024'!BK336</f>
        <v>1</v>
      </c>
      <c r="H173" s="46">
        <f>'Bills Import 2024'!BQ336</f>
        <v>115992</v>
      </c>
      <c r="I173" s="1" t="str">
        <f>'Bills Import 2024'!W336</f>
        <v>{"1028": 100.0}</v>
      </c>
      <c r="J173" s="1" t="str">
        <f>'Bills Import 2024'!AY336</f>
        <v>15% PUR</v>
      </c>
    </row>
    <row r="174" spans="1:10" x14ac:dyDescent="0.25">
      <c r="A174" s="1" t="str">
        <f>'Bills Import 2024'!I338</f>
        <v>Machinary Depreciation &amp; Maintenance</v>
      </c>
      <c r="B174" s="45">
        <f>'Bills Import 2024'!R338</f>
        <v>45566</v>
      </c>
      <c r="C174" s="45">
        <f>'Bills Import 2024'!R338</f>
        <v>45566</v>
      </c>
      <c r="D174" s="45">
        <f>'Bills Import 2024'!AI338</f>
        <v>45596</v>
      </c>
      <c r="E174" s="1" t="str">
        <f>'Bills Import 2024'!Z338</f>
        <v>3010094</v>
      </c>
      <c r="F174" s="1" t="str">
        <f>'Bills Import 2024'!BE338</f>
        <v>Machinary</v>
      </c>
      <c r="G174" s="1">
        <f>'Bills Import 2024'!BK338</f>
        <v>1</v>
      </c>
      <c r="H174" s="46">
        <f>'Bills Import 2024'!BQ338</f>
        <v>17377</v>
      </c>
      <c r="I174" s="1" t="str">
        <f>'Bills Import 2024'!W338</f>
        <v>{"991": 100.0}</v>
      </c>
      <c r="J174" s="1" t="str">
        <f>'Bills Import 2024'!AY338</f>
        <v>15% PUR</v>
      </c>
    </row>
    <row r="175" spans="1:10" x14ac:dyDescent="0.25">
      <c r="A175" s="1" t="str">
        <f>'Bills Import 2024'!I340</f>
        <v>Machinary Depreciation &amp; Maintenance</v>
      </c>
      <c r="B175" s="45">
        <f>'Bills Import 2024'!R340</f>
        <v>45566</v>
      </c>
      <c r="C175" s="45">
        <f>'Bills Import 2024'!R340</f>
        <v>45566</v>
      </c>
      <c r="D175" s="45">
        <f>'Bills Import 2024'!AI340</f>
        <v>45596</v>
      </c>
      <c r="E175" s="1" t="str">
        <f>'Bills Import 2024'!Z340</f>
        <v>3010094</v>
      </c>
      <c r="F175" s="1" t="str">
        <f>'Bills Import 2024'!BE340</f>
        <v>Machinary</v>
      </c>
      <c r="G175" s="1">
        <f>'Bills Import 2024'!BK340</f>
        <v>1</v>
      </c>
      <c r="H175" s="46">
        <f>'Bills Import 2024'!BQ340</f>
        <v>27004</v>
      </c>
      <c r="I175" s="1" t="str">
        <f>'Bills Import 2024'!W340</f>
        <v>{"1026": 100.0}</v>
      </c>
      <c r="J175" s="1" t="str">
        <f>'Bills Import 2024'!AY340</f>
        <v>15% PUR</v>
      </c>
    </row>
    <row r="176" spans="1:10" x14ac:dyDescent="0.25">
      <c r="A176" s="1" t="str">
        <f>'Bills Import 2024'!I342</f>
        <v>Machinary Depreciation &amp; Maintenance</v>
      </c>
      <c r="B176" s="45">
        <f>'Bills Import 2024'!R342</f>
        <v>45566</v>
      </c>
      <c r="C176" s="45">
        <f>'Bills Import 2024'!R342</f>
        <v>45566</v>
      </c>
      <c r="D176" s="45">
        <f>'Bills Import 2024'!AI342</f>
        <v>45596</v>
      </c>
      <c r="E176" s="1" t="str">
        <f>'Bills Import 2024'!Z342</f>
        <v>3010094</v>
      </c>
      <c r="F176" s="1" t="str">
        <f>'Bills Import 2024'!BE342</f>
        <v>Machinary</v>
      </c>
      <c r="G176" s="1">
        <f>'Bills Import 2024'!BK342</f>
        <v>1</v>
      </c>
      <c r="H176" s="46">
        <f>'Bills Import 2024'!BQ342</f>
        <v>26068</v>
      </c>
      <c r="I176" s="1" t="str">
        <f>'Bills Import 2024'!W342</f>
        <v>{"1025": 100.0}</v>
      </c>
      <c r="J176" s="1" t="str">
        <f>'Bills Import 2024'!AY342</f>
        <v>15% PUR</v>
      </c>
    </row>
    <row r="177" spans="1:10" x14ac:dyDescent="0.25">
      <c r="A177" s="1" t="str">
        <f>'Bills Import 2024'!I344</f>
        <v>Machinary Depreciation &amp; Maintenance</v>
      </c>
      <c r="B177" s="45">
        <f>'Bills Import 2024'!R344</f>
        <v>45566</v>
      </c>
      <c r="C177" s="45">
        <f>'Bills Import 2024'!R344</f>
        <v>45566</v>
      </c>
      <c r="D177" s="45">
        <f>'Bills Import 2024'!AI344</f>
        <v>45596</v>
      </c>
      <c r="E177" s="1" t="str">
        <f>'Bills Import 2024'!Z344</f>
        <v>3010094</v>
      </c>
      <c r="F177" s="1" t="str">
        <f>'Bills Import 2024'!BE344</f>
        <v>Machinary</v>
      </c>
      <c r="G177" s="1">
        <f>'Bills Import 2024'!BK344</f>
        <v>1</v>
      </c>
      <c r="H177" s="46">
        <f>'Bills Import 2024'!BQ344</f>
        <v>43890</v>
      </c>
      <c r="I177" s="1" t="str">
        <f>'Bills Import 2024'!W344</f>
        <v>{"1108": 100.0}</v>
      </c>
      <c r="J177" s="1" t="str">
        <f>'Bills Import 2024'!AY344</f>
        <v>15% PUR</v>
      </c>
    </row>
    <row r="178" spans="1:10" x14ac:dyDescent="0.25">
      <c r="A178" s="1" t="str">
        <f>'Bills Import 2024'!I345</f>
        <v>Machinary Depreciation &amp; Maintenance</v>
      </c>
      <c r="B178" s="45">
        <f>'Bills Import 2024'!R345</f>
        <v>45566</v>
      </c>
      <c r="C178" s="45">
        <f>'Bills Import 2024'!R345</f>
        <v>45566</v>
      </c>
      <c r="D178" s="45">
        <f>'Bills Import 2024'!AI345</f>
        <v>45596</v>
      </c>
      <c r="E178" s="1" t="str">
        <f>'Bills Import 2024'!Z345</f>
        <v>3010094</v>
      </c>
      <c r="F178" s="1" t="str">
        <f>'Bills Import 2024'!BE345</f>
        <v>Machinary</v>
      </c>
      <c r="G178" s="1">
        <f>'Bills Import 2024'!BK345</f>
        <v>1</v>
      </c>
      <c r="H178" s="46">
        <f>'Bills Import 2024'!BQ345</f>
        <v>41278</v>
      </c>
      <c r="I178" s="1" t="str">
        <f>'Bills Import 2024'!W345</f>
        <v>{"1031": 100.0}</v>
      </c>
      <c r="J178" s="1" t="str">
        <f>'Bills Import 2024'!AY345</f>
        <v>15% PUR</v>
      </c>
    </row>
    <row r="179" spans="1:10" x14ac:dyDescent="0.25">
      <c r="A179" s="1" t="str">
        <f>'Bills Import 2024'!I347</f>
        <v>Machinary Depreciation &amp; Maintenance</v>
      </c>
      <c r="B179" s="45">
        <f>'Bills Import 2024'!R347</f>
        <v>45566</v>
      </c>
      <c r="C179" s="45">
        <f>'Bills Import 2024'!R347</f>
        <v>45566</v>
      </c>
      <c r="D179" s="45">
        <f>'Bills Import 2024'!AI347</f>
        <v>45596</v>
      </c>
      <c r="E179" s="1" t="str">
        <f>'Bills Import 2024'!Z347</f>
        <v>3010094</v>
      </c>
      <c r="F179" s="1" t="str">
        <f>'Bills Import 2024'!BE347</f>
        <v>Machinary</v>
      </c>
      <c r="G179" s="1">
        <f>'Bills Import 2024'!BK347</f>
        <v>1</v>
      </c>
      <c r="H179" s="46">
        <f>'Bills Import 2024'!BQ347</f>
        <v>26961</v>
      </c>
      <c r="I179" s="1" t="str">
        <f>'Bills Import 2024'!W347</f>
        <v>{"1021": 100.0}</v>
      </c>
      <c r="J179" s="1" t="str">
        <f>'Bills Import 2024'!AY347</f>
        <v>15% PUR</v>
      </c>
    </row>
    <row r="180" spans="1:10" x14ac:dyDescent="0.25">
      <c r="A180" s="1" t="str">
        <f>'Bills Import 2024'!I349</f>
        <v>Machinary Depreciation &amp; Maintenance</v>
      </c>
      <c r="B180" s="45">
        <f>'Bills Import 2024'!R349</f>
        <v>45566</v>
      </c>
      <c r="C180" s="45">
        <f>'Bills Import 2024'!R349</f>
        <v>45566</v>
      </c>
      <c r="D180" s="45">
        <f>'Bills Import 2024'!AI349</f>
        <v>45596</v>
      </c>
      <c r="E180" s="1" t="str">
        <f>'Bills Import 2024'!Z349</f>
        <v>3010094</v>
      </c>
      <c r="F180" s="1" t="str">
        <f>'Bills Import 2024'!BE349</f>
        <v>Machinary</v>
      </c>
      <c r="G180" s="1">
        <f>'Bills Import 2024'!BK349</f>
        <v>1</v>
      </c>
      <c r="H180" s="46">
        <f>'Bills Import 2024'!BQ349</f>
        <v>15944</v>
      </c>
      <c r="I180" s="1" t="str">
        <f>'Bills Import 2024'!W349</f>
        <v>{"1109": 100.0}</v>
      </c>
      <c r="J180" s="1" t="str">
        <f>'Bills Import 2024'!AY349</f>
        <v>15% PUR</v>
      </c>
    </row>
    <row r="181" spans="1:10" x14ac:dyDescent="0.25">
      <c r="A181" s="1" t="str">
        <f>'Bills Import 2024'!I351</f>
        <v>Machinary Depreciation &amp; Maintenance</v>
      </c>
      <c r="B181" s="45">
        <f>'Bills Import 2024'!R351</f>
        <v>45566</v>
      </c>
      <c r="C181" s="45">
        <f>'Bills Import 2024'!R351</f>
        <v>45566</v>
      </c>
      <c r="D181" s="45">
        <f>'Bills Import 2024'!AI351</f>
        <v>45596</v>
      </c>
      <c r="E181" s="1" t="str">
        <f>'Bills Import 2024'!Z351</f>
        <v>3010094</v>
      </c>
      <c r="F181" s="1" t="str">
        <f>'Bills Import 2024'!BE351</f>
        <v>Machinary</v>
      </c>
      <c r="G181" s="1">
        <f>'Bills Import 2024'!BK351</f>
        <v>1</v>
      </c>
      <c r="H181" s="46">
        <f>'Bills Import 2024'!BQ351</f>
        <v>229512</v>
      </c>
      <c r="I181" s="1" t="str">
        <f>'Bills Import 2024'!W351</f>
        <v>{"1110": 100.0}</v>
      </c>
      <c r="J181" s="1" t="str">
        <f>'Bills Import 2024'!AY351</f>
        <v>15% PUR</v>
      </c>
    </row>
    <row r="182" spans="1:10" x14ac:dyDescent="0.25">
      <c r="A182" s="1" t="str">
        <f>'Bills Import 2024'!I353</f>
        <v>Machinary Depreciation &amp; Maintenance</v>
      </c>
      <c r="B182" s="45">
        <f>'Bills Import 2024'!R353</f>
        <v>45566</v>
      </c>
      <c r="C182" s="45">
        <f>'Bills Import 2024'!R353</f>
        <v>45566</v>
      </c>
      <c r="D182" s="45">
        <f>'Bills Import 2024'!AI353</f>
        <v>45596</v>
      </c>
      <c r="E182" s="1" t="str">
        <f>'Bills Import 2024'!Z353</f>
        <v>3010094</v>
      </c>
      <c r="F182" s="1" t="str">
        <f>'Bills Import 2024'!BE353</f>
        <v>Machinary</v>
      </c>
      <c r="G182" s="1">
        <f>'Bills Import 2024'!BK353</f>
        <v>1</v>
      </c>
      <c r="H182" s="46">
        <f>'Bills Import 2024'!BQ353</f>
        <v>187987</v>
      </c>
      <c r="I182" s="1" t="str">
        <f>'Bills Import 2024'!W353</f>
        <v>{"61": 100.0}</v>
      </c>
      <c r="J182" s="1" t="str">
        <f>'Bills Import 2024'!AY353</f>
        <v>15% PUR</v>
      </c>
    </row>
    <row r="183" spans="1:10" x14ac:dyDescent="0.25">
      <c r="A183" s="1" t="str">
        <f>'Bills Import 2024'!I355</f>
        <v>Machinary Depreciation &amp; Maintenance</v>
      </c>
      <c r="B183" s="45">
        <f>'Bills Import 2024'!R355</f>
        <v>45596</v>
      </c>
      <c r="C183" s="45">
        <f>'Bills Import 2024'!R355</f>
        <v>45596</v>
      </c>
      <c r="D183" s="45">
        <f>'Bills Import 2024'!AI355</f>
        <v>45626</v>
      </c>
      <c r="E183" s="1" t="str">
        <f>'Bills Import 2024'!Z355</f>
        <v>3010094</v>
      </c>
      <c r="F183" s="1" t="str">
        <f>'Bills Import 2024'!BE355</f>
        <v>Machinary</v>
      </c>
      <c r="G183" s="1">
        <f>'Bills Import 2024'!BK355</f>
        <v>1</v>
      </c>
      <c r="H183" s="46">
        <f>'Bills Import 2024'!BQ355</f>
        <v>17377</v>
      </c>
      <c r="I183" s="1" t="str">
        <f>'Bills Import 2024'!W355</f>
        <v>{"991": 100.0}</v>
      </c>
      <c r="J183" s="1" t="str">
        <f>'Bills Import 2024'!AY355</f>
        <v>15% PUR</v>
      </c>
    </row>
    <row r="184" spans="1:10" x14ac:dyDescent="0.25">
      <c r="A184" s="1" t="str">
        <f>'Bills Import 2024'!I357</f>
        <v>Machinary Depreciation &amp; Maintenance</v>
      </c>
      <c r="B184" s="45">
        <f>'Bills Import 2024'!R357</f>
        <v>45596</v>
      </c>
      <c r="C184" s="45">
        <f>'Bills Import 2024'!R357</f>
        <v>45596</v>
      </c>
      <c r="D184" s="45">
        <f>'Bills Import 2024'!AI357</f>
        <v>45626</v>
      </c>
      <c r="E184" s="1" t="str">
        <f>'Bills Import 2024'!Z357</f>
        <v>3010094</v>
      </c>
      <c r="F184" s="1" t="str">
        <f>'Bills Import 2024'!BE357</f>
        <v>Machinary</v>
      </c>
      <c r="G184" s="1">
        <f>'Bills Import 2024'!BK357</f>
        <v>1</v>
      </c>
      <c r="H184" s="46">
        <f>'Bills Import 2024'!BQ357</f>
        <v>27004</v>
      </c>
      <c r="I184" s="1" t="str">
        <f>'Bills Import 2024'!W357</f>
        <v>{"1026": 100.0}</v>
      </c>
      <c r="J184" s="1" t="str">
        <f>'Bills Import 2024'!AY357</f>
        <v>15% PUR</v>
      </c>
    </row>
    <row r="185" spans="1:10" x14ac:dyDescent="0.25">
      <c r="A185" s="1" t="str">
        <f>'Bills Import 2024'!I359</f>
        <v>Machinary Depreciation &amp; Maintenance</v>
      </c>
      <c r="B185" s="45">
        <f>'Bills Import 2024'!R359</f>
        <v>45596</v>
      </c>
      <c r="C185" s="45">
        <f>'Bills Import 2024'!R359</f>
        <v>45596</v>
      </c>
      <c r="D185" s="45">
        <f>'Bills Import 2024'!AI359</f>
        <v>45626</v>
      </c>
      <c r="E185" s="1" t="str">
        <f>'Bills Import 2024'!Z359</f>
        <v>3010094</v>
      </c>
      <c r="F185" s="1" t="str">
        <f>'Bills Import 2024'!BE359</f>
        <v>Machinary</v>
      </c>
      <c r="G185" s="1">
        <f>'Bills Import 2024'!BK359</f>
        <v>1</v>
      </c>
      <c r="H185" s="46">
        <f>'Bills Import 2024'!BQ359</f>
        <v>36575</v>
      </c>
      <c r="I185" s="1" t="str">
        <f>'Bills Import 2024'!W359</f>
        <v>{"1108": 100.0}</v>
      </c>
      <c r="J185" s="1" t="str">
        <f>'Bills Import 2024'!AY359</f>
        <v>15% PUR</v>
      </c>
    </row>
    <row r="186" spans="1:10" x14ac:dyDescent="0.25">
      <c r="A186" s="1" t="str">
        <f>'Bills Import 2024'!I360</f>
        <v>Machinary Depreciation &amp; Maintenance</v>
      </c>
      <c r="B186" s="45">
        <f>'Bills Import 2024'!R360</f>
        <v>45596</v>
      </c>
      <c r="C186" s="45">
        <f>'Bills Import 2024'!R360</f>
        <v>45596</v>
      </c>
      <c r="D186" s="45">
        <f>'Bills Import 2024'!AI360</f>
        <v>45626</v>
      </c>
      <c r="E186" s="1" t="str">
        <f>'Bills Import 2024'!Z360</f>
        <v>3010094</v>
      </c>
      <c r="F186" s="1" t="str">
        <f>'Bills Import 2024'!BE360</f>
        <v>Machinary</v>
      </c>
      <c r="G186" s="1">
        <f>'Bills Import 2024'!BK360</f>
        <v>1</v>
      </c>
      <c r="H186" s="46">
        <f>'Bills Import 2024'!BQ360</f>
        <v>35883</v>
      </c>
      <c r="I186" s="1" t="str">
        <f>'Bills Import 2024'!W360</f>
        <v>{"1031": 100.0}</v>
      </c>
      <c r="J186" s="1" t="str">
        <f>'Bills Import 2024'!AY360</f>
        <v>15% PUR</v>
      </c>
    </row>
    <row r="187" spans="1:10" x14ac:dyDescent="0.25">
      <c r="A187" s="1" t="str">
        <f>'Bills Import 2024'!I362</f>
        <v>Machinary Depreciation &amp; Maintenance</v>
      </c>
      <c r="B187" s="45">
        <f>'Bills Import 2024'!R362</f>
        <v>45596</v>
      </c>
      <c r="C187" s="45">
        <f>'Bills Import 2024'!R362</f>
        <v>45596</v>
      </c>
      <c r="D187" s="45">
        <f>'Bills Import 2024'!AI362</f>
        <v>45626</v>
      </c>
      <c r="E187" s="1" t="str">
        <f>'Bills Import 2024'!Z362</f>
        <v>3010094</v>
      </c>
      <c r="F187" s="1" t="str">
        <f>'Bills Import 2024'!BE362</f>
        <v>Machinary</v>
      </c>
      <c r="G187" s="1">
        <f>'Bills Import 2024'!BK362</f>
        <v>1</v>
      </c>
      <c r="H187" s="46">
        <f>'Bills Import 2024'!BQ362</f>
        <v>29356</v>
      </c>
      <c r="I187" s="1" t="str">
        <f>'Bills Import 2024'!W362</f>
        <v>{"1109": 100.0}</v>
      </c>
      <c r="J187" s="1" t="str">
        <f>'Bills Import 2024'!AY362</f>
        <v>15% PUR</v>
      </c>
    </row>
    <row r="188" spans="1:10" x14ac:dyDescent="0.25">
      <c r="A188" s="1" t="str">
        <f>'Bills Import 2024'!I364</f>
        <v>Machinary Depreciation &amp; Maintenance</v>
      </c>
      <c r="B188" s="45">
        <f>'Bills Import 2024'!R364</f>
        <v>45596</v>
      </c>
      <c r="C188" s="45">
        <f>'Bills Import 2024'!R364</f>
        <v>45596</v>
      </c>
      <c r="D188" s="45">
        <f>'Bills Import 2024'!AI364</f>
        <v>45626</v>
      </c>
      <c r="E188" s="1" t="str">
        <f>'Bills Import 2024'!Z364</f>
        <v>3010094</v>
      </c>
      <c r="F188" s="1" t="str">
        <f>'Bills Import 2024'!BE364</f>
        <v>Machinary</v>
      </c>
      <c r="G188" s="1">
        <f>'Bills Import 2024'!BK364</f>
        <v>1</v>
      </c>
      <c r="H188" s="46">
        <f>'Bills Import 2024'!BQ364</f>
        <v>229512</v>
      </c>
      <c r="I188" s="1" t="str">
        <f>'Bills Import 2024'!W364</f>
        <v>{"1110": 100.0}</v>
      </c>
      <c r="J188" s="1" t="str">
        <f>'Bills Import 2024'!AY364</f>
        <v>15% PUR</v>
      </c>
    </row>
    <row r="189" spans="1:10" x14ac:dyDescent="0.25">
      <c r="A189" s="1" t="str">
        <f>'Bills Import 2024'!I366</f>
        <v>Machinary Depreciation &amp; Maintenance</v>
      </c>
      <c r="B189" s="45">
        <f>'Bills Import 2024'!R366</f>
        <v>45596</v>
      </c>
      <c r="C189" s="45">
        <f>'Bills Import 2024'!R366</f>
        <v>45596</v>
      </c>
      <c r="D189" s="45">
        <f>'Bills Import 2024'!AI366</f>
        <v>45626</v>
      </c>
      <c r="E189" s="1" t="str">
        <f>'Bills Import 2024'!Z366</f>
        <v>3010094</v>
      </c>
      <c r="F189" s="1" t="str">
        <f>'Bills Import 2024'!BE366</f>
        <v>Machinary</v>
      </c>
      <c r="G189" s="1">
        <f>'Bills Import 2024'!BK366</f>
        <v>1</v>
      </c>
      <c r="H189" s="46">
        <f>'Bills Import 2024'!BQ366</f>
        <v>187987</v>
      </c>
      <c r="I189" s="1" t="str">
        <f>'Bills Import 2024'!W366</f>
        <v>{"61": 100.0}</v>
      </c>
      <c r="J189" s="1" t="str">
        <f>'Bills Import 2024'!AY366</f>
        <v>15% PUR</v>
      </c>
    </row>
    <row r="190" spans="1:10" x14ac:dyDescent="0.25">
      <c r="A190" s="1" t="str">
        <f>'Bills Import 2024'!I368</f>
        <v>Machinary Depreciation &amp; Maintenance</v>
      </c>
      <c r="B190" s="45">
        <f>'Bills Import 2024'!R368</f>
        <v>45627</v>
      </c>
      <c r="C190" s="45">
        <f>'Bills Import 2024'!R368</f>
        <v>45627</v>
      </c>
      <c r="D190" s="45">
        <f>'Bills Import 2024'!AI368</f>
        <v>45657</v>
      </c>
      <c r="E190" s="1" t="str">
        <f>'Bills Import 2024'!Z368</f>
        <v>3010094</v>
      </c>
      <c r="F190" s="1" t="str">
        <f>'Bills Import 2024'!BE368</f>
        <v>Machinary</v>
      </c>
      <c r="G190" s="1">
        <f>'Bills Import 2024'!BK368</f>
        <v>1</v>
      </c>
      <c r="H190" s="46">
        <f>'Bills Import 2024'!BQ368</f>
        <v>17377</v>
      </c>
      <c r="I190" s="1" t="str">
        <f>'Bills Import 2024'!W368</f>
        <v>{"991": 100.0}</v>
      </c>
      <c r="J190" s="1" t="str">
        <f>'Bills Import 2024'!AY368</f>
        <v>15% PUR</v>
      </c>
    </row>
    <row r="191" spans="1:10" x14ac:dyDescent="0.25">
      <c r="A191" s="1" t="str">
        <f>'Bills Import 2024'!I370</f>
        <v>Machinary Depreciation &amp; Maintenance</v>
      </c>
      <c r="B191" s="45">
        <f>'Bills Import 2024'!R370</f>
        <v>45627</v>
      </c>
      <c r="C191" s="45">
        <f>'Bills Import 2024'!R370</f>
        <v>45627</v>
      </c>
      <c r="D191" s="45">
        <f>'Bills Import 2024'!AI370</f>
        <v>45657</v>
      </c>
      <c r="E191" s="1" t="str">
        <f>'Bills Import 2024'!Z370</f>
        <v>3010094</v>
      </c>
      <c r="F191" s="1" t="str">
        <f>'Bills Import 2024'!BE370</f>
        <v>Machinary</v>
      </c>
      <c r="G191" s="1">
        <f>'Bills Import 2024'!BK370</f>
        <v>1</v>
      </c>
      <c r="H191" s="46">
        <f>'Bills Import 2024'!BQ370</f>
        <v>27004</v>
      </c>
      <c r="I191" s="1" t="str">
        <f>'Bills Import 2024'!W370</f>
        <v>{"1026": 100.0}</v>
      </c>
      <c r="J191" s="1" t="str">
        <f>'Bills Import 2024'!AY370</f>
        <v>15% PUR</v>
      </c>
    </row>
    <row r="192" spans="1:10" x14ac:dyDescent="0.25">
      <c r="A192" s="1" t="str">
        <f>'Bills Import 2024'!I372</f>
        <v>Machinary Depreciation &amp; Maintenance</v>
      </c>
      <c r="B192" s="45">
        <f>'Bills Import 2024'!R372</f>
        <v>45627</v>
      </c>
      <c r="C192" s="45">
        <f>'Bills Import 2024'!R372</f>
        <v>45627</v>
      </c>
      <c r="D192" s="45">
        <f>'Bills Import 2024'!AI372</f>
        <v>45657</v>
      </c>
      <c r="E192" s="1" t="str">
        <f>'Bills Import 2024'!Z372</f>
        <v>3010094</v>
      </c>
      <c r="F192" s="1" t="str">
        <f>'Bills Import 2024'!BE372</f>
        <v>Machinary</v>
      </c>
      <c r="G192" s="1">
        <f>'Bills Import 2024'!BK372</f>
        <v>1</v>
      </c>
      <c r="H192" s="46">
        <f>'Bills Import 2024'!BQ372</f>
        <v>36575</v>
      </c>
      <c r="I192" s="1" t="str">
        <f>'Bills Import 2024'!W372</f>
        <v>{"1108": 100.0}</v>
      </c>
      <c r="J192" s="1" t="str">
        <f>'Bills Import 2024'!AY372</f>
        <v>15% PUR</v>
      </c>
    </row>
    <row r="193" spans="1:10" x14ac:dyDescent="0.25">
      <c r="A193" s="1" t="str">
        <f>'Bills Import 2024'!I373</f>
        <v>Machinary Depreciation &amp; Maintenance</v>
      </c>
      <c r="B193" s="45">
        <f>'Bills Import 2024'!R373</f>
        <v>45627</v>
      </c>
      <c r="C193" s="45">
        <f>'Bills Import 2024'!R373</f>
        <v>45627</v>
      </c>
      <c r="D193" s="45">
        <f>'Bills Import 2024'!AI373</f>
        <v>45657</v>
      </c>
      <c r="E193" s="1" t="str">
        <f>'Bills Import 2024'!Z373</f>
        <v>3010094</v>
      </c>
      <c r="F193" s="1" t="str">
        <f>'Bills Import 2024'!BE373</f>
        <v>Machinary</v>
      </c>
      <c r="G193" s="1">
        <f>'Bills Import 2024'!BK373</f>
        <v>1</v>
      </c>
      <c r="H193" s="46">
        <f>'Bills Import 2024'!BQ373</f>
        <v>4701</v>
      </c>
      <c r="I193" s="1" t="str">
        <f>'Bills Import 2024'!W373</f>
        <v>{"1031": 100.0}</v>
      </c>
      <c r="J193" s="1" t="str">
        <f>'Bills Import 2024'!AY373</f>
        <v>15% PUR</v>
      </c>
    </row>
    <row r="194" spans="1:10" x14ac:dyDescent="0.25">
      <c r="A194" s="1" t="str">
        <f>'Bills Import 2024'!I375</f>
        <v>Machinary Depreciation &amp; Maintenance</v>
      </c>
      <c r="B194" s="45">
        <f>'Bills Import 2024'!R375</f>
        <v>45627</v>
      </c>
      <c r="C194" s="45">
        <f>'Bills Import 2024'!R375</f>
        <v>45627</v>
      </c>
      <c r="D194" s="45">
        <f>'Bills Import 2024'!AI375</f>
        <v>45657</v>
      </c>
      <c r="E194" s="1" t="str">
        <f>'Bills Import 2024'!Z375</f>
        <v>3010094</v>
      </c>
      <c r="F194" s="1" t="str">
        <f>'Bills Import 2024'!BE375</f>
        <v>Machinary</v>
      </c>
      <c r="G194" s="1">
        <f>'Bills Import 2024'!BK375</f>
        <v>1</v>
      </c>
      <c r="H194" s="46">
        <f>'Bills Import 2024'!BQ375</f>
        <v>163873</v>
      </c>
      <c r="I194" s="1" t="str">
        <f>'Bills Import 2024'!W375</f>
        <v>{"1109": 100.0}</v>
      </c>
      <c r="J194" s="1" t="str">
        <f>'Bills Import 2024'!AY375</f>
        <v>15% PUR</v>
      </c>
    </row>
    <row r="195" spans="1:10" x14ac:dyDescent="0.25">
      <c r="A195" s="1" t="str">
        <f>'Bills Import 2024'!I377</f>
        <v>Machinary Depreciation &amp; Maintenance</v>
      </c>
      <c r="B195" s="45">
        <f>'Bills Import 2024'!R377</f>
        <v>45627</v>
      </c>
      <c r="C195" s="45">
        <f>'Bills Import 2024'!R377</f>
        <v>45627</v>
      </c>
      <c r="D195" s="45">
        <f>'Bills Import 2024'!AI377</f>
        <v>45657</v>
      </c>
      <c r="E195" s="1" t="str">
        <f>'Bills Import 2024'!Z377</f>
        <v>3010094</v>
      </c>
      <c r="F195" s="1" t="str">
        <f>'Bills Import 2024'!BE377</f>
        <v>Machinary</v>
      </c>
      <c r="G195" s="1">
        <f>'Bills Import 2024'!BK377</f>
        <v>1</v>
      </c>
      <c r="H195" s="46">
        <f>'Bills Import 2024'!BQ377</f>
        <v>229512</v>
      </c>
      <c r="I195" s="1" t="str">
        <f>'Bills Import 2024'!W377</f>
        <v>{"1110": 100.0}</v>
      </c>
      <c r="J195" s="1" t="str">
        <f>'Bills Import 2024'!AY377</f>
        <v>15% PUR</v>
      </c>
    </row>
    <row r="196" spans="1:10" x14ac:dyDescent="0.25">
      <c r="A196" s="1" t="str">
        <f>'Bills Import 2024'!I379</f>
        <v>Machinary Depreciation &amp; Maintenance</v>
      </c>
      <c r="B196" s="45">
        <f>'Bills Import 2024'!R379</f>
        <v>45627</v>
      </c>
      <c r="C196" s="45">
        <f>'Bills Import 2024'!R379</f>
        <v>45627</v>
      </c>
      <c r="D196" s="45">
        <f>'Bills Import 2024'!AI379</f>
        <v>45657</v>
      </c>
      <c r="E196" s="1" t="str">
        <f>'Bills Import 2024'!Z379</f>
        <v>3010094</v>
      </c>
      <c r="F196" s="1" t="str">
        <f>'Bills Import 2024'!BE379</f>
        <v>Machinary</v>
      </c>
      <c r="G196" s="1">
        <f>'Bills Import 2024'!BK379</f>
        <v>1</v>
      </c>
      <c r="H196" s="46">
        <f>'Bills Import 2024'!BQ379</f>
        <v>187987</v>
      </c>
      <c r="I196" s="1" t="str">
        <f>'Bills Import 2024'!W379</f>
        <v>{"61": 100.0}</v>
      </c>
      <c r="J196" s="1" t="str">
        <f>'Bills Import 2024'!AY379</f>
        <v>15% PUR</v>
      </c>
    </row>
  </sheetData>
  <autoFilter ref="A1:J196" xr:uid="{0C135CCF-D6C6-49C8-93FF-57EE631EFEB7}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E0F2-4CCB-489F-9456-1B5CFB8DAA45}">
  <dimension ref="A1:S380"/>
  <sheetViews>
    <sheetView zoomScaleNormal="100" workbookViewId="0">
      <selection activeCell="E5" sqref="E5"/>
    </sheetView>
  </sheetViews>
  <sheetFormatPr defaultRowHeight="15" x14ac:dyDescent="0.25"/>
  <cols>
    <col min="1" max="1" width="9.5" customWidth="1"/>
    <col min="2" max="4" width="10.125" style="45" bestFit="1" customWidth="1"/>
    <col min="8" max="8" width="12.625" style="25" bestFit="1" customWidth="1"/>
    <col min="9" max="9" width="13.75" bestFit="1" customWidth="1"/>
  </cols>
  <sheetData>
    <row r="1" spans="1:19" x14ac:dyDescent="0.25">
      <c r="A1" s="1" t="s">
        <v>0</v>
      </c>
      <c r="B1" s="1" t="s">
        <v>1063</v>
      </c>
      <c r="C1" s="1" t="s">
        <v>1064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tr">
        <f>'Bills Import 2024'!K2</f>
        <v>Subcontractors &amp; Services</v>
      </c>
      <c r="B2" s="45">
        <f>'Bills Import 2024'!R2</f>
        <v>45292</v>
      </c>
      <c r="C2" s="45">
        <f>'Bills Import 2024'!R2</f>
        <v>45292</v>
      </c>
      <c r="D2" s="45">
        <f>'Bills Import 2024'!AK2</f>
        <v>45307</v>
      </c>
      <c r="E2" s="1" t="str">
        <f>'Bills Import 2024'!AA2</f>
        <v>3010095</v>
      </c>
      <c r="F2" s="1" t="str">
        <f>'Bills Import 2024'!BF2</f>
        <v>Subcontractors</v>
      </c>
      <c r="G2" s="1">
        <f>'Bills Import 2024'!BL2</f>
        <v>1</v>
      </c>
      <c r="H2" s="46">
        <f>'Bills Import 2024'!BR2</f>
        <v>17678</v>
      </c>
      <c r="I2" s="1" t="str">
        <f>'Bills Import 2024'!W2</f>
        <v>{"851": 100.0}</v>
      </c>
      <c r="J2" s="1" t="str">
        <f>'Bills Import 2024'!AZ2</f>
        <v>15% PUR</v>
      </c>
    </row>
    <row r="3" spans="1:19" x14ac:dyDescent="0.25">
      <c r="A3" s="1" t="str">
        <f>'Bills Import 2024'!K3</f>
        <v/>
      </c>
      <c r="B3" s="45" t="str">
        <f>'Bills Import 2024'!R3</f>
        <v/>
      </c>
      <c r="C3" s="45" t="str">
        <f>'Bills Import 2024'!R3</f>
        <v/>
      </c>
      <c r="D3" s="45" t="str">
        <f>'Bills Import 2024'!AK3</f>
        <v/>
      </c>
      <c r="E3" s="1" t="str">
        <f>'Bills Import 2024'!AA3</f>
        <v>101011701</v>
      </c>
      <c r="F3" s="1" t="str">
        <f>'Bills Import 2024'!BF3</f>
        <v>Deduction of Advance Payment to Suppliers</v>
      </c>
      <c r="G3" s="1">
        <f>'Bills Import 2024'!BL3</f>
        <v>-1</v>
      </c>
      <c r="H3" s="46">
        <f>'Bills Import 2024'!BR3</f>
        <v>3536</v>
      </c>
      <c r="I3" s="1" t="str">
        <f>'Bills Import 2024'!W3</f>
        <v>{"851": 100.0}</v>
      </c>
      <c r="J3" s="1" t="str">
        <f>'Bills Import 2024'!AZ3</f>
        <v>15% PUR</v>
      </c>
    </row>
    <row r="4" spans="1:19" x14ac:dyDescent="0.25">
      <c r="A4" s="1" t="str">
        <f>'Bills Import 2024'!K4</f>
        <v>Subcontractors &amp; Services</v>
      </c>
      <c r="B4" s="45">
        <f>'Bills Import 2024'!R4</f>
        <v>45292</v>
      </c>
      <c r="C4" s="45">
        <f>'Bills Import 2024'!R4</f>
        <v>45292</v>
      </c>
      <c r="D4" s="45">
        <f>'Bills Import 2024'!AK4</f>
        <v>45307</v>
      </c>
      <c r="E4" s="1" t="str">
        <f>'Bills Import 2024'!AA4</f>
        <v>3010095</v>
      </c>
      <c r="F4" s="1" t="str">
        <f>'Bills Import 2024'!BF4</f>
        <v>Subcontractors</v>
      </c>
      <c r="G4" s="1">
        <f>'Bills Import 2024'!BL4</f>
        <v>1</v>
      </c>
      <c r="H4" s="46">
        <f>'Bills Import 2024'!BR4</f>
        <v>26271</v>
      </c>
      <c r="I4" s="1" t="str">
        <f>'Bills Import 2024'!W4</f>
        <v>{"1017": 100.0}</v>
      </c>
      <c r="J4" s="1" t="str">
        <f>'Bills Import 2024'!AZ4</f>
        <v>15% PUR</v>
      </c>
    </row>
    <row r="5" spans="1:19" x14ac:dyDescent="0.25">
      <c r="A5" s="1" t="str">
        <f>'Bills Import 2024'!K5</f>
        <v/>
      </c>
      <c r="B5" s="45" t="str">
        <f>'Bills Import 2024'!R5</f>
        <v/>
      </c>
      <c r="C5" s="45" t="str">
        <f>'Bills Import 2024'!R5</f>
        <v/>
      </c>
      <c r="D5" s="45" t="str">
        <f>'Bills Import 2024'!AK5</f>
        <v/>
      </c>
      <c r="E5" s="1" t="str">
        <f>'Bills Import 2024'!AA5</f>
        <v>101011701</v>
      </c>
      <c r="F5" s="1" t="str">
        <f>'Bills Import 2024'!BF5</f>
        <v>Deduction of Advance Payment to Suppliers</v>
      </c>
      <c r="G5" s="1">
        <f>'Bills Import 2024'!BL5</f>
        <v>-1</v>
      </c>
      <c r="H5" s="46">
        <f>'Bills Import 2024'!BR5</f>
        <v>7881</v>
      </c>
      <c r="I5" s="1" t="str">
        <f>'Bills Import 2024'!W5</f>
        <v>{"1017": 100.0}</v>
      </c>
      <c r="J5" s="1" t="str">
        <f>'Bills Import 2024'!AZ5</f>
        <v>15% PUR</v>
      </c>
    </row>
    <row r="6" spans="1:19" x14ac:dyDescent="0.25">
      <c r="A6" s="1" t="str">
        <f>'Bills Import 2024'!K6</f>
        <v>Subcontractors &amp; Services</v>
      </c>
      <c r="B6" s="45">
        <f>'Bills Import 2024'!R6</f>
        <v>45292</v>
      </c>
      <c r="C6" s="45">
        <f>'Bills Import 2024'!R6</f>
        <v>45292</v>
      </c>
      <c r="D6" s="45">
        <f>'Bills Import 2024'!AK6</f>
        <v>45307</v>
      </c>
      <c r="E6" s="1" t="str">
        <f>'Bills Import 2024'!AA6</f>
        <v>3010095</v>
      </c>
      <c r="F6" s="1" t="str">
        <f>'Bills Import 2024'!BF6</f>
        <v>Subcontractors</v>
      </c>
      <c r="G6" s="1">
        <f>'Bills Import 2024'!BL6</f>
        <v>1</v>
      </c>
      <c r="H6" s="46">
        <f>'Bills Import 2024'!BR6</f>
        <v>199520</v>
      </c>
      <c r="I6" s="1" t="str">
        <f>'Bills Import 2024'!W6</f>
        <v>{"1006": 100.0}</v>
      </c>
      <c r="J6" s="1" t="str">
        <f>'Bills Import 2024'!AZ6</f>
        <v>15% PUR</v>
      </c>
    </row>
    <row r="7" spans="1:19" x14ac:dyDescent="0.25">
      <c r="A7" s="1" t="str">
        <f>'Bills Import 2024'!K7</f>
        <v/>
      </c>
      <c r="B7" s="45" t="str">
        <f>'Bills Import 2024'!R7</f>
        <v/>
      </c>
      <c r="C7" s="45" t="str">
        <f>'Bills Import 2024'!R7</f>
        <v/>
      </c>
      <c r="D7" s="45" t="str">
        <f>'Bills Import 2024'!AK7</f>
        <v/>
      </c>
      <c r="E7" s="1" t="str">
        <f>'Bills Import 2024'!AA7</f>
        <v>101011701</v>
      </c>
      <c r="F7" s="1" t="str">
        <f>'Bills Import 2024'!BF7</f>
        <v>Deduction of Advance Payment to Suppliers</v>
      </c>
      <c r="G7" s="1">
        <f>'Bills Import 2024'!BL7</f>
        <v>-1</v>
      </c>
      <c r="H7" s="46">
        <f>'Bills Import 2024'!BR7</f>
        <v>49880</v>
      </c>
      <c r="I7" s="1" t="str">
        <f>'Bills Import 2024'!W7</f>
        <v>{"1006": 100.0}</v>
      </c>
      <c r="J7" s="1" t="str">
        <f>'Bills Import 2024'!AZ7</f>
        <v>15% PUR</v>
      </c>
    </row>
    <row r="8" spans="1:19" x14ac:dyDescent="0.25">
      <c r="A8" s="1" t="str">
        <f>'Bills Import 2024'!K8</f>
        <v>Subcontractors &amp; Services</v>
      </c>
      <c r="B8" s="45">
        <f>'Bills Import 2024'!R8</f>
        <v>45292</v>
      </c>
      <c r="C8" s="45">
        <f>'Bills Import 2024'!R8</f>
        <v>45292</v>
      </c>
      <c r="D8" s="45">
        <f>'Bills Import 2024'!AK8</f>
        <v>45307</v>
      </c>
      <c r="E8" s="1" t="str">
        <f>'Bills Import 2024'!AA8</f>
        <v>3010095</v>
      </c>
      <c r="F8" s="1" t="str">
        <f>'Bills Import 2024'!BF8</f>
        <v>Subcontractors</v>
      </c>
      <c r="G8" s="1">
        <f>'Bills Import 2024'!BL8</f>
        <v>1</v>
      </c>
      <c r="H8" s="46">
        <f>'Bills Import 2024'!BR8</f>
        <v>136586</v>
      </c>
      <c r="I8" s="1" t="str">
        <f>'Bills Import 2024'!W8</f>
        <v>{"906": 100.0}</v>
      </c>
      <c r="J8" s="1" t="str">
        <f>'Bills Import 2024'!AZ8</f>
        <v>15% PUR</v>
      </c>
    </row>
    <row r="9" spans="1:19" x14ac:dyDescent="0.25">
      <c r="A9" s="1" t="str">
        <f>'Bills Import 2024'!K9</f>
        <v/>
      </c>
      <c r="B9" s="45" t="str">
        <f>'Bills Import 2024'!R9</f>
        <v/>
      </c>
      <c r="C9" s="45" t="str">
        <f>'Bills Import 2024'!R9</f>
        <v/>
      </c>
      <c r="D9" s="45" t="str">
        <f>'Bills Import 2024'!AK9</f>
        <v/>
      </c>
      <c r="E9" s="1" t="str">
        <f>'Bills Import 2024'!AA9</f>
        <v>101011701</v>
      </c>
      <c r="F9" s="1" t="str">
        <f>'Bills Import 2024'!BF9</f>
        <v>Deduction of Advance Payment to Suppliers</v>
      </c>
      <c r="G9" s="1">
        <f>'Bills Import 2024'!BL9</f>
        <v>-1</v>
      </c>
      <c r="H9" s="46">
        <f>'Bills Import 2024'!BR9</f>
        <v>40976</v>
      </c>
      <c r="I9" s="1" t="str">
        <f>'Bills Import 2024'!W9</f>
        <v>{"906": 100.0}</v>
      </c>
      <c r="J9" s="1" t="str">
        <f>'Bills Import 2024'!AZ9</f>
        <v>15% PUR</v>
      </c>
    </row>
    <row r="10" spans="1:19" x14ac:dyDescent="0.25">
      <c r="A10" s="1" t="str">
        <f>'Bills Import 2024'!K10</f>
        <v>Subcontractors &amp; Services</v>
      </c>
      <c r="B10" s="45">
        <f>'Bills Import 2024'!R10</f>
        <v>45292</v>
      </c>
      <c r="C10" s="45">
        <f>'Bills Import 2024'!R10</f>
        <v>45292</v>
      </c>
      <c r="D10" s="45">
        <f>'Bills Import 2024'!AK10</f>
        <v>45307</v>
      </c>
      <c r="E10" s="1" t="str">
        <f>'Bills Import 2024'!AA10</f>
        <v>3010095</v>
      </c>
      <c r="F10" s="1" t="str">
        <f>'Bills Import 2024'!BF10</f>
        <v>Subcontractors</v>
      </c>
      <c r="G10" s="1">
        <f>'Bills Import 2024'!BL10</f>
        <v>1</v>
      </c>
      <c r="H10" s="46">
        <f>'Bills Import 2024'!BR10</f>
        <v>458726</v>
      </c>
      <c r="I10" s="1" t="str">
        <f>'Bills Import 2024'!W10</f>
        <v>{"1035": 100.0}</v>
      </c>
      <c r="J10" s="1" t="str">
        <f>'Bills Import 2024'!AZ10</f>
        <v>15% PUR</v>
      </c>
    </row>
    <row r="11" spans="1:19" x14ac:dyDescent="0.25">
      <c r="A11" s="1" t="str">
        <f>'Bills Import 2024'!K11</f>
        <v/>
      </c>
      <c r="B11" s="45" t="str">
        <f>'Bills Import 2024'!R11</f>
        <v/>
      </c>
      <c r="C11" s="45" t="str">
        <f>'Bills Import 2024'!R11</f>
        <v/>
      </c>
      <c r="D11" s="45" t="str">
        <f>'Bills Import 2024'!AK11</f>
        <v/>
      </c>
      <c r="E11" s="1" t="str">
        <f>'Bills Import 2024'!AA11</f>
        <v>101011701</v>
      </c>
      <c r="F11" s="1" t="str">
        <f>'Bills Import 2024'!BF11</f>
        <v>Deduction of Advance Payment to Suppliers</v>
      </c>
      <c r="G11" s="1">
        <f>'Bills Import 2024'!BL11</f>
        <v>-1</v>
      </c>
      <c r="H11" s="46">
        <f>'Bills Import 2024'!BR11</f>
        <v>229363</v>
      </c>
      <c r="I11" s="1" t="str">
        <f>'Bills Import 2024'!W11</f>
        <v>{"1035": 100.0}</v>
      </c>
      <c r="J11" s="1" t="str">
        <f>'Bills Import 2024'!AZ11</f>
        <v>15% PUR</v>
      </c>
    </row>
    <row r="12" spans="1:19" x14ac:dyDescent="0.25">
      <c r="A12" s="1" t="str">
        <f>'Bills Import 2024'!K12</f>
        <v>Subcontractors &amp; Services</v>
      </c>
      <c r="B12" s="45">
        <f>'Bills Import 2024'!R12</f>
        <v>45292</v>
      </c>
      <c r="C12" s="45">
        <f>'Bills Import 2024'!R12</f>
        <v>45292</v>
      </c>
      <c r="D12" s="45">
        <f>'Bills Import 2024'!AK12</f>
        <v>45307</v>
      </c>
      <c r="E12" s="1" t="str">
        <f>'Bills Import 2024'!AA12</f>
        <v>3010095</v>
      </c>
      <c r="F12" s="1" t="str">
        <f>'Bills Import 2024'!BF12</f>
        <v>Subcontractors</v>
      </c>
      <c r="G12" s="1">
        <f>'Bills Import 2024'!BL12</f>
        <v>1</v>
      </c>
      <c r="H12" s="46">
        <f>'Bills Import 2024'!BR12</f>
        <v>18653</v>
      </c>
      <c r="I12" s="1" t="str">
        <f>'Bills Import 2024'!W12</f>
        <v>{"1034": 100.0}</v>
      </c>
      <c r="J12" s="1" t="str">
        <f>'Bills Import 2024'!AZ12</f>
        <v>15% PUR</v>
      </c>
    </row>
    <row r="13" spans="1:19" x14ac:dyDescent="0.25">
      <c r="A13" s="1" t="str">
        <f>'Bills Import 2024'!K13</f>
        <v/>
      </c>
      <c r="B13" s="45" t="str">
        <f>'Bills Import 2024'!R13</f>
        <v/>
      </c>
      <c r="C13" s="45" t="str">
        <f>'Bills Import 2024'!R13</f>
        <v/>
      </c>
      <c r="D13" s="45" t="str">
        <f>'Bills Import 2024'!AK13</f>
        <v/>
      </c>
      <c r="E13" s="1" t="str">
        <f>'Bills Import 2024'!AA13</f>
        <v>101011701</v>
      </c>
      <c r="F13" s="1" t="str">
        <f>'Bills Import 2024'!BF13</f>
        <v>Deduction of Advance Payment to Suppliers</v>
      </c>
      <c r="G13" s="1">
        <f>'Bills Import 2024'!BL13</f>
        <v>-1</v>
      </c>
      <c r="H13" s="46">
        <f>'Bills Import 2024'!BR13</f>
        <v>3731</v>
      </c>
      <c r="I13" s="1" t="str">
        <f>'Bills Import 2024'!W13</f>
        <v>{"1034": 100.0}</v>
      </c>
      <c r="J13" s="1" t="str">
        <f>'Bills Import 2024'!AZ13</f>
        <v>15% PUR</v>
      </c>
    </row>
    <row r="14" spans="1:19" x14ac:dyDescent="0.25">
      <c r="A14" s="1" t="str">
        <f>'Bills Import 2024'!K14</f>
        <v>Subcontractors &amp; Services</v>
      </c>
      <c r="B14" s="45">
        <f>'Bills Import 2024'!R14</f>
        <v>45292</v>
      </c>
      <c r="C14" s="45">
        <f>'Bills Import 2024'!R14</f>
        <v>45292</v>
      </c>
      <c r="D14" s="45">
        <f>'Bills Import 2024'!AK14</f>
        <v>45307</v>
      </c>
      <c r="E14" s="1" t="str">
        <f>'Bills Import 2024'!AA14</f>
        <v>3010095</v>
      </c>
      <c r="F14" s="1" t="str">
        <f>'Bills Import 2024'!BF14</f>
        <v>Subcontractors</v>
      </c>
      <c r="G14" s="1">
        <f>'Bills Import 2024'!BL14</f>
        <v>1</v>
      </c>
      <c r="H14" s="46">
        <f>'Bills Import 2024'!BR14</f>
        <v>103611</v>
      </c>
      <c r="I14" s="1" t="str">
        <f>'Bills Import 2024'!W14</f>
        <v>{"1011": 100.0}</v>
      </c>
      <c r="J14" s="1" t="str">
        <f>'Bills Import 2024'!AZ14</f>
        <v>15% PUR</v>
      </c>
    </row>
    <row r="15" spans="1:19" x14ac:dyDescent="0.25">
      <c r="A15" s="1" t="str">
        <f>'Bills Import 2024'!K15</f>
        <v/>
      </c>
      <c r="B15" s="45" t="str">
        <f>'Bills Import 2024'!R15</f>
        <v/>
      </c>
      <c r="C15" s="45" t="str">
        <f>'Bills Import 2024'!R15</f>
        <v/>
      </c>
      <c r="D15" s="45" t="str">
        <f>'Bills Import 2024'!AK15</f>
        <v/>
      </c>
      <c r="E15" s="1" t="str">
        <f>'Bills Import 2024'!AA15</f>
        <v>101011701</v>
      </c>
      <c r="F15" s="1" t="str">
        <f>'Bills Import 2024'!BF15</f>
        <v>Deduction of Advance Payment to Suppliers</v>
      </c>
      <c r="G15" s="1">
        <f>'Bills Import 2024'!BL15</f>
        <v>-1</v>
      </c>
      <c r="H15" s="46">
        <f>'Bills Import 2024'!BR15</f>
        <v>25903</v>
      </c>
      <c r="I15" s="1" t="str">
        <f>'Bills Import 2024'!W15</f>
        <v>{"1011": 100.0}</v>
      </c>
      <c r="J15" s="1" t="str">
        <f>'Bills Import 2024'!AZ15</f>
        <v>15% PUR</v>
      </c>
    </row>
    <row r="16" spans="1:19" x14ac:dyDescent="0.25">
      <c r="A16" s="1" t="str">
        <f>'Bills Import 2024'!K16</f>
        <v>Subcontractors &amp; Services</v>
      </c>
      <c r="B16" s="45">
        <f>'Bills Import 2024'!R16</f>
        <v>45292</v>
      </c>
      <c r="C16" s="45">
        <f>'Bills Import 2024'!R16</f>
        <v>45292</v>
      </c>
      <c r="D16" s="45">
        <f>'Bills Import 2024'!AK16</f>
        <v>45307</v>
      </c>
      <c r="E16" s="1" t="str">
        <f>'Bills Import 2024'!AA16</f>
        <v>3010095</v>
      </c>
      <c r="F16" s="1" t="str">
        <f>'Bills Import 2024'!BF16</f>
        <v>Subcontractors</v>
      </c>
      <c r="G16" s="1">
        <f>'Bills Import 2024'!BL16</f>
        <v>1</v>
      </c>
      <c r="H16" s="46">
        <f>'Bills Import 2024'!BR16</f>
        <v>49705</v>
      </c>
      <c r="I16" s="1" t="str">
        <f>'Bills Import 2024'!W16</f>
        <v>{"1008": 100.0}</v>
      </c>
      <c r="J16" s="1" t="str">
        <f>'Bills Import 2024'!AZ16</f>
        <v>15% PUR</v>
      </c>
    </row>
    <row r="17" spans="1:10" x14ac:dyDescent="0.25">
      <c r="A17" s="1" t="str">
        <f>'Bills Import 2024'!K17</f>
        <v/>
      </c>
      <c r="B17" s="45" t="str">
        <f>'Bills Import 2024'!R17</f>
        <v/>
      </c>
      <c r="C17" s="45" t="str">
        <f>'Bills Import 2024'!R17</f>
        <v/>
      </c>
      <c r="D17" s="45" t="str">
        <f>'Bills Import 2024'!AK17</f>
        <v/>
      </c>
      <c r="E17" s="1" t="str">
        <f>'Bills Import 2024'!AA17</f>
        <v>101011701</v>
      </c>
      <c r="F17" s="1" t="str">
        <f>'Bills Import 2024'!BF17</f>
        <v>Deduction of Advance Payment to Suppliers</v>
      </c>
      <c r="G17" s="1">
        <f>'Bills Import 2024'!BL17</f>
        <v>-1</v>
      </c>
      <c r="H17" s="46">
        <f>'Bills Import 2024'!BR17</f>
        <v>12426</v>
      </c>
      <c r="I17" s="1" t="str">
        <f>'Bills Import 2024'!W17</f>
        <v>{"1008": 100.0}</v>
      </c>
      <c r="J17" s="1" t="str">
        <f>'Bills Import 2024'!AZ17</f>
        <v>15% PUR</v>
      </c>
    </row>
    <row r="18" spans="1:10" x14ac:dyDescent="0.25">
      <c r="A18" s="1" t="str">
        <f>'Bills Import 2024'!K18</f>
        <v>Subcontractors &amp; Services</v>
      </c>
      <c r="B18" s="45">
        <f>'Bills Import 2024'!R18</f>
        <v>45292</v>
      </c>
      <c r="C18" s="45">
        <f>'Bills Import 2024'!R18</f>
        <v>45292</v>
      </c>
      <c r="D18" s="45">
        <f>'Bills Import 2024'!AK18</f>
        <v>45307</v>
      </c>
      <c r="E18" s="1" t="str">
        <f>'Bills Import 2024'!AA18</f>
        <v>3010095</v>
      </c>
      <c r="F18" s="1" t="str">
        <f>'Bills Import 2024'!BF18</f>
        <v>Subcontractors</v>
      </c>
      <c r="G18" s="1">
        <f>'Bills Import 2024'!BL18</f>
        <v>1</v>
      </c>
      <c r="H18" s="46">
        <f>'Bills Import 2024'!BR18</f>
        <v>297507</v>
      </c>
      <c r="I18" s="1" t="str">
        <f>'Bills Import 2024'!W18</f>
        <v>{"1019": 100.0}</v>
      </c>
      <c r="J18" s="1" t="str">
        <f>'Bills Import 2024'!AZ18</f>
        <v>15% PUR</v>
      </c>
    </row>
    <row r="19" spans="1:10" x14ac:dyDescent="0.25">
      <c r="A19" s="1" t="str">
        <f>'Bills Import 2024'!K19</f>
        <v/>
      </c>
      <c r="B19" s="45" t="str">
        <f>'Bills Import 2024'!R19</f>
        <v/>
      </c>
      <c r="C19" s="45" t="str">
        <f>'Bills Import 2024'!R19</f>
        <v/>
      </c>
      <c r="D19" s="45" t="str">
        <f>'Bills Import 2024'!AK19</f>
        <v/>
      </c>
      <c r="E19" s="1" t="str">
        <f>'Bills Import 2024'!AA19</f>
        <v>101011701</v>
      </c>
      <c r="F19" s="1" t="str">
        <f>'Bills Import 2024'!BF19</f>
        <v>Deduction of Advance Payment to Suppliers</v>
      </c>
      <c r="G19" s="1">
        <f>'Bills Import 2024'!BL19</f>
        <v>-1</v>
      </c>
      <c r="H19" s="46">
        <f>'Bills Import 2024'!BR19</f>
        <v>59501</v>
      </c>
      <c r="I19" s="1" t="str">
        <f>'Bills Import 2024'!W19</f>
        <v>{"1019": 100.0}</v>
      </c>
      <c r="J19" s="1" t="str">
        <f>'Bills Import 2024'!AZ19</f>
        <v>15% PUR</v>
      </c>
    </row>
    <row r="20" spans="1:10" x14ac:dyDescent="0.25">
      <c r="A20" s="1" t="str">
        <f>'Bills Import 2024'!K20</f>
        <v>Subcontractors &amp; Services</v>
      </c>
      <c r="B20" s="45">
        <f>'Bills Import 2024'!R20</f>
        <v>45292</v>
      </c>
      <c r="C20" s="45">
        <f>'Bills Import 2024'!R20</f>
        <v>45292</v>
      </c>
      <c r="D20" s="45">
        <f>'Bills Import 2024'!AK20</f>
        <v>45307</v>
      </c>
      <c r="E20" s="1" t="str">
        <f>'Bills Import 2024'!AA20</f>
        <v>3010095</v>
      </c>
      <c r="F20" s="1" t="str">
        <f>'Bills Import 2024'!BF20</f>
        <v>Subcontractors</v>
      </c>
      <c r="G20" s="1">
        <f>'Bills Import 2024'!BL20</f>
        <v>1</v>
      </c>
      <c r="H20" s="46">
        <f>'Bills Import 2024'!BR20</f>
        <v>7024</v>
      </c>
      <c r="I20" s="1" t="str">
        <f>'Bills Import 2024'!W20</f>
        <v>{"997": 100.0}</v>
      </c>
      <c r="J20" s="1" t="str">
        <f>'Bills Import 2024'!AZ20</f>
        <v>15% PUR</v>
      </c>
    </row>
    <row r="21" spans="1:10" x14ac:dyDescent="0.25">
      <c r="A21" s="1" t="str">
        <f>'Bills Import 2024'!K21</f>
        <v/>
      </c>
      <c r="B21" s="45" t="str">
        <f>'Bills Import 2024'!R21</f>
        <v/>
      </c>
      <c r="C21" s="45" t="str">
        <f>'Bills Import 2024'!R21</f>
        <v/>
      </c>
      <c r="D21" s="45" t="str">
        <f>'Bills Import 2024'!AK21</f>
        <v/>
      </c>
      <c r="E21" s="1" t="str">
        <f>'Bills Import 2024'!AA21</f>
        <v>101011701</v>
      </c>
      <c r="F21" s="1" t="str">
        <f>'Bills Import 2024'!BF21</f>
        <v>Deduction of Advance Payment to Suppliers</v>
      </c>
      <c r="G21" s="1">
        <f>'Bills Import 2024'!BL21</f>
        <v>-1</v>
      </c>
      <c r="H21" s="46">
        <f>'Bills Import 2024'!BR21</f>
        <v>3512</v>
      </c>
      <c r="I21" s="1" t="str">
        <f>'Bills Import 2024'!W21</f>
        <v>{"997": 100.0}</v>
      </c>
      <c r="J21" s="1" t="str">
        <f>'Bills Import 2024'!AZ21</f>
        <v>15% PUR</v>
      </c>
    </row>
    <row r="22" spans="1:10" x14ac:dyDescent="0.25">
      <c r="A22" s="1" t="str">
        <f>'Bills Import 2024'!K22</f>
        <v>Subcontractors &amp; Services</v>
      </c>
      <c r="B22" s="45">
        <f>'Bills Import 2024'!R22</f>
        <v>45292</v>
      </c>
      <c r="C22" s="45">
        <f>'Bills Import 2024'!R22</f>
        <v>45292</v>
      </c>
      <c r="D22" s="45">
        <f>'Bills Import 2024'!AK22</f>
        <v>45307</v>
      </c>
      <c r="E22" s="1" t="str">
        <f>'Bills Import 2024'!AA22</f>
        <v>3010095</v>
      </c>
      <c r="F22" s="1" t="str">
        <f>'Bills Import 2024'!BF22</f>
        <v>Subcontractors</v>
      </c>
      <c r="G22" s="1">
        <f>'Bills Import 2024'!BL22</f>
        <v>1</v>
      </c>
      <c r="H22" s="46">
        <f>'Bills Import 2024'!BR22</f>
        <v>254817</v>
      </c>
      <c r="I22" s="1" t="str">
        <f>'Bills Import 2024'!W22</f>
        <v>{"911": 100.0}</v>
      </c>
      <c r="J22" s="1" t="str">
        <f>'Bills Import 2024'!AZ22</f>
        <v>15% PUR</v>
      </c>
    </row>
    <row r="23" spans="1:10" x14ac:dyDescent="0.25">
      <c r="A23" s="1" t="str">
        <f>'Bills Import 2024'!K23</f>
        <v/>
      </c>
      <c r="B23" s="45" t="str">
        <f>'Bills Import 2024'!R23</f>
        <v/>
      </c>
      <c r="C23" s="45" t="str">
        <f>'Bills Import 2024'!R23</f>
        <v/>
      </c>
      <c r="D23" s="45" t="str">
        <f>'Bills Import 2024'!AK23</f>
        <v/>
      </c>
      <c r="E23" s="1" t="str">
        <f>'Bills Import 2024'!AA23</f>
        <v>101011701</v>
      </c>
      <c r="F23" s="1" t="str">
        <f>'Bills Import 2024'!BF23</f>
        <v>Deduction of Advance Payment to Suppliers</v>
      </c>
      <c r="G23" s="1">
        <f>'Bills Import 2024'!BL23</f>
        <v>-1</v>
      </c>
      <c r="H23" s="46">
        <f>'Bills Import 2024'!BR23</f>
        <v>14983</v>
      </c>
      <c r="I23" s="1" t="str">
        <f>'Bills Import 2024'!W23</f>
        <v>{"911": 100.0}</v>
      </c>
      <c r="J23" s="1" t="str">
        <f>'Bills Import 2024'!AZ23</f>
        <v>15% PUR</v>
      </c>
    </row>
    <row r="24" spans="1:10" x14ac:dyDescent="0.25">
      <c r="A24" s="1" t="str">
        <f>'Bills Import 2024'!K24</f>
        <v>Subcontractors &amp; Services</v>
      </c>
      <c r="B24" s="45">
        <f>'Bills Import 2024'!R24</f>
        <v>45292</v>
      </c>
      <c r="C24" s="45">
        <f>'Bills Import 2024'!R24</f>
        <v>45292</v>
      </c>
      <c r="D24" s="45">
        <f>'Bills Import 2024'!AK24</f>
        <v>45307</v>
      </c>
      <c r="E24" s="1" t="str">
        <f>'Bills Import 2024'!AA24</f>
        <v>3010095</v>
      </c>
      <c r="F24" s="1" t="str">
        <f>'Bills Import 2024'!BF24</f>
        <v>Subcontractors</v>
      </c>
      <c r="G24" s="1">
        <f>'Bills Import 2024'!BL24</f>
        <v>1</v>
      </c>
      <c r="H24" s="46">
        <f>'Bills Import 2024'!BR24</f>
        <v>13920</v>
      </c>
      <c r="I24" s="1" t="str">
        <f>'Bills Import 2024'!W24</f>
        <v>{"1005": 100.0}</v>
      </c>
      <c r="J24" s="1" t="str">
        <f>'Bills Import 2024'!AZ24</f>
        <v>15% PUR</v>
      </c>
    </row>
    <row r="25" spans="1:10" x14ac:dyDescent="0.25">
      <c r="A25" s="1" t="str">
        <f>'Bills Import 2024'!K25</f>
        <v/>
      </c>
      <c r="B25" s="45" t="str">
        <f>'Bills Import 2024'!R25</f>
        <v/>
      </c>
      <c r="C25" s="45" t="str">
        <f>'Bills Import 2024'!R25</f>
        <v/>
      </c>
      <c r="D25" s="45" t="str">
        <f>'Bills Import 2024'!AK25</f>
        <v/>
      </c>
      <c r="E25" s="1" t="str">
        <f>'Bills Import 2024'!AA25</f>
        <v>101011701</v>
      </c>
      <c r="F25" s="1" t="str">
        <f>'Bills Import 2024'!BF25</f>
        <v>Deduction of Advance Payment to Suppliers</v>
      </c>
      <c r="G25" s="1">
        <f>'Bills Import 2024'!BL25</f>
        <v>-1</v>
      </c>
      <c r="H25" s="46">
        <f>'Bills Import 2024'!BR25</f>
        <v>0</v>
      </c>
      <c r="I25" s="1" t="str">
        <f>'Bills Import 2024'!W25</f>
        <v>{"1005": 100.0}</v>
      </c>
      <c r="J25" s="1" t="str">
        <f>'Bills Import 2024'!AZ25</f>
        <v>15% PUR</v>
      </c>
    </row>
    <row r="26" spans="1:10" x14ac:dyDescent="0.25">
      <c r="A26" s="1" t="str">
        <f>'Bills Import 2024'!K26</f>
        <v>Subcontractors &amp; Services</v>
      </c>
      <c r="B26" s="45">
        <f>'Bills Import 2024'!R26</f>
        <v>45292</v>
      </c>
      <c r="C26" s="45">
        <f>'Bills Import 2024'!R26</f>
        <v>45292</v>
      </c>
      <c r="D26" s="45">
        <f>'Bills Import 2024'!AK26</f>
        <v>45307</v>
      </c>
      <c r="E26" s="1" t="str">
        <f>'Bills Import 2024'!AA26</f>
        <v>3010095</v>
      </c>
      <c r="F26" s="1" t="str">
        <f>'Bills Import 2024'!BF26</f>
        <v>Subcontractors</v>
      </c>
      <c r="G26" s="1">
        <f>'Bills Import 2024'!BL26</f>
        <v>1</v>
      </c>
      <c r="H26" s="46">
        <f>'Bills Import 2024'!BR26</f>
        <v>15068</v>
      </c>
      <c r="I26" s="1" t="str">
        <f>'Bills Import 2024'!W26</f>
        <v>{"994": 100.0}</v>
      </c>
      <c r="J26" s="1" t="str">
        <f>'Bills Import 2024'!AZ26</f>
        <v>15% PUR</v>
      </c>
    </row>
    <row r="27" spans="1:10" x14ac:dyDescent="0.25">
      <c r="A27" s="1" t="str">
        <f>'Bills Import 2024'!K27</f>
        <v/>
      </c>
      <c r="B27" s="45" t="str">
        <f>'Bills Import 2024'!R27</f>
        <v/>
      </c>
      <c r="C27" s="45" t="str">
        <f>'Bills Import 2024'!R27</f>
        <v/>
      </c>
      <c r="D27" s="45" t="str">
        <f>'Bills Import 2024'!AK27</f>
        <v/>
      </c>
      <c r="E27" s="1" t="str">
        <f>'Bills Import 2024'!AA27</f>
        <v>101011701</v>
      </c>
      <c r="F27" s="1" t="str">
        <f>'Bills Import 2024'!BF27</f>
        <v>Deduction of Advance Payment to Suppliers</v>
      </c>
      <c r="G27" s="1">
        <f>'Bills Import 2024'!BL27</f>
        <v>-1</v>
      </c>
      <c r="H27" s="46">
        <f>'Bills Import 2024'!BR27</f>
        <v>0</v>
      </c>
      <c r="I27" s="1" t="str">
        <f>'Bills Import 2024'!W27</f>
        <v>{"994": 100.0}</v>
      </c>
      <c r="J27" s="1" t="str">
        <f>'Bills Import 2024'!AZ27</f>
        <v>15% PUR</v>
      </c>
    </row>
    <row r="28" spans="1:10" x14ac:dyDescent="0.25">
      <c r="A28" s="1" t="str">
        <f>'Bills Import 2024'!K28</f>
        <v>Subcontractors &amp; Services</v>
      </c>
      <c r="B28" s="45">
        <f>'Bills Import 2024'!R28</f>
        <v>45292</v>
      </c>
      <c r="C28" s="45">
        <f>'Bills Import 2024'!R28</f>
        <v>45292</v>
      </c>
      <c r="D28" s="45">
        <f>'Bills Import 2024'!AK28</f>
        <v>45307</v>
      </c>
      <c r="E28" s="1" t="str">
        <f>'Bills Import 2024'!AA28</f>
        <v>3010095</v>
      </c>
      <c r="F28" s="1" t="str">
        <f>'Bills Import 2024'!BF28</f>
        <v>Subcontractors</v>
      </c>
      <c r="G28" s="1">
        <f>'Bills Import 2024'!BL28</f>
        <v>1</v>
      </c>
      <c r="H28" s="46">
        <f>'Bills Import 2024'!BR28</f>
        <v>20416</v>
      </c>
      <c r="I28" s="1" t="str">
        <f>'Bills Import 2024'!W28</f>
        <v>{"1002": 100.0}</v>
      </c>
      <c r="J28" s="1" t="str">
        <f>'Bills Import 2024'!AZ28</f>
        <v>15% PUR</v>
      </c>
    </row>
    <row r="29" spans="1:10" x14ac:dyDescent="0.25">
      <c r="A29" s="1" t="str">
        <f>'Bills Import 2024'!K29</f>
        <v/>
      </c>
      <c r="B29" s="45" t="str">
        <f>'Bills Import 2024'!R29</f>
        <v/>
      </c>
      <c r="C29" s="45" t="str">
        <f>'Bills Import 2024'!R29</f>
        <v/>
      </c>
      <c r="D29" s="45" t="str">
        <f>'Bills Import 2024'!AK29</f>
        <v/>
      </c>
      <c r="E29" s="1" t="str">
        <f>'Bills Import 2024'!AA29</f>
        <v>101011701</v>
      </c>
      <c r="F29" s="1" t="str">
        <f>'Bills Import 2024'!BF29</f>
        <v>Deduction of Advance Payment to Suppliers</v>
      </c>
      <c r="G29" s="1">
        <f>'Bills Import 2024'!BL29</f>
        <v>-1</v>
      </c>
      <c r="H29" s="46">
        <f>'Bills Import 2024'!BR29</f>
        <v>0</v>
      </c>
      <c r="I29" s="1" t="str">
        <f>'Bills Import 2024'!W29</f>
        <v>{"1002": 100.0}</v>
      </c>
      <c r="J29" s="1" t="str">
        <f>'Bills Import 2024'!AZ29</f>
        <v>15% PUR</v>
      </c>
    </row>
    <row r="30" spans="1:10" x14ac:dyDescent="0.25">
      <c r="A30" s="1" t="str">
        <f>'Bills Import 2024'!K30</f>
        <v>Subcontractors &amp; Services</v>
      </c>
      <c r="B30" s="45">
        <f>'Bills Import 2024'!R30</f>
        <v>45292</v>
      </c>
      <c r="C30" s="45">
        <f>'Bills Import 2024'!R30</f>
        <v>45292</v>
      </c>
      <c r="D30" s="45">
        <f>'Bills Import 2024'!AK30</f>
        <v>45307</v>
      </c>
      <c r="E30" s="1" t="str">
        <f>'Bills Import 2024'!AA30</f>
        <v>3010095</v>
      </c>
      <c r="F30" s="1" t="str">
        <f>'Bills Import 2024'!BF30</f>
        <v>Subcontractors</v>
      </c>
      <c r="G30" s="1">
        <f>'Bills Import 2024'!BL30</f>
        <v>1</v>
      </c>
      <c r="H30" s="46">
        <f>'Bills Import 2024'!BR30</f>
        <v>15869</v>
      </c>
      <c r="I30" s="1" t="str">
        <f>'Bills Import 2024'!W30</f>
        <v>{"919": 100.0}</v>
      </c>
      <c r="J30" s="1" t="str">
        <f>'Bills Import 2024'!AZ30</f>
        <v>15% PUR</v>
      </c>
    </row>
    <row r="31" spans="1:10" x14ac:dyDescent="0.25">
      <c r="A31" s="1" t="str">
        <f>'Bills Import 2024'!K31</f>
        <v/>
      </c>
      <c r="B31" s="45" t="str">
        <f>'Bills Import 2024'!R31</f>
        <v/>
      </c>
      <c r="C31" s="45" t="str">
        <f>'Bills Import 2024'!R31</f>
        <v/>
      </c>
      <c r="D31" s="45" t="str">
        <f>'Bills Import 2024'!AK31</f>
        <v/>
      </c>
      <c r="E31" s="1" t="str">
        <f>'Bills Import 2024'!AA31</f>
        <v>101011701</v>
      </c>
      <c r="F31" s="1" t="str">
        <f>'Bills Import 2024'!BF31</f>
        <v>Deduction of Advance Payment to Suppliers</v>
      </c>
      <c r="G31" s="1">
        <f>'Bills Import 2024'!BL31</f>
        <v>-1</v>
      </c>
      <c r="H31" s="46">
        <f>'Bills Import 2024'!BR31</f>
        <v>0</v>
      </c>
      <c r="I31" s="1" t="str">
        <f>'Bills Import 2024'!W31</f>
        <v>{"919": 100.0}</v>
      </c>
      <c r="J31" s="1" t="str">
        <f>'Bills Import 2024'!AZ31</f>
        <v>15% PUR</v>
      </c>
    </row>
    <row r="32" spans="1:10" x14ac:dyDescent="0.25">
      <c r="A32" s="1" t="str">
        <f>'Bills Import 2024'!K32</f>
        <v>Subcontractors &amp; Services</v>
      </c>
      <c r="B32" s="45">
        <f>'Bills Import 2024'!R32</f>
        <v>45292</v>
      </c>
      <c r="C32" s="45">
        <f>'Bills Import 2024'!R32</f>
        <v>45292</v>
      </c>
      <c r="D32" s="45">
        <f>'Bills Import 2024'!AK32</f>
        <v>45307</v>
      </c>
      <c r="E32" s="1" t="str">
        <f>'Bills Import 2024'!AA32</f>
        <v>3010095</v>
      </c>
      <c r="F32" s="1" t="str">
        <f>'Bills Import 2024'!BF32</f>
        <v>Subcontractors</v>
      </c>
      <c r="G32" s="1">
        <f>'Bills Import 2024'!BL32</f>
        <v>1</v>
      </c>
      <c r="H32" s="46">
        <f>'Bills Import 2024'!BR32</f>
        <v>278400</v>
      </c>
      <c r="I32" s="1" t="str">
        <f>'Bills Import 2024'!W32</f>
        <v>{"1020": 100.0}</v>
      </c>
      <c r="J32" s="1" t="str">
        <f>'Bills Import 2024'!AZ32</f>
        <v>15% PUR</v>
      </c>
    </row>
    <row r="33" spans="1:10" x14ac:dyDescent="0.25">
      <c r="A33" s="1" t="str">
        <f>'Bills Import 2024'!K33</f>
        <v/>
      </c>
      <c r="B33" s="45" t="str">
        <f>'Bills Import 2024'!R33</f>
        <v/>
      </c>
      <c r="C33" s="45" t="str">
        <f>'Bills Import 2024'!R33</f>
        <v/>
      </c>
      <c r="D33" s="45" t="str">
        <f>'Bills Import 2024'!AK33</f>
        <v/>
      </c>
      <c r="E33" s="1" t="str">
        <f>'Bills Import 2024'!AA33</f>
        <v>101011701</v>
      </c>
      <c r="F33" s="1" t="str">
        <f>'Bills Import 2024'!BF33</f>
        <v>Deduction of Advance Payment to Suppliers</v>
      </c>
      <c r="G33" s="1">
        <f>'Bills Import 2024'!BL33</f>
        <v>-1</v>
      </c>
      <c r="H33" s="46">
        <f>'Bills Import 2024'!BR33</f>
        <v>139200</v>
      </c>
      <c r="I33" s="1" t="str">
        <f>'Bills Import 2024'!W33</f>
        <v>{"1020": 100.0}</v>
      </c>
      <c r="J33" s="1" t="str">
        <f>'Bills Import 2024'!AZ33</f>
        <v>15% PUR</v>
      </c>
    </row>
    <row r="34" spans="1:10" x14ac:dyDescent="0.25">
      <c r="A34" s="1" t="str">
        <f>'Bills Import 2024'!K34</f>
        <v>Subcontractors &amp; Services</v>
      </c>
      <c r="B34" s="45">
        <f>'Bills Import 2024'!R34</f>
        <v>45321</v>
      </c>
      <c r="C34" s="45">
        <f>'Bills Import 2024'!R34</f>
        <v>45321</v>
      </c>
      <c r="D34" s="45">
        <f>'Bills Import 2024'!AK34</f>
        <v>45336</v>
      </c>
      <c r="E34" s="1" t="str">
        <f>'Bills Import 2024'!AA34</f>
        <v>3010095</v>
      </c>
      <c r="F34" s="1" t="str">
        <f>'Bills Import 2024'!BF34</f>
        <v>Subcontractors</v>
      </c>
      <c r="G34" s="1">
        <f>'Bills Import 2024'!BL34</f>
        <v>1</v>
      </c>
      <c r="H34" s="46">
        <f>'Bills Import 2024'!BR34</f>
        <v>11389</v>
      </c>
      <c r="I34" s="1" t="str">
        <f>'Bills Import 2024'!W34</f>
        <v>{"851": 100.0}</v>
      </c>
      <c r="J34" s="1" t="str">
        <f>'Bills Import 2024'!AZ34</f>
        <v>15% PUR</v>
      </c>
    </row>
    <row r="35" spans="1:10" x14ac:dyDescent="0.25">
      <c r="A35" s="1" t="str">
        <f>'Bills Import 2024'!K35</f>
        <v/>
      </c>
      <c r="B35" s="45" t="str">
        <f>'Bills Import 2024'!R35</f>
        <v/>
      </c>
      <c r="C35" s="45" t="str">
        <f>'Bills Import 2024'!R35</f>
        <v/>
      </c>
      <c r="D35" s="45" t="str">
        <f>'Bills Import 2024'!AK35</f>
        <v/>
      </c>
      <c r="E35" s="1" t="str">
        <f>'Bills Import 2024'!AA35</f>
        <v>101011701</v>
      </c>
      <c r="F35" s="1" t="str">
        <f>'Bills Import 2024'!BF35</f>
        <v>Deduction of Advance Payment to Suppliers</v>
      </c>
      <c r="G35" s="1">
        <f>'Bills Import 2024'!BL35</f>
        <v>-1</v>
      </c>
      <c r="H35" s="46">
        <f>'Bills Import 2024'!BR35</f>
        <v>2278</v>
      </c>
      <c r="I35" s="1" t="str">
        <f>'Bills Import 2024'!W35</f>
        <v>{"851": 100.0}</v>
      </c>
      <c r="J35" s="1" t="str">
        <f>'Bills Import 2024'!AZ35</f>
        <v>15% PUR</v>
      </c>
    </row>
    <row r="36" spans="1:10" x14ac:dyDescent="0.25">
      <c r="A36" s="1" t="str">
        <f>'Bills Import 2024'!K36</f>
        <v>Subcontractors &amp; Services</v>
      </c>
      <c r="B36" s="45">
        <f>'Bills Import 2024'!R36</f>
        <v>45321</v>
      </c>
      <c r="C36" s="45">
        <f>'Bills Import 2024'!R36</f>
        <v>45321</v>
      </c>
      <c r="D36" s="45">
        <f>'Bills Import 2024'!AK36</f>
        <v>45336</v>
      </c>
      <c r="E36" s="1" t="str">
        <f>'Bills Import 2024'!AA36</f>
        <v>3010095</v>
      </c>
      <c r="F36" s="1" t="str">
        <f>'Bills Import 2024'!BF36</f>
        <v>Subcontractors</v>
      </c>
      <c r="G36" s="1">
        <f>'Bills Import 2024'!BL36</f>
        <v>1</v>
      </c>
      <c r="H36" s="46">
        <f>'Bills Import 2024'!BR36</f>
        <v>7835</v>
      </c>
      <c r="I36" s="1" t="str">
        <f>'Bills Import 2024'!W36</f>
        <v>{"909": 100.0}</v>
      </c>
      <c r="J36" s="1" t="str">
        <f>'Bills Import 2024'!AZ36</f>
        <v>15% PUR</v>
      </c>
    </row>
    <row r="37" spans="1:10" x14ac:dyDescent="0.25">
      <c r="A37" s="1" t="str">
        <f>'Bills Import 2024'!K37</f>
        <v>Subcontractors &amp; Services</v>
      </c>
      <c r="B37" s="45">
        <f>'Bills Import 2024'!R37</f>
        <v>45321</v>
      </c>
      <c r="C37" s="45">
        <f>'Bills Import 2024'!R37</f>
        <v>45321</v>
      </c>
      <c r="D37" s="45">
        <f>'Bills Import 2024'!AK37</f>
        <v>45336</v>
      </c>
      <c r="E37" s="1" t="str">
        <f>'Bills Import 2024'!AA37</f>
        <v>3010095</v>
      </c>
      <c r="F37" s="1" t="str">
        <f>'Bills Import 2024'!BF37</f>
        <v>Subcontractors</v>
      </c>
      <c r="G37" s="1">
        <f>'Bills Import 2024'!BL37</f>
        <v>1</v>
      </c>
      <c r="H37" s="46">
        <f>'Bills Import 2024'!BR37</f>
        <v>58350</v>
      </c>
      <c r="I37" s="1" t="str">
        <f>'Bills Import 2024'!W37</f>
        <v>{"1017": 100.0}</v>
      </c>
      <c r="J37" s="1" t="str">
        <f>'Bills Import 2024'!AZ37</f>
        <v>15% PUR</v>
      </c>
    </row>
    <row r="38" spans="1:10" x14ac:dyDescent="0.25">
      <c r="A38" s="1" t="str">
        <f>'Bills Import 2024'!K38</f>
        <v/>
      </c>
      <c r="B38" s="45" t="str">
        <f>'Bills Import 2024'!R38</f>
        <v/>
      </c>
      <c r="C38" s="45" t="str">
        <f>'Bills Import 2024'!R38</f>
        <v/>
      </c>
      <c r="D38" s="45" t="str">
        <f>'Bills Import 2024'!AK38</f>
        <v/>
      </c>
      <c r="E38" s="1" t="str">
        <f>'Bills Import 2024'!AA38</f>
        <v>101011701</v>
      </c>
      <c r="F38" s="1" t="str">
        <f>'Bills Import 2024'!BF38</f>
        <v>Deduction of Advance Payment to Suppliers</v>
      </c>
      <c r="G38" s="1">
        <f>'Bills Import 2024'!BL38</f>
        <v>-1</v>
      </c>
      <c r="H38" s="46">
        <f>'Bills Import 2024'!BR38</f>
        <v>17505</v>
      </c>
      <c r="I38" s="1" t="str">
        <f>'Bills Import 2024'!W38</f>
        <v>{"1017": 100.0}</v>
      </c>
      <c r="J38" s="1" t="str">
        <f>'Bills Import 2024'!AZ38</f>
        <v>15% PUR</v>
      </c>
    </row>
    <row r="39" spans="1:10" x14ac:dyDescent="0.25">
      <c r="A39" s="1" t="str">
        <f>'Bills Import 2024'!K39</f>
        <v>Subcontractors &amp; Services</v>
      </c>
      <c r="B39" s="45">
        <f>'Bills Import 2024'!R39</f>
        <v>45321</v>
      </c>
      <c r="C39" s="45">
        <f>'Bills Import 2024'!R39</f>
        <v>45321</v>
      </c>
      <c r="D39" s="45">
        <f>'Bills Import 2024'!AK39</f>
        <v>45336</v>
      </c>
      <c r="E39" s="1" t="str">
        <f>'Bills Import 2024'!AA39</f>
        <v>3010095</v>
      </c>
      <c r="F39" s="1" t="str">
        <f>'Bills Import 2024'!BF39</f>
        <v>Subcontractors</v>
      </c>
      <c r="G39" s="1">
        <f>'Bills Import 2024'!BL39</f>
        <v>1</v>
      </c>
      <c r="H39" s="46">
        <f>'Bills Import 2024'!BR39</f>
        <v>45053</v>
      </c>
      <c r="I39" s="1" t="str">
        <f>'Bills Import 2024'!W39</f>
        <v>{"1012": 100.0}</v>
      </c>
      <c r="J39" s="1" t="str">
        <f>'Bills Import 2024'!AZ39</f>
        <v>15% PUR</v>
      </c>
    </row>
    <row r="40" spans="1:10" x14ac:dyDescent="0.25">
      <c r="A40" s="1" t="str">
        <f>'Bills Import 2024'!K40</f>
        <v/>
      </c>
      <c r="B40" s="45" t="str">
        <f>'Bills Import 2024'!R40</f>
        <v/>
      </c>
      <c r="C40" s="45" t="str">
        <f>'Bills Import 2024'!R40</f>
        <v/>
      </c>
      <c r="D40" s="45" t="str">
        <f>'Bills Import 2024'!AK40</f>
        <v/>
      </c>
      <c r="E40" s="1" t="str">
        <f>'Bills Import 2024'!AA40</f>
        <v>101011701</v>
      </c>
      <c r="F40" s="1" t="str">
        <f>'Bills Import 2024'!BF40</f>
        <v>Deduction of Advance Payment to Suppliers</v>
      </c>
      <c r="G40" s="1">
        <f>'Bills Import 2024'!BL40</f>
        <v>-1</v>
      </c>
      <c r="H40" s="46">
        <f>'Bills Import 2024'!BR40</f>
        <v>13516</v>
      </c>
      <c r="I40" s="1" t="str">
        <f>'Bills Import 2024'!W40</f>
        <v>{"1012": 100.0}</v>
      </c>
      <c r="J40" s="1" t="str">
        <f>'Bills Import 2024'!AZ40</f>
        <v>15% PUR</v>
      </c>
    </row>
    <row r="41" spans="1:10" x14ac:dyDescent="0.25">
      <c r="A41" s="1" t="str">
        <f>'Bills Import 2024'!K41</f>
        <v>Subcontractors &amp; Services</v>
      </c>
      <c r="B41" s="45">
        <f>'Bills Import 2024'!R41</f>
        <v>45321</v>
      </c>
      <c r="C41" s="45">
        <f>'Bills Import 2024'!R41</f>
        <v>45321</v>
      </c>
      <c r="D41" s="45">
        <f>'Bills Import 2024'!AK41</f>
        <v>45336</v>
      </c>
      <c r="E41" s="1" t="str">
        <f>'Bills Import 2024'!AA41</f>
        <v>3010095</v>
      </c>
      <c r="F41" s="1" t="str">
        <f>'Bills Import 2024'!BF41</f>
        <v>Subcontractors</v>
      </c>
      <c r="G41" s="1">
        <f>'Bills Import 2024'!BL41</f>
        <v>1</v>
      </c>
      <c r="H41" s="46">
        <f>'Bills Import 2024'!BR41</f>
        <v>23207</v>
      </c>
      <c r="I41" s="1" t="str">
        <f>'Bills Import 2024'!W41</f>
        <v>{"860": 100.0}</v>
      </c>
      <c r="J41" s="1" t="str">
        <f>'Bills Import 2024'!AZ41</f>
        <v>15% PUR</v>
      </c>
    </row>
    <row r="42" spans="1:10" x14ac:dyDescent="0.25">
      <c r="A42" s="1" t="str">
        <f>'Bills Import 2024'!K42</f>
        <v>Subcontractors &amp; Services</v>
      </c>
      <c r="B42" s="45">
        <f>'Bills Import 2024'!R42</f>
        <v>45321</v>
      </c>
      <c r="C42" s="45">
        <f>'Bills Import 2024'!R42</f>
        <v>45321</v>
      </c>
      <c r="D42" s="45">
        <f>'Bills Import 2024'!AK42</f>
        <v>45336</v>
      </c>
      <c r="E42" s="1" t="str">
        <f>'Bills Import 2024'!AA42</f>
        <v>3010095</v>
      </c>
      <c r="F42" s="1" t="str">
        <f>'Bills Import 2024'!BF42</f>
        <v>Subcontractors</v>
      </c>
      <c r="G42" s="1">
        <f>'Bills Import 2024'!BL42</f>
        <v>1</v>
      </c>
      <c r="H42" s="46">
        <f>'Bills Import 2024'!BR42</f>
        <v>64960</v>
      </c>
      <c r="I42" s="1" t="str">
        <f>'Bills Import 2024'!W42</f>
        <v>{"854": 100.0}</v>
      </c>
      <c r="J42" s="1" t="str">
        <f>'Bills Import 2024'!AZ42</f>
        <v>15% PUR</v>
      </c>
    </row>
    <row r="43" spans="1:10" x14ac:dyDescent="0.25">
      <c r="A43" s="1" t="str">
        <f>'Bills Import 2024'!K43</f>
        <v/>
      </c>
      <c r="B43" s="45" t="str">
        <f>'Bills Import 2024'!R43</f>
        <v/>
      </c>
      <c r="C43" s="45" t="str">
        <f>'Bills Import 2024'!R43</f>
        <v/>
      </c>
      <c r="D43" s="45" t="str">
        <f>'Bills Import 2024'!AK43</f>
        <v/>
      </c>
      <c r="E43" s="1" t="str">
        <f>'Bills Import 2024'!AA43</f>
        <v>101011701</v>
      </c>
      <c r="F43" s="1" t="str">
        <f>'Bills Import 2024'!BF43</f>
        <v>Deduction of Advance Payment to Suppliers</v>
      </c>
      <c r="G43" s="1">
        <f>'Bills Import 2024'!BL43</f>
        <v>-1</v>
      </c>
      <c r="H43" s="46">
        <f>'Bills Import 2024'!BR43</f>
        <v>25984</v>
      </c>
      <c r="I43" s="1" t="str">
        <f>'Bills Import 2024'!W43</f>
        <v>{"854": 100.0}</v>
      </c>
      <c r="J43" s="1" t="str">
        <f>'Bills Import 2024'!AZ43</f>
        <v>15% PUR</v>
      </c>
    </row>
    <row r="44" spans="1:10" x14ac:dyDescent="0.25">
      <c r="A44" s="1" t="str">
        <f>'Bills Import 2024'!K44</f>
        <v>Subcontractors &amp; Services</v>
      </c>
      <c r="B44" s="45">
        <f>'Bills Import 2024'!R44</f>
        <v>45321</v>
      </c>
      <c r="C44" s="45">
        <f>'Bills Import 2024'!R44</f>
        <v>45321</v>
      </c>
      <c r="D44" s="45">
        <f>'Bills Import 2024'!AK44</f>
        <v>45336</v>
      </c>
      <c r="E44" s="1" t="str">
        <f>'Bills Import 2024'!AA44</f>
        <v>3010095</v>
      </c>
      <c r="F44" s="1" t="str">
        <f>'Bills Import 2024'!BF44</f>
        <v>Subcontractors</v>
      </c>
      <c r="G44" s="1">
        <f>'Bills Import 2024'!BL44</f>
        <v>1</v>
      </c>
      <c r="H44" s="46">
        <f>'Bills Import 2024'!BR44</f>
        <v>12517</v>
      </c>
      <c r="I44" s="1" t="str">
        <f>'Bills Import 2024'!W44</f>
        <v>{"1013": 100.0}</v>
      </c>
      <c r="J44" s="1" t="str">
        <f>'Bills Import 2024'!AZ44</f>
        <v>15% PUR</v>
      </c>
    </row>
    <row r="45" spans="1:10" x14ac:dyDescent="0.25">
      <c r="A45" s="1" t="str">
        <f>'Bills Import 2024'!K45</f>
        <v/>
      </c>
      <c r="B45" s="45" t="str">
        <f>'Bills Import 2024'!R45</f>
        <v/>
      </c>
      <c r="C45" s="45" t="str">
        <f>'Bills Import 2024'!R45</f>
        <v/>
      </c>
      <c r="D45" s="45" t="str">
        <f>'Bills Import 2024'!AK45</f>
        <v/>
      </c>
      <c r="E45" s="1" t="str">
        <f>'Bills Import 2024'!AA45</f>
        <v>101011701</v>
      </c>
      <c r="F45" s="1" t="str">
        <f>'Bills Import 2024'!BF45</f>
        <v>Deduction of Advance Payment to Suppliers</v>
      </c>
      <c r="G45" s="1">
        <f>'Bills Import 2024'!BL45</f>
        <v>-1</v>
      </c>
      <c r="H45" s="46">
        <f>'Bills Import 2024'!BR45</f>
        <v>0</v>
      </c>
      <c r="I45" s="1" t="str">
        <f>'Bills Import 2024'!W45</f>
        <v>{"1013": 100.0}</v>
      </c>
      <c r="J45" s="1" t="str">
        <f>'Bills Import 2024'!AZ45</f>
        <v>15% PUR</v>
      </c>
    </row>
    <row r="46" spans="1:10" x14ac:dyDescent="0.25">
      <c r="A46" s="1" t="str">
        <f>'Bills Import 2024'!K46</f>
        <v>Subcontractors &amp; Services</v>
      </c>
      <c r="B46" s="45">
        <f>'Bills Import 2024'!R46</f>
        <v>45321</v>
      </c>
      <c r="C46" s="45">
        <f>'Bills Import 2024'!R46</f>
        <v>45321</v>
      </c>
      <c r="D46" s="45">
        <f>'Bills Import 2024'!AK46</f>
        <v>45336</v>
      </c>
      <c r="E46" s="1" t="str">
        <f>'Bills Import 2024'!AA46</f>
        <v>3010095</v>
      </c>
      <c r="F46" s="1" t="str">
        <f>'Bills Import 2024'!BF46</f>
        <v>Subcontractors</v>
      </c>
      <c r="G46" s="1">
        <f>'Bills Import 2024'!BL46</f>
        <v>1</v>
      </c>
      <c r="H46" s="46">
        <f>'Bills Import 2024'!BR46</f>
        <v>290000</v>
      </c>
      <c r="I46" s="1" t="str">
        <f>'Bills Import 2024'!W46</f>
        <v>{"1006": 100.0}</v>
      </c>
      <c r="J46" s="1" t="str">
        <f>'Bills Import 2024'!AZ46</f>
        <v>15% PUR</v>
      </c>
    </row>
    <row r="47" spans="1:10" x14ac:dyDescent="0.25">
      <c r="A47" s="1" t="str">
        <f>'Bills Import 2024'!K47</f>
        <v/>
      </c>
      <c r="B47" s="45" t="str">
        <f>'Bills Import 2024'!R47</f>
        <v/>
      </c>
      <c r="C47" s="45" t="str">
        <f>'Bills Import 2024'!R47</f>
        <v/>
      </c>
      <c r="D47" s="45" t="str">
        <f>'Bills Import 2024'!AK47</f>
        <v/>
      </c>
      <c r="E47" s="1" t="str">
        <f>'Bills Import 2024'!AA47</f>
        <v>101011701</v>
      </c>
      <c r="F47" s="1" t="str">
        <f>'Bills Import 2024'!BF47</f>
        <v>Deduction of Advance Payment to Suppliers</v>
      </c>
      <c r="G47" s="1">
        <f>'Bills Import 2024'!BL47</f>
        <v>-1</v>
      </c>
      <c r="H47" s="46">
        <f>'Bills Import 2024'!BR47</f>
        <v>72500</v>
      </c>
      <c r="I47" s="1" t="str">
        <f>'Bills Import 2024'!W47</f>
        <v>{"1006": 100.0}</v>
      </c>
      <c r="J47" s="1" t="str">
        <f>'Bills Import 2024'!AZ47</f>
        <v>15% PUR</v>
      </c>
    </row>
    <row r="48" spans="1:10" x14ac:dyDescent="0.25">
      <c r="A48" s="1" t="str">
        <f>'Bills Import 2024'!K48</f>
        <v>Subcontractors &amp; Services</v>
      </c>
      <c r="B48" s="45">
        <f>'Bills Import 2024'!R48</f>
        <v>45321</v>
      </c>
      <c r="C48" s="45">
        <f>'Bills Import 2024'!R48</f>
        <v>45321</v>
      </c>
      <c r="D48" s="45">
        <f>'Bills Import 2024'!AK48</f>
        <v>45336</v>
      </c>
      <c r="E48" s="1" t="str">
        <f>'Bills Import 2024'!AA48</f>
        <v>3010095</v>
      </c>
      <c r="F48" s="1" t="str">
        <f>'Bills Import 2024'!BF48</f>
        <v>Subcontractors</v>
      </c>
      <c r="G48" s="1">
        <f>'Bills Import 2024'!BL48</f>
        <v>1</v>
      </c>
      <c r="H48" s="46">
        <f>'Bills Import 2024'!BR48</f>
        <v>156239</v>
      </c>
      <c r="I48" s="1" t="str">
        <f>'Bills Import 2024'!W48</f>
        <v>{"906": 100.0}</v>
      </c>
      <c r="J48" s="1" t="str">
        <f>'Bills Import 2024'!AZ48</f>
        <v>15% PUR</v>
      </c>
    </row>
    <row r="49" spans="1:10" x14ac:dyDescent="0.25">
      <c r="A49" s="1" t="str">
        <f>'Bills Import 2024'!K49</f>
        <v/>
      </c>
      <c r="B49" s="45" t="str">
        <f>'Bills Import 2024'!R49</f>
        <v/>
      </c>
      <c r="C49" s="45" t="str">
        <f>'Bills Import 2024'!R49</f>
        <v/>
      </c>
      <c r="D49" s="45" t="str">
        <f>'Bills Import 2024'!AK49</f>
        <v/>
      </c>
      <c r="E49" s="1" t="str">
        <f>'Bills Import 2024'!AA49</f>
        <v>101011701</v>
      </c>
      <c r="F49" s="1" t="str">
        <f>'Bills Import 2024'!BF49</f>
        <v>Deduction of Advance Payment to Suppliers</v>
      </c>
      <c r="G49" s="1">
        <f>'Bills Import 2024'!BL49</f>
        <v>-1</v>
      </c>
      <c r="H49" s="46">
        <f>'Bills Import 2024'!BR49</f>
        <v>46872</v>
      </c>
      <c r="I49" s="1" t="str">
        <f>'Bills Import 2024'!W49</f>
        <v>{"906": 100.0}</v>
      </c>
      <c r="J49" s="1" t="str">
        <f>'Bills Import 2024'!AZ49</f>
        <v>15% PUR</v>
      </c>
    </row>
    <row r="50" spans="1:10" x14ac:dyDescent="0.25">
      <c r="A50" s="1" t="str">
        <f>'Bills Import 2024'!K50</f>
        <v>Subcontractors &amp; Services</v>
      </c>
      <c r="B50" s="45">
        <f>'Bills Import 2024'!R50</f>
        <v>45321</v>
      </c>
      <c r="C50" s="45">
        <f>'Bills Import 2024'!R50</f>
        <v>45321</v>
      </c>
      <c r="D50" s="45">
        <f>'Bills Import 2024'!AK50</f>
        <v>45336</v>
      </c>
      <c r="E50" s="1" t="str">
        <f>'Bills Import 2024'!AA50</f>
        <v>3010095</v>
      </c>
      <c r="F50" s="1" t="str">
        <f>'Bills Import 2024'!BF50</f>
        <v>Subcontractors</v>
      </c>
      <c r="G50" s="1">
        <f>'Bills Import 2024'!BL50</f>
        <v>1</v>
      </c>
      <c r="H50" s="46">
        <f>'Bills Import 2024'!BR50</f>
        <v>449446</v>
      </c>
      <c r="I50" s="1" t="str">
        <f>'Bills Import 2024'!W50</f>
        <v>{"1035": 100.0}</v>
      </c>
      <c r="J50" s="1" t="str">
        <f>'Bills Import 2024'!AZ50</f>
        <v>15% PUR</v>
      </c>
    </row>
    <row r="51" spans="1:10" x14ac:dyDescent="0.25">
      <c r="A51" s="1" t="str">
        <f>'Bills Import 2024'!K51</f>
        <v/>
      </c>
      <c r="B51" s="45" t="str">
        <f>'Bills Import 2024'!R51</f>
        <v/>
      </c>
      <c r="C51" s="45" t="str">
        <f>'Bills Import 2024'!R51</f>
        <v/>
      </c>
      <c r="D51" s="45" t="str">
        <f>'Bills Import 2024'!AK51</f>
        <v/>
      </c>
      <c r="E51" s="1" t="str">
        <f>'Bills Import 2024'!AA51</f>
        <v>101011701</v>
      </c>
      <c r="F51" s="1" t="str">
        <f>'Bills Import 2024'!BF51</f>
        <v>Deduction of Advance Payment to Suppliers</v>
      </c>
      <c r="G51" s="1">
        <f>'Bills Import 2024'!BL51</f>
        <v>-1</v>
      </c>
      <c r="H51" s="46">
        <f>'Bills Import 2024'!BR51</f>
        <v>224723</v>
      </c>
      <c r="I51" s="1" t="str">
        <f>'Bills Import 2024'!W51</f>
        <v>{"1035": 100.0}</v>
      </c>
      <c r="J51" s="1" t="str">
        <f>'Bills Import 2024'!AZ51</f>
        <v>15% PUR</v>
      </c>
    </row>
    <row r="52" spans="1:10" x14ac:dyDescent="0.25">
      <c r="A52" s="1" t="str">
        <f>'Bills Import 2024'!K52</f>
        <v>Subcontractors &amp; Services</v>
      </c>
      <c r="B52" s="45">
        <f>'Bills Import 2024'!R52</f>
        <v>45321</v>
      </c>
      <c r="C52" s="45">
        <f>'Bills Import 2024'!R52</f>
        <v>45321</v>
      </c>
      <c r="D52" s="45">
        <f>'Bills Import 2024'!AK52</f>
        <v>45336</v>
      </c>
      <c r="E52" s="1" t="str">
        <f>'Bills Import 2024'!AA52</f>
        <v>3010095</v>
      </c>
      <c r="F52" s="1" t="str">
        <f>'Bills Import 2024'!BF52</f>
        <v>Subcontractors</v>
      </c>
      <c r="G52" s="1">
        <f>'Bills Import 2024'!BL52</f>
        <v>1</v>
      </c>
      <c r="H52" s="46">
        <f>'Bills Import 2024'!BR52</f>
        <v>286010</v>
      </c>
      <c r="I52" s="1" t="str">
        <f>'Bills Import 2024'!W52</f>
        <v>{"1034": 100.0}</v>
      </c>
      <c r="J52" s="1" t="str">
        <f>'Bills Import 2024'!AZ52</f>
        <v>15% PUR</v>
      </c>
    </row>
    <row r="53" spans="1:10" x14ac:dyDescent="0.25">
      <c r="A53" s="1" t="str">
        <f>'Bills Import 2024'!K53</f>
        <v/>
      </c>
      <c r="B53" s="45" t="str">
        <f>'Bills Import 2024'!R53</f>
        <v/>
      </c>
      <c r="C53" s="45" t="str">
        <f>'Bills Import 2024'!R53</f>
        <v/>
      </c>
      <c r="D53" s="45" t="str">
        <f>'Bills Import 2024'!AK53</f>
        <v/>
      </c>
      <c r="E53" s="1" t="str">
        <f>'Bills Import 2024'!AA53</f>
        <v>101011701</v>
      </c>
      <c r="F53" s="1" t="str">
        <f>'Bills Import 2024'!BF53</f>
        <v>Deduction of Advance Payment to Suppliers</v>
      </c>
      <c r="G53" s="1">
        <f>'Bills Import 2024'!BL53</f>
        <v>-1</v>
      </c>
      <c r="H53" s="46">
        <f>'Bills Import 2024'!BR53</f>
        <v>57202</v>
      </c>
      <c r="I53" s="1" t="str">
        <f>'Bills Import 2024'!W53</f>
        <v>{"1034": 100.0}</v>
      </c>
      <c r="J53" s="1" t="str">
        <f>'Bills Import 2024'!AZ53</f>
        <v>15% PUR</v>
      </c>
    </row>
    <row r="54" spans="1:10" x14ac:dyDescent="0.25">
      <c r="A54" s="1" t="str">
        <f>'Bills Import 2024'!K54</f>
        <v>Subcontractors &amp; Services</v>
      </c>
      <c r="B54" s="45">
        <f>'Bills Import 2024'!R54</f>
        <v>45321</v>
      </c>
      <c r="C54" s="45">
        <f>'Bills Import 2024'!R54</f>
        <v>45321</v>
      </c>
      <c r="D54" s="45">
        <f>'Bills Import 2024'!AK54</f>
        <v>45336</v>
      </c>
      <c r="E54" s="1" t="str">
        <f>'Bills Import 2024'!AA54</f>
        <v>3010095</v>
      </c>
      <c r="F54" s="1" t="str">
        <f>'Bills Import 2024'!BF54</f>
        <v>Subcontractors</v>
      </c>
      <c r="G54" s="1">
        <f>'Bills Import 2024'!BL54</f>
        <v>1</v>
      </c>
      <c r="H54" s="46">
        <f>'Bills Import 2024'!BR54</f>
        <v>22872</v>
      </c>
      <c r="I54" s="1" t="str">
        <f>'Bills Import 2024'!W54</f>
        <v>{"986": 100.0}</v>
      </c>
      <c r="J54" s="1" t="str">
        <f>'Bills Import 2024'!AZ54</f>
        <v>15% PUR</v>
      </c>
    </row>
    <row r="55" spans="1:10" x14ac:dyDescent="0.25">
      <c r="A55" s="1" t="str">
        <f>'Bills Import 2024'!K55</f>
        <v/>
      </c>
      <c r="B55" s="45" t="str">
        <f>'Bills Import 2024'!R55</f>
        <v/>
      </c>
      <c r="C55" s="45" t="str">
        <f>'Bills Import 2024'!R55</f>
        <v/>
      </c>
      <c r="D55" s="45" t="str">
        <f>'Bills Import 2024'!AK55</f>
        <v/>
      </c>
      <c r="E55" s="1" t="str">
        <f>'Bills Import 2024'!AA55</f>
        <v>101011701</v>
      </c>
      <c r="F55" s="1" t="str">
        <f>'Bills Import 2024'!BF55</f>
        <v>Deduction of Advance Payment to Suppliers</v>
      </c>
      <c r="G55" s="1">
        <f>'Bills Import 2024'!BL55</f>
        <v>-1</v>
      </c>
      <c r="H55" s="46">
        <f>'Bills Import 2024'!BR55</f>
        <v>11436</v>
      </c>
      <c r="I55" s="1" t="str">
        <f>'Bills Import 2024'!W55</f>
        <v>{"986": 100.0}</v>
      </c>
      <c r="J55" s="1" t="str">
        <f>'Bills Import 2024'!AZ55</f>
        <v>15% PUR</v>
      </c>
    </row>
    <row r="56" spans="1:10" x14ac:dyDescent="0.25">
      <c r="A56" s="1" t="str">
        <f>'Bills Import 2024'!K56</f>
        <v>Subcontractors &amp; Services</v>
      </c>
      <c r="B56" s="45">
        <f>'Bills Import 2024'!R56</f>
        <v>45321</v>
      </c>
      <c r="C56" s="45">
        <f>'Bills Import 2024'!R56</f>
        <v>45321</v>
      </c>
      <c r="D56" s="45">
        <f>'Bills Import 2024'!AK56</f>
        <v>45336</v>
      </c>
      <c r="E56" s="1" t="str">
        <f>'Bills Import 2024'!AA56</f>
        <v>3010095</v>
      </c>
      <c r="F56" s="1" t="str">
        <f>'Bills Import 2024'!BF56</f>
        <v>Subcontractors</v>
      </c>
      <c r="G56" s="1">
        <f>'Bills Import 2024'!BL56</f>
        <v>1</v>
      </c>
      <c r="H56" s="46">
        <f>'Bills Import 2024'!BR56</f>
        <v>110518</v>
      </c>
      <c r="I56" s="1" t="str">
        <f>'Bills Import 2024'!W56</f>
        <v>{"1011": 100.0}</v>
      </c>
      <c r="J56" s="1" t="str">
        <f>'Bills Import 2024'!AZ56</f>
        <v>15% PUR</v>
      </c>
    </row>
    <row r="57" spans="1:10" x14ac:dyDescent="0.25">
      <c r="A57" s="1" t="str">
        <f>'Bills Import 2024'!K57</f>
        <v/>
      </c>
      <c r="B57" s="45" t="str">
        <f>'Bills Import 2024'!R57</f>
        <v/>
      </c>
      <c r="C57" s="45" t="str">
        <f>'Bills Import 2024'!R57</f>
        <v/>
      </c>
      <c r="D57" s="45" t="str">
        <f>'Bills Import 2024'!AK57</f>
        <v/>
      </c>
      <c r="E57" s="1" t="str">
        <f>'Bills Import 2024'!AA57</f>
        <v>101011701</v>
      </c>
      <c r="F57" s="1" t="str">
        <f>'Bills Import 2024'!BF57</f>
        <v>Deduction of Advance Payment to Suppliers</v>
      </c>
      <c r="G57" s="1">
        <f>'Bills Import 2024'!BL57</f>
        <v>-1</v>
      </c>
      <c r="H57" s="46">
        <f>'Bills Import 2024'!BR57</f>
        <v>27630</v>
      </c>
      <c r="I57" s="1" t="str">
        <f>'Bills Import 2024'!W57</f>
        <v>{"1011": 100.0}</v>
      </c>
      <c r="J57" s="1" t="str">
        <f>'Bills Import 2024'!AZ57</f>
        <v>15% PUR</v>
      </c>
    </row>
    <row r="58" spans="1:10" x14ac:dyDescent="0.25">
      <c r="A58" s="1" t="str">
        <f>'Bills Import 2024'!K58</f>
        <v>Subcontractors &amp; Services</v>
      </c>
      <c r="B58" s="45">
        <f>'Bills Import 2024'!R58</f>
        <v>45321</v>
      </c>
      <c r="C58" s="45">
        <f>'Bills Import 2024'!R58</f>
        <v>45321</v>
      </c>
      <c r="D58" s="45">
        <f>'Bills Import 2024'!AK58</f>
        <v>45336</v>
      </c>
      <c r="E58" s="1" t="str">
        <f>'Bills Import 2024'!AA58</f>
        <v>3010095</v>
      </c>
      <c r="F58" s="1" t="str">
        <f>'Bills Import 2024'!BF58</f>
        <v>Subcontractors</v>
      </c>
      <c r="G58" s="1">
        <f>'Bills Import 2024'!BL58</f>
        <v>1</v>
      </c>
      <c r="H58" s="46">
        <f>'Bills Import 2024'!BR58</f>
        <v>49705</v>
      </c>
      <c r="I58" s="1" t="str">
        <f>'Bills Import 2024'!W58</f>
        <v>{"1008": 100.0}</v>
      </c>
      <c r="J58" s="1" t="str">
        <f>'Bills Import 2024'!AZ58</f>
        <v>15% PUR</v>
      </c>
    </row>
    <row r="59" spans="1:10" x14ac:dyDescent="0.25">
      <c r="A59" s="1" t="str">
        <f>'Bills Import 2024'!K59</f>
        <v/>
      </c>
      <c r="B59" s="45" t="str">
        <f>'Bills Import 2024'!R59</f>
        <v/>
      </c>
      <c r="C59" s="45" t="str">
        <f>'Bills Import 2024'!R59</f>
        <v/>
      </c>
      <c r="D59" s="45" t="str">
        <f>'Bills Import 2024'!AK59</f>
        <v/>
      </c>
      <c r="E59" s="1" t="str">
        <f>'Bills Import 2024'!AA59</f>
        <v>101011701</v>
      </c>
      <c r="F59" s="1" t="str">
        <f>'Bills Import 2024'!BF59</f>
        <v>Deduction of Advance Payment to Suppliers</v>
      </c>
      <c r="G59" s="1">
        <f>'Bills Import 2024'!BL59</f>
        <v>-1</v>
      </c>
      <c r="H59" s="46">
        <f>'Bills Import 2024'!BR59</f>
        <v>12426</v>
      </c>
      <c r="I59" s="1" t="str">
        <f>'Bills Import 2024'!W59</f>
        <v>{"1008": 100.0}</v>
      </c>
      <c r="J59" s="1" t="str">
        <f>'Bills Import 2024'!AZ59</f>
        <v>15% PUR</v>
      </c>
    </row>
    <row r="60" spans="1:10" x14ac:dyDescent="0.25">
      <c r="A60" s="1" t="str">
        <f>'Bills Import 2024'!K60</f>
        <v>Subcontractors &amp; Services</v>
      </c>
      <c r="B60" s="45">
        <f>'Bills Import 2024'!R60</f>
        <v>45321</v>
      </c>
      <c r="C60" s="45">
        <f>'Bills Import 2024'!R60</f>
        <v>45321</v>
      </c>
      <c r="D60" s="45">
        <f>'Bills Import 2024'!AK60</f>
        <v>45336</v>
      </c>
      <c r="E60" s="1" t="str">
        <f>'Bills Import 2024'!AA60</f>
        <v>3010095</v>
      </c>
      <c r="F60" s="1" t="str">
        <f>'Bills Import 2024'!BF60</f>
        <v>Subcontractors</v>
      </c>
      <c r="G60" s="1">
        <f>'Bills Import 2024'!BL60</f>
        <v>1</v>
      </c>
      <c r="H60" s="46">
        <f>'Bills Import 2024'!BR60</f>
        <v>357008</v>
      </c>
      <c r="I60" s="1" t="str">
        <f>'Bills Import 2024'!W60</f>
        <v>{"1019": 100.0}</v>
      </c>
      <c r="J60" s="1" t="str">
        <f>'Bills Import 2024'!AZ60</f>
        <v>15% PUR</v>
      </c>
    </row>
    <row r="61" spans="1:10" x14ac:dyDescent="0.25">
      <c r="A61" s="1" t="str">
        <f>'Bills Import 2024'!K61</f>
        <v/>
      </c>
      <c r="B61" s="45" t="str">
        <f>'Bills Import 2024'!R61</f>
        <v/>
      </c>
      <c r="C61" s="45" t="str">
        <f>'Bills Import 2024'!R61</f>
        <v/>
      </c>
      <c r="D61" s="45" t="str">
        <f>'Bills Import 2024'!AK61</f>
        <v/>
      </c>
      <c r="E61" s="1" t="str">
        <f>'Bills Import 2024'!AA61</f>
        <v>101011701</v>
      </c>
      <c r="F61" s="1" t="str">
        <f>'Bills Import 2024'!BF61</f>
        <v>Deduction of Advance Payment to Suppliers</v>
      </c>
      <c r="G61" s="1">
        <f>'Bills Import 2024'!BL61</f>
        <v>-1</v>
      </c>
      <c r="H61" s="46">
        <f>'Bills Import 2024'!BR61</f>
        <v>71402</v>
      </c>
      <c r="I61" s="1" t="str">
        <f>'Bills Import 2024'!W61</f>
        <v>{"1019": 100.0}</v>
      </c>
      <c r="J61" s="1" t="str">
        <f>'Bills Import 2024'!AZ61</f>
        <v>15% PUR</v>
      </c>
    </row>
    <row r="62" spans="1:10" x14ac:dyDescent="0.25">
      <c r="A62" s="1" t="str">
        <f>'Bills Import 2024'!K62</f>
        <v>Subcontractors &amp; Services</v>
      </c>
      <c r="B62" s="45">
        <f>'Bills Import 2024'!R62</f>
        <v>45321</v>
      </c>
      <c r="C62" s="45">
        <f>'Bills Import 2024'!R62</f>
        <v>45321</v>
      </c>
      <c r="D62" s="45">
        <f>'Bills Import 2024'!AK62</f>
        <v>45336</v>
      </c>
      <c r="E62" s="1" t="str">
        <f>'Bills Import 2024'!AA62</f>
        <v>3010095</v>
      </c>
      <c r="F62" s="1" t="str">
        <f>'Bills Import 2024'!BF62</f>
        <v>Subcontractors</v>
      </c>
      <c r="G62" s="1">
        <f>'Bills Import 2024'!BL62</f>
        <v>1</v>
      </c>
      <c r="H62" s="46">
        <f>'Bills Import 2024'!BR62</f>
        <v>10535</v>
      </c>
      <c r="I62" s="1" t="str">
        <f>'Bills Import 2024'!W62</f>
        <v>{"997": 100.0}</v>
      </c>
      <c r="J62" s="1" t="str">
        <f>'Bills Import 2024'!AZ62</f>
        <v>15% PUR</v>
      </c>
    </row>
    <row r="63" spans="1:10" x14ac:dyDescent="0.25">
      <c r="A63" s="1" t="str">
        <f>'Bills Import 2024'!K63</f>
        <v/>
      </c>
      <c r="B63" s="45" t="str">
        <f>'Bills Import 2024'!R63</f>
        <v/>
      </c>
      <c r="C63" s="45" t="str">
        <f>'Bills Import 2024'!R63</f>
        <v/>
      </c>
      <c r="D63" s="45" t="str">
        <f>'Bills Import 2024'!AK63</f>
        <v/>
      </c>
      <c r="E63" s="1" t="str">
        <f>'Bills Import 2024'!AA63</f>
        <v>101011701</v>
      </c>
      <c r="F63" s="1" t="str">
        <f>'Bills Import 2024'!BF63</f>
        <v>Deduction of Advance Payment to Suppliers</v>
      </c>
      <c r="G63" s="1">
        <f>'Bills Import 2024'!BL63</f>
        <v>-1</v>
      </c>
      <c r="H63" s="46">
        <f>'Bills Import 2024'!BR63</f>
        <v>5268</v>
      </c>
      <c r="I63" s="1" t="str">
        <f>'Bills Import 2024'!W63</f>
        <v>{"997": 100.0}</v>
      </c>
      <c r="J63" s="1" t="str">
        <f>'Bills Import 2024'!AZ63</f>
        <v>15% PUR</v>
      </c>
    </row>
    <row r="64" spans="1:10" x14ac:dyDescent="0.25">
      <c r="A64" s="1" t="str">
        <f>'Bills Import 2024'!K64</f>
        <v>Subcontractors &amp; Services</v>
      </c>
      <c r="B64" s="45">
        <f>'Bills Import 2024'!R64</f>
        <v>45321</v>
      </c>
      <c r="C64" s="45">
        <f>'Bills Import 2024'!R64</f>
        <v>45321</v>
      </c>
      <c r="D64" s="45">
        <f>'Bills Import 2024'!AK64</f>
        <v>45336</v>
      </c>
      <c r="E64" s="1" t="str">
        <f>'Bills Import 2024'!AA64</f>
        <v>3010095</v>
      </c>
      <c r="F64" s="1" t="str">
        <f>'Bills Import 2024'!BF64</f>
        <v>Subcontractors</v>
      </c>
      <c r="G64" s="1">
        <f>'Bills Import 2024'!BL64</f>
        <v>1</v>
      </c>
      <c r="H64" s="46">
        <f>'Bills Import 2024'!BR64</f>
        <v>219711</v>
      </c>
      <c r="I64" s="1" t="str">
        <f>'Bills Import 2024'!W64</f>
        <v>{"911": 100.0}</v>
      </c>
      <c r="J64" s="1" t="str">
        <f>'Bills Import 2024'!AZ64</f>
        <v>15% PUR</v>
      </c>
    </row>
    <row r="65" spans="1:10" x14ac:dyDescent="0.25">
      <c r="A65" s="1" t="str">
        <f>'Bills Import 2024'!K65</f>
        <v/>
      </c>
      <c r="B65" s="45" t="str">
        <f>'Bills Import 2024'!R65</f>
        <v/>
      </c>
      <c r="C65" s="45" t="str">
        <f>'Bills Import 2024'!R65</f>
        <v/>
      </c>
      <c r="D65" s="45" t="str">
        <f>'Bills Import 2024'!AK65</f>
        <v/>
      </c>
      <c r="E65" s="1" t="str">
        <f>'Bills Import 2024'!AA65</f>
        <v>101011701</v>
      </c>
      <c r="F65" s="1" t="str">
        <f>'Bills Import 2024'!BF65</f>
        <v>Deduction of Advance Payment to Suppliers</v>
      </c>
      <c r="G65" s="1">
        <f>'Bills Import 2024'!BL65</f>
        <v>-1</v>
      </c>
      <c r="H65" s="46">
        <f>'Bills Import 2024'!BR65</f>
        <v>12919</v>
      </c>
      <c r="I65" s="1" t="str">
        <f>'Bills Import 2024'!W65</f>
        <v>{"911": 100.0}</v>
      </c>
      <c r="J65" s="1" t="str">
        <f>'Bills Import 2024'!AZ65</f>
        <v>15% PUR</v>
      </c>
    </row>
    <row r="66" spans="1:10" x14ac:dyDescent="0.25">
      <c r="A66" s="1" t="str">
        <f>'Bills Import 2024'!K66</f>
        <v>Subcontractors &amp; Services</v>
      </c>
      <c r="B66" s="45">
        <f>'Bills Import 2024'!R66</f>
        <v>45321</v>
      </c>
      <c r="C66" s="45">
        <f>'Bills Import 2024'!R66</f>
        <v>45321</v>
      </c>
      <c r="D66" s="45">
        <f>'Bills Import 2024'!AK66</f>
        <v>45336</v>
      </c>
      <c r="E66" s="1" t="str">
        <f>'Bills Import 2024'!AA66</f>
        <v>3010095</v>
      </c>
      <c r="F66" s="1" t="str">
        <f>'Bills Import 2024'!BF66</f>
        <v>Subcontractors</v>
      </c>
      <c r="G66" s="1">
        <f>'Bills Import 2024'!BL66</f>
        <v>1</v>
      </c>
      <c r="H66" s="46">
        <f>'Bills Import 2024'!BR66</f>
        <v>14703</v>
      </c>
      <c r="I66" s="1" t="str">
        <f>'Bills Import 2024'!W66</f>
        <v>{"869": 100.0}</v>
      </c>
      <c r="J66" s="1" t="str">
        <f>'Bills Import 2024'!AZ66</f>
        <v>15% PUR</v>
      </c>
    </row>
    <row r="67" spans="1:10" x14ac:dyDescent="0.25">
      <c r="A67" s="1" t="str">
        <f>'Bills Import 2024'!K67</f>
        <v/>
      </c>
      <c r="B67" s="45" t="str">
        <f>'Bills Import 2024'!R67</f>
        <v/>
      </c>
      <c r="C67" s="45" t="str">
        <f>'Bills Import 2024'!R67</f>
        <v/>
      </c>
      <c r="D67" s="45" t="str">
        <f>'Bills Import 2024'!AK67</f>
        <v/>
      </c>
      <c r="E67" s="1" t="str">
        <f>'Bills Import 2024'!AA67</f>
        <v>101011701</v>
      </c>
      <c r="F67" s="1" t="str">
        <f>'Bills Import 2024'!BF67</f>
        <v>Deduction of Advance Payment to Suppliers</v>
      </c>
      <c r="G67" s="1">
        <f>'Bills Import 2024'!BL67</f>
        <v>-1</v>
      </c>
      <c r="H67" s="46">
        <f>'Bills Import 2024'!BR67</f>
        <v>0</v>
      </c>
      <c r="I67" s="1" t="str">
        <f>'Bills Import 2024'!W67</f>
        <v>{"869": 100.0}</v>
      </c>
      <c r="J67" s="1" t="str">
        <f>'Bills Import 2024'!AZ67</f>
        <v>15% PUR</v>
      </c>
    </row>
    <row r="68" spans="1:10" x14ac:dyDescent="0.25">
      <c r="A68" s="1" t="str">
        <f>'Bills Import 2024'!K68</f>
        <v>Subcontractors &amp; Services</v>
      </c>
      <c r="B68" s="45">
        <f>'Bills Import 2024'!R68</f>
        <v>45321</v>
      </c>
      <c r="C68" s="45">
        <f>'Bills Import 2024'!R68</f>
        <v>45321</v>
      </c>
      <c r="D68" s="45">
        <f>'Bills Import 2024'!AK68</f>
        <v>45336</v>
      </c>
      <c r="E68" s="1" t="str">
        <f>'Bills Import 2024'!AA68</f>
        <v>3010095</v>
      </c>
      <c r="F68" s="1" t="str">
        <f>'Bills Import 2024'!BF68</f>
        <v>Subcontractors</v>
      </c>
      <c r="G68" s="1">
        <f>'Bills Import 2024'!BL68</f>
        <v>1</v>
      </c>
      <c r="H68" s="46">
        <f>'Bills Import 2024'!BR68</f>
        <v>43206</v>
      </c>
      <c r="I68" s="1" t="str">
        <f>'Bills Import 2024'!W68</f>
        <v>{"1005": 100.0}</v>
      </c>
      <c r="J68" s="1" t="str">
        <f>'Bills Import 2024'!AZ68</f>
        <v>15% PUR</v>
      </c>
    </row>
    <row r="69" spans="1:10" x14ac:dyDescent="0.25">
      <c r="A69" s="1" t="str">
        <f>'Bills Import 2024'!K69</f>
        <v/>
      </c>
      <c r="B69" s="45" t="str">
        <f>'Bills Import 2024'!R69</f>
        <v/>
      </c>
      <c r="C69" s="45" t="str">
        <f>'Bills Import 2024'!R69</f>
        <v/>
      </c>
      <c r="D69" s="45" t="str">
        <f>'Bills Import 2024'!AK69</f>
        <v/>
      </c>
      <c r="E69" s="1" t="str">
        <f>'Bills Import 2024'!AA69</f>
        <v>101011701</v>
      </c>
      <c r="F69" s="1" t="str">
        <f>'Bills Import 2024'!BF69</f>
        <v>Deduction of Advance Payment to Suppliers</v>
      </c>
      <c r="G69" s="1">
        <f>'Bills Import 2024'!BL69</f>
        <v>-1</v>
      </c>
      <c r="H69" s="46">
        <f>'Bills Import 2024'!BR69</f>
        <v>0</v>
      </c>
      <c r="I69" s="1" t="str">
        <f>'Bills Import 2024'!W69</f>
        <v>{"1005": 100.0}</v>
      </c>
      <c r="J69" s="1" t="str">
        <f>'Bills Import 2024'!AZ69</f>
        <v>15% PUR</v>
      </c>
    </row>
    <row r="70" spans="1:10" x14ac:dyDescent="0.25">
      <c r="A70" s="1" t="str">
        <f>'Bills Import 2024'!K70</f>
        <v>Subcontractors &amp; Services</v>
      </c>
      <c r="B70" s="45">
        <f>'Bills Import 2024'!R70</f>
        <v>45321</v>
      </c>
      <c r="C70" s="45">
        <f>'Bills Import 2024'!R70</f>
        <v>45321</v>
      </c>
      <c r="D70" s="45">
        <f>'Bills Import 2024'!AK70</f>
        <v>45336</v>
      </c>
      <c r="E70" s="1" t="str">
        <f>'Bills Import 2024'!AA70</f>
        <v>3010095</v>
      </c>
      <c r="F70" s="1" t="str">
        <f>'Bills Import 2024'!BF70</f>
        <v>Subcontractors</v>
      </c>
      <c r="G70" s="1">
        <f>'Bills Import 2024'!BL70</f>
        <v>1</v>
      </c>
      <c r="H70" s="46">
        <f>'Bills Import 2024'!BR70</f>
        <v>32480</v>
      </c>
      <c r="I70" s="1" t="str">
        <f>'Bills Import 2024'!W70</f>
        <v>{"1002": 100.0}</v>
      </c>
      <c r="J70" s="1" t="str">
        <f>'Bills Import 2024'!AZ70</f>
        <v>15% PUR</v>
      </c>
    </row>
    <row r="71" spans="1:10" x14ac:dyDescent="0.25">
      <c r="A71" s="1" t="str">
        <f>'Bills Import 2024'!K71</f>
        <v/>
      </c>
      <c r="B71" s="45" t="str">
        <f>'Bills Import 2024'!R71</f>
        <v/>
      </c>
      <c r="C71" s="45" t="str">
        <f>'Bills Import 2024'!R71</f>
        <v/>
      </c>
      <c r="D71" s="45" t="str">
        <f>'Bills Import 2024'!AK71</f>
        <v/>
      </c>
      <c r="E71" s="1" t="str">
        <f>'Bills Import 2024'!AA71</f>
        <v>101011701</v>
      </c>
      <c r="F71" s="1" t="str">
        <f>'Bills Import 2024'!BF71</f>
        <v>Deduction of Advance Payment to Suppliers</v>
      </c>
      <c r="G71" s="1">
        <f>'Bills Import 2024'!BL71</f>
        <v>-1</v>
      </c>
      <c r="H71" s="46">
        <f>'Bills Import 2024'!BR71</f>
        <v>0</v>
      </c>
      <c r="I71" s="1" t="str">
        <f>'Bills Import 2024'!W71</f>
        <v>{"1002": 100.0}</v>
      </c>
      <c r="J71" s="1" t="str">
        <f>'Bills Import 2024'!AZ71</f>
        <v>15% PUR</v>
      </c>
    </row>
    <row r="72" spans="1:10" x14ac:dyDescent="0.25">
      <c r="A72" s="1" t="str">
        <f>'Bills Import 2024'!K72</f>
        <v>Subcontractors &amp; Services</v>
      </c>
      <c r="B72" s="45">
        <f>'Bills Import 2024'!R72</f>
        <v>45321</v>
      </c>
      <c r="C72" s="45">
        <f>'Bills Import 2024'!R72</f>
        <v>45321</v>
      </c>
      <c r="D72" s="45">
        <f>'Bills Import 2024'!AK72</f>
        <v>45336</v>
      </c>
      <c r="E72" s="1" t="str">
        <f>'Bills Import 2024'!AA72</f>
        <v>3010095</v>
      </c>
      <c r="F72" s="1" t="str">
        <f>'Bills Import 2024'!BF72</f>
        <v>Subcontractors</v>
      </c>
      <c r="G72" s="1">
        <f>'Bills Import 2024'!BL72</f>
        <v>1</v>
      </c>
      <c r="H72" s="46">
        <f>'Bills Import 2024'!BR72</f>
        <v>93037</v>
      </c>
      <c r="I72" s="1" t="str">
        <f>'Bills Import 2024'!W72</f>
        <v>{"955": 100.0}</v>
      </c>
      <c r="J72" s="1" t="str">
        <f>'Bills Import 2024'!AZ72</f>
        <v>15% PUR</v>
      </c>
    </row>
    <row r="73" spans="1:10" x14ac:dyDescent="0.25">
      <c r="A73" s="1" t="str">
        <f>'Bills Import 2024'!K73</f>
        <v/>
      </c>
      <c r="B73" s="45" t="str">
        <f>'Bills Import 2024'!R73</f>
        <v/>
      </c>
      <c r="C73" s="45" t="str">
        <f>'Bills Import 2024'!R73</f>
        <v/>
      </c>
      <c r="D73" s="45" t="str">
        <f>'Bills Import 2024'!AK73</f>
        <v/>
      </c>
      <c r="E73" s="1" t="str">
        <f>'Bills Import 2024'!AA73</f>
        <v>101011701</v>
      </c>
      <c r="F73" s="1" t="str">
        <f>'Bills Import 2024'!BF73</f>
        <v>Deduction of Advance Payment to Suppliers</v>
      </c>
      <c r="G73" s="1">
        <f>'Bills Import 2024'!BL73</f>
        <v>-1</v>
      </c>
      <c r="H73" s="46">
        <f>'Bills Import 2024'!BR73</f>
        <v>28246</v>
      </c>
      <c r="I73" s="1" t="str">
        <f>'Bills Import 2024'!W73</f>
        <v>{"955": 100.0}</v>
      </c>
      <c r="J73" s="1" t="str">
        <f>'Bills Import 2024'!AZ73</f>
        <v>15% PUR</v>
      </c>
    </row>
    <row r="74" spans="1:10" x14ac:dyDescent="0.25">
      <c r="A74" s="1" t="str">
        <f>'Bills Import 2024'!K74</f>
        <v>Subcontractors &amp; Services</v>
      </c>
      <c r="B74" s="45">
        <f>'Bills Import 2024'!R74</f>
        <v>45321</v>
      </c>
      <c r="C74" s="45">
        <f>'Bills Import 2024'!R74</f>
        <v>45321</v>
      </c>
      <c r="D74" s="45">
        <f>'Bills Import 2024'!AK74</f>
        <v>45336</v>
      </c>
      <c r="E74" s="1" t="str">
        <f>'Bills Import 2024'!AA74</f>
        <v>3010095</v>
      </c>
      <c r="F74" s="1" t="str">
        <f>'Bills Import 2024'!BF74</f>
        <v>Subcontractors</v>
      </c>
      <c r="G74" s="1">
        <f>'Bills Import 2024'!BL74</f>
        <v>1</v>
      </c>
      <c r="H74" s="46">
        <f>'Bills Import 2024'!BR74</f>
        <v>51004</v>
      </c>
      <c r="I74" s="1" t="str">
        <f>'Bills Import 2024'!W74</f>
        <v>{"928": 100.0}</v>
      </c>
      <c r="J74" s="1" t="str">
        <f>'Bills Import 2024'!AZ74</f>
        <v>15% PUR</v>
      </c>
    </row>
    <row r="75" spans="1:10" x14ac:dyDescent="0.25">
      <c r="A75" s="1" t="str">
        <f>'Bills Import 2024'!K75</f>
        <v/>
      </c>
      <c r="B75" s="45" t="str">
        <f>'Bills Import 2024'!R75</f>
        <v/>
      </c>
      <c r="C75" s="45" t="str">
        <f>'Bills Import 2024'!R75</f>
        <v/>
      </c>
      <c r="D75" s="45" t="str">
        <f>'Bills Import 2024'!AK75</f>
        <v/>
      </c>
      <c r="E75" s="1" t="str">
        <f>'Bills Import 2024'!AA75</f>
        <v>101011701</v>
      </c>
      <c r="F75" s="1" t="str">
        <f>'Bills Import 2024'!BF75</f>
        <v>Deduction of Advance Payment to Suppliers</v>
      </c>
      <c r="G75" s="1">
        <f>'Bills Import 2024'!BL75</f>
        <v>-1</v>
      </c>
      <c r="H75" s="46">
        <f>'Bills Import 2024'!BR75</f>
        <v>0</v>
      </c>
      <c r="I75" s="1" t="str">
        <f>'Bills Import 2024'!W75</f>
        <v>{"928": 100.0}</v>
      </c>
      <c r="J75" s="1" t="str">
        <f>'Bills Import 2024'!AZ75</f>
        <v>15% PUR</v>
      </c>
    </row>
    <row r="76" spans="1:10" x14ac:dyDescent="0.25">
      <c r="A76" s="1" t="str">
        <f>'Bills Import 2024'!K76</f>
        <v>Subcontractors &amp; Services</v>
      </c>
      <c r="B76" s="45">
        <f>'Bills Import 2024'!R76</f>
        <v>45321</v>
      </c>
      <c r="C76" s="45">
        <f>'Bills Import 2024'!R76</f>
        <v>45321</v>
      </c>
      <c r="D76" s="45">
        <f>'Bills Import 2024'!AK76</f>
        <v>45336</v>
      </c>
      <c r="E76" s="1" t="str">
        <f>'Bills Import 2024'!AA76</f>
        <v>3010095</v>
      </c>
      <c r="F76" s="1" t="str">
        <f>'Bills Import 2024'!BF76</f>
        <v>Subcontractors</v>
      </c>
      <c r="G76" s="1">
        <f>'Bills Import 2024'!BL76</f>
        <v>1</v>
      </c>
      <c r="H76" s="46">
        <f>'Bills Import 2024'!BR76</f>
        <v>23200</v>
      </c>
      <c r="I76" s="1" t="str">
        <f>'Bills Import 2024'!W76</f>
        <v>{"919": 100.0}</v>
      </c>
      <c r="J76" s="1" t="str">
        <f>'Bills Import 2024'!AZ76</f>
        <v>15% PUR</v>
      </c>
    </row>
    <row r="77" spans="1:10" x14ac:dyDescent="0.25">
      <c r="A77" s="1" t="str">
        <f>'Bills Import 2024'!K77</f>
        <v/>
      </c>
      <c r="B77" s="45" t="str">
        <f>'Bills Import 2024'!R77</f>
        <v/>
      </c>
      <c r="C77" s="45" t="str">
        <f>'Bills Import 2024'!R77</f>
        <v/>
      </c>
      <c r="D77" s="45" t="str">
        <f>'Bills Import 2024'!AK77</f>
        <v/>
      </c>
      <c r="E77" s="1" t="str">
        <f>'Bills Import 2024'!AA77</f>
        <v>101011701</v>
      </c>
      <c r="F77" s="1" t="str">
        <f>'Bills Import 2024'!BF77</f>
        <v>Deduction of Advance Payment to Suppliers</v>
      </c>
      <c r="G77" s="1">
        <f>'Bills Import 2024'!BL77</f>
        <v>-1</v>
      </c>
      <c r="H77" s="46">
        <f>'Bills Import 2024'!BR77</f>
        <v>0</v>
      </c>
      <c r="I77" s="1" t="str">
        <f>'Bills Import 2024'!W77</f>
        <v>{"919": 100.0}</v>
      </c>
      <c r="J77" s="1" t="str">
        <f>'Bills Import 2024'!AZ77</f>
        <v>15% PUR</v>
      </c>
    </row>
    <row r="78" spans="1:10" x14ac:dyDescent="0.25">
      <c r="A78" s="1" t="str">
        <f>'Bills Import 2024'!K78</f>
        <v>Subcontractors &amp; Services</v>
      </c>
      <c r="B78" s="45">
        <f>'Bills Import 2024'!R78</f>
        <v>45321</v>
      </c>
      <c r="C78" s="45">
        <f>'Bills Import 2024'!R78</f>
        <v>45321</v>
      </c>
      <c r="D78" s="45">
        <f>'Bills Import 2024'!AK78</f>
        <v>45336</v>
      </c>
      <c r="E78" s="1" t="str">
        <f>'Bills Import 2024'!AA78</f>
        <v>3010095</v>
      </c>
      <c r="F78" s="1" t="str">
        <f>'Bills Import 2024'!BF78</f>
        <v>Subcontractors</v>
      </c>
      <c r="G78" s="1">
        <f>'Bills Import 2024'!BL78</f>
        <v>1</v>
      </c>
      <c r="H78" s="46">
        <f>'Bills Import 2024'!BR78</f>
        <v>9386</v>
      </c>
      <c r="I78" s="1" t="str">
        <f>'Bills Import 2024'!W78</f>
        <v>{"980": 100.0}</v>
      </c>
      <c r="J78" s="1" t="str">
        <f>'Bills Import 2024'!AZ78</f>
        <v>15% PUR</v>
      </c>
    </row>
    <row r="79" spans="1:10" x14ac:dyDescent="0.25">
      <c r="A79" s="1" t="str">
        <f>'Bills Import 2024'!K79</f>
        <v/>
      </c>
      <c r="B79" s="45" t="str">
        <f>'Bills Import 2024'!R79</f>
        <v/>
      </c>
      <c r="C79" s="45" t="str">
        <f>'Bills Import 2024'!R79</f>
        <v/>
      </c>
      <c r="D79" s="45" t="str">
        <f>'Bills Import 2024'!AK79</f>
        <v/>
      </c>
      <c r="E79" s="1" t="str">
        <f>'Bills Import 2024'!AA79</f>
        <v>101011701</v>
      </c>
      <c r="F79" s="1" t="str">
        <f>'Bills Import 2024'!BF79</f>
        <v>Deduction of Advance Payment to Suppliers</v>
      </c>
      <c r="G79" s="1">
        <f>'Bills Import 2024'!BL79</f>
        <v>-1</v>
      </c>
      <c r="H79" s="46">
        <f>'Bills Import 2024'!BR79</f>
        <v>0</v>
      </c>
      <c r="I79" s="1" t="str">
        <f>'Bills Import 2024'!W79</f>
        <v>{"980": 100.0}</v>
      </c>
      <c r="J79" s="1" t="str">
        <f>'Bills Import 2024'!AZ79</f>
        <v>15% PUR</v>
      </c>
    </row>
    <row r="80" spans="1:10" x14ac:dyDescent="0.25">
      <c r="A80" s="1" t="str">
        <f>'Bills Import 2024'!K80</f>
        <v>Subcontractors &amp; Services</v>
      </c>
      <c r="B80" s="45">
        <f>'Bills Import 2024'!R80</f>
        <v>45321</v>
      </c>
      <c r="C80" s="45">
        <f>'Bills Import 2024'!R80</f>
        <v>45321</v>
      </c>
      <c r="D80" s="45">
        <f>'Bills Import 2024'!AK80</f>
        <v>45336</v>
      </c>
      <c r="E80" s="1" t="str">
        <f>'Bills Import 2024'!AA80</f>
        <v>3010095</v>
      </c>
      <c r="F80" s="1" t="str">
        <f>'Bills Import 2024'!BF80</f>
        <v>Subcontractors</v>
      </c>
      <c r="G80" s="1">
        <f>'Bills Import 2024'!BL80</f>
        <v>1</v>
      </c>
      <c r="H80" s="46">
        <f>'Bills Import 2024'!BR80</f>
        <v>367387</v>
      </c>
      <c r="I80" s="1" t="str">
        <f>'Bills Import 2024'!W80</f>
        <v>{"1020": 100.0}</v>
      </c>
      <c r="J80" s="1" t="str">
        <f>'Bills Import 2024'!AZ80</f>
        <v>15% PUR</v>
      </c>
    </row>
    <row r="81" spans="1:10" x14ac:dyDescent="0.25">
      <c r="A81" s="1" t="str">
        <f>'Bills Import 2024'!K81</f>
        <v/>
      </c>
      <c r="B81" s="45" t="str">
        <f>'Bills Import 2024'!R81</f>
        <v/>
      </c>
      <c r="C81" s="45" t="str">
        <f>'Bills Import 2024'!R81</f>
        <v/>
      </c>
      <c r="D81" s="45" t="str">
        <f>'Bills Import 2024'!AK81</f>
        <v/>
      </c>
      <c r="E81" s="1" t="str">
        <f>'Bills Import 2024'!AA81</f>
        <v>101011701</v>
      </c>
      <c r="F81" s="1" t="str">
        <f>'Bills Import 2024'!BF81</f>
        <v>Deduction of Advance Payment to Suppliers</v>
      </c>
      <c r="G81" s="1">
        <f>'Bills Import 2024'!BL81</f>
        <v>-1</v>
      </c>
      <c r="H81" s="46">
        <f>'Bills Import 2024'!BR81</f>
        <v>183694</v>
      </c>
      <c r="I81" s="1" t="str">
        <f>'Bills Import 2024'!W81</f>
        <v>{"1020": 100.0}</v>
      </c>
      <c r="J81" s="1" t="str">
        <f>'Bills Import 2024'!AZ81</f>
        <v>15% PUR</v>
      </c>
    </row>
    <row r="82" spans="1:10" x14ac:dyDescent="0.25">
      <c r="A82" s="1" t="str">
        <f>'Bills Import 2024'!K82</f>
        <v>Subcontractors &amp; Services</v>
      </c>
      <c r="B82" s="45">
        <f>'Bills Import 2024'!R82</f>
        <v>45352</v>
      </c>
      <c r="C82" s="45">
        <f>'Bills Import 2024'!R82</f>
        <v>45352</v>
      </c>
      <c r="D82" s="45">
        <f>'Bills Import 2024'!AK82</f>
        <v>45367</v>
      </c>
      <c r="E82" s="1" t="str">
        <f>'Bills Import 2024'!AA82</f>
        <v>3010095</v>
      </c>
      <c r="F82" s="1" t="str">
        <f>'Bills Import 2024'!BF82</f>
        <v>Subcontractors</v>
      </c>
      <c r="G82" s="1">
        <f>'Bills Import 2024'!BL82</f>
        <v>1</v>
      </c>
      <c r="H82" s="46">
        <f>'Bills Import 2024'!BR82</f>
        <v>25670</v>
      </c>
      <c r="I82" s="1" t="str">
        <f>'Bills Import 2024'!W82</f>
        <v>{"851": 100.0}</v>
      </c>
      <c r="J82" s="1" t="str">
        <f>'Bills Import 2024'!AZ82</f>
        <v>15% PUR</v>
      </c>
    </row>
    <row r="83" spans="1:10" x14ac:dyDescent="0.25">
      <c r="A83" s="1" t="str">
        <f>'Bills Import 2024'!K83</f>
        <v/>
      </c>
      <c r="B83" s="45" t="str">
        <f>'Bills Import 2024'!R83</f>
        <v/>
      </c>
      <c r="C83" s="45" t="str">
        <f>'Bills Import 2024'!R83</f>
        <v/>
      </c>
      <c r="D83" s="45" t="str">
        <f>'Bills Import 2024'!AK83</f>
        <v/>
      </c>
      <c r="E83" s="1" t="str">
        <f>'Bills Import 2024'!AA83</f>
        <v>101011701</v>
      </c>
      <c r="F83" s="1" t="str">
        <f>'Bills Import 2024'!BF83</f>
        <v>Deduction of Advance Payment to Suppliers</v>
      </c>
      <c r="G83" s="1">
        <f>'Bills Import 2024'!BL83</f>
        <v>-1</v>
      </c>
      <c r="H83" s="46">
        <f>'Bills Import 2024'!BR83</f>
        <v>5134</v>
      </c>
      <c r="I83" s="1" t="str">
        <f>'Bills Import 2024'!W83</f>
        <v>{"851": 100.0}</v>
      </c>
      <c r="J83" s="1" t="str">
        <f>'Bills Import 2024'!AZ83</f>
        <v>15% PUR</v>
      </c>
    </row>
    <row r="84" spans="1:10" x14ac:dyDescent="0.25">
      <c r="A84" s="1" t="str">
        <f>'Bills Import 2024'!K84</f>
        <v>Subcontractors &amp; Services</v>
      </c>
      <c r="B84" s="45">
        <f>'Bills Import 2024'!R84</f>
        <v>45352</v>
      </c>
      <c r="C84" s="45">
        <f>'Bills Import 2024'!R84</f>
        <v>45352</v>
      </c>
      <c r="D84" s="45">
        <f>'Bills Import 2024'!AK84</f>
        <v>45367</v>
      </c>
      <c r="E84" s="1" t="str">
        <f>'Bills Import 2024'!AA84</f>
        <v>3010095</v>
      </c>
      <c r="F84" s="1" t="str">
        <f>'Bills Import 2024'!BF84</f>
        <v>Subcontractors</v>
      </c>
      <c r="G84" s="1">
        <f>'Bills Import 2024'!BL84</f>
        <v>1</v>
      </c>
      <c r="H84" s="46">
        <f>'Bills Import 2024'!BR84</f>
        <v>68858</v>
      </c>
      <c r="I84" s="1" t="str">
        <f>'Bills Import 2024'!W84</f>
        <v>{"1017": 100.0}</v>
      </c>
      <c r="J84" s="1" t="str">
        <f>'Bills Import 2024'!AZ84</f>
        <v>15% PUR</v>
      </c>
    </row>
    <row r="85" spans="1:10" x14ac:dyDescent="0.25">
      <c r="A85" s="1" t="str">
        <f>'Bills Import 2024'!K85</f>
        <v/>
      </c>
      <c r="B85" s="45" t="str">
        <f>'Bills Import 2024'!R85</f>
        <v/>
      </c>
      <c r="C85" s="45" t="str">
        <f>'Bills Import 2024'!R85</f>
        <v/>
      </c>
      <c r="D85" s="45" t="str">
        <f>'Bills Import 2024'!AK85</f>
        <v/>
      </c>
      <c r="E85" s="1" t="str">
        <f>'Bills Import 2024'!AA85</f>
        <v>101011701</v>
      </c>
      <c r="F85" s="1" t="str">
        <f>'Bills Import 2024'!BF85</f>
        <v>Deduction of Advance Payment to Suppliers</v>
      </c>
      <c r="G85" s="1">
        <f>'Bills Import 2024'!BL85</f>
        <v>-1</v>
      </c>
      <c r="H85" s="46">
        <f>'Bills Import 2024'!BR85</f>
        <v>20657</v>
      </c>
      <c r="I85" s="1" t="str">
        <f>'Bills Import 2024'!W85</f>
        <v>{"1017": 100.0}</v>
      </c>
      <c r="J85" s="1" t="str">
        <f>'Bills Import 2024'!AZ85</f>
        <v>15% PUR</v>
      </c>
    </row>
    <row r="86" spans="1:10" x14ac:dyDescent="0.25">
      <c r="A86" s="1" t="str">
        <f>'Bills Import 2024'!K86</f>
        <v>Subcontractors &amp; Services</v>
      </c>
      <c r="B86" s="45">
        <f>'Bills Import 2024'!R86</f>
        <v>45352</v>
      </c>
      <c r="C86" s="45">
        <f>'Bills Import 2024'!R86</f>
        <v>45352</v>
      </c>
      <c r="D86" s="45">
        <f>'Bills Import 2024'!AK86</f>
        <v>45367</v>
      </c>
      <c r="E86" s="1" t="str">
        <f>'Bills Import 2024'!AA86</f>
        <v>3010095</v>
      </c>
      <c r="F86" s="1" t="str">
        <f>'Bills Import 2024'!BF86</f>
        <v>Subcontractors</v>
      </c>
      <c r="G86" s="1">
        <f>'Bills Import 2024'!BL86</f>
        <v>1</v>
      </c>
      <c r="H86" s="46">
        <f>'Bills Import 2024'!BR86</f>
        <v>31809</v>
      </c>
      <c r="I86" s="1" t="str">
        <f>'Bills Import 2024'!W86</f>
        <v>{"1023": 100.0}</v>
      </c>
      <c r="J86" s="1" t="str">
        <f>'Bills Import 2024'!AZ86</f>
        <v>15% PUR</v>
      </c>
    </row>
    <row r="87" spans="1:10" x14ac:dyDescent="0.25">
      <c r="A87" s="1" t="str">
        <f>'Bills Import 2024'!K87</f>
        <v/>
      </c>
      <c r="B87" s="45" t="str">
        <f>'Bills Import 2024'!R87</f>
        <v/>
      </c>
      <c r="C87" s="45" t="str">
        <f>'Bills Import 2024'!R87</f>
        <v/>
      </c>
      <c r="D87" s="45" t="str">
        <f>'Bills Import 2024'!AK87</f>
        <v/>
      </c>
      <c r="E87" s="1" t="str">
        <f>'Bills Import 2024'!AA87</f>
        <v>101011701</v>
      </c>
      <c r="F87" s="1" t="str">
        <f>'Bills Import 2024'!BF87</f>
        <v>Deduction of Advance Payment to Suppliers</v>
      </c>
      <c r="G87" s="1">
        <f>'Bills Import 2024'!BL87</f>
        <v>-1</v>
      </c>
      <c r="H87" s="46">
        <f>'Bills Import 2024'!BR87</f>
        <v>1253</v>
      </c>
      <c r="I87" s="1" t="str">
        <f>'Bills Import 2024'!W87</f>
        <v>{"1023": 100.0}</v>
      </c>
      <c r="J87" s="1" t="str">
        <f>'Bills Import 2024'!AZ87</f>
        <v>15% PUR</v>
      </c>
    </row>
    <row r="88" spans="1:10" x14ac:dyDescent="0.25">
      <c r="A88" s="1" t="str">
        <f>'Bills Import 2024'!K88</f>
        <v>Subcontractors &amp; Services</v>
      </c>
      <c r="B88" s="45">
        <f>'Bills Import 2024'!R88</f>
        <v>45352</v>
      </c>
      <c r="C88" s="45">
        <f>'Bills Import 2024'!R88</f>
        <v>45352</v>
      </c>
      <c r="D88" s="45">
        <f>'Bills Import 2024'!AK88</f>
        <v>45367</v>
      </c>
      <c r="E88" s="1" t="str">
        <f>'Bills Import 2024'!AA88</f>
        <v>3010095</v>
      </c>
      <c r="F88" s="1" t="str">
        <f>'Bills Import 2024'!BF88</f>
        <v>Subcontractors</v>
      </c>
      <c r="G88" s="1">
        <f>'Bills Import 2024'!BL88</f>
        <v>1</v>
      </c>
      <c r="H88" s="46">
        <f>'Bills Import 2024'!BR88</f>
        <v>67335</v>
      </c>
      <c r="I88" s="1" t="str">
        <f>'Bills Import 2024'!W88</f>
        <v>{"1012": 100.0}</v>
      </c>
      <c r="J88" s="1" t="str">
        <f>'Bills Import 2024'!AZ88</f>
        <v>15% PUR</v>
      </c>
    </row>
    <row r="89" spans="1:10" x14ac:dyDescent="0.25">
      <c r="A89" s="1" t="str">
        <f>'Bills Import 2024'!K89</f>
        <v/>
      </c>
      <c r="B89" s="45" t="str">
        <f>'Bills Import 2024'!R89</f>
        <v/>
      </c>
      <c r="C89" s="45" t="str">
        <f>'Bills Import 2024'!R89</f>
        <v/>
      </c>
      <c r="D89" s="45" t="str">
        <f>'Bills Import 2024'!AK89</f>
        <v/>
      </c>
      <c r="E89" s="1" t="str">
        <f>'Bills Import 2024'!AA89</f>
        <v>101011701</v>
      </c>
      <c r="F89" s="1" t="str">
        <f>'Bills Import 2024'!BF89</f>
        <v>Deduction of Advance Payment to Suppliers</v>
      </c>
      <c r="G89" s="1">
        <f>'Bills Import 2024'!BL89</f>
        <v>-1</v>
      </c>
      <c r="H89" s="46">
        <f>'Bills Import 2024'!BR89</f>
        <v>20200</v>
      </c>
      <c r="I89" s="1" t="str">
        <f>'Bills Import 2024'!W89</f>
        <v>{"1012": 100.0}</v>
      </c>
      <c r="J89" s="1" t="str">
        <f>'Bills Import 2024'!AZ89</f>
        <v>15% PUR</v>
      </c>
    </row>
    <row r="90" spans="1:10" x14ac:dyDescent="0.25">
      <c r="A90" s="1" t="str">
        <f>'Bills Import 2024'!K90</f>
        <v>Subcontractors &amp; Services</v>
      </c>
      <c r="B90" s="45">
        <f>'Bills Import 2024'!R90</f>
        <v>45352</v>
      </c>
      <c r="C90" s="45">
        <f>'Bills Import 2024'!R90</f>
        <v>45352</v>
      </c>
      <c r="D90" s="45">
        <f>'Bills Import 2024'!AK90</f>
        <v>45367</v>
      </c>
      <c r="E90" s="1" t="str">
        <f>'Bills Import 2024'!AA90</f>
        <v>3010095</v>
      </c>
      <c r="F90" s="1" t="str">
        <f>'Bills Import 2024'!BF90</f>
        <v>Subcontractors</v>
      </c>
      <c r="G90" s="1">
        <f>'Bills Import 2024'!BL90</f>
        <v>1</v>
      </c>
      <c r="H90" s="46">
        <f>'Bills Import 2024'!BR90</f>
        <v>32383</v>
      </c>
      <c r="I90" s="1" t="str">
        <f>'Bills Import 2024'!W90</f>
        <v>{"860": 100.0}</v>
      </c>
      <c r="J90" s="1" t="str">
        <f>'Bills Import 2024'!AZ90</f>
        <v>15% PUR</v>
      </c>
    </row>
    <row r="91" spans="1:10" x14ac:dyDescent="0.25">
      <c r="A91" s="1" t="str">
        <f>'Bills Import 2024'!K91</f>
        <v>Subcontractors &amp; Services</v>
      </c>
      <c r="B91" s="45">
        <f>'Bills Import 2024'!R91</f>
        <v>45352</v>
      </c>
      <c r="C91" s="45">
        <f>'Bills Import 2024'!R91</f>
        <v>45352</v>
      </c>
      <c r="D91" s="45">
        <f>'Bills Import 2024'!AK91</f>
        <v>45367</v>
      </c>
      <c r="E91" s="1" t="str">
        <f>'Bills Import 2024'!AA91</f>
        <v>3010095</v>
      </c>
      <c r="F91" s="1" t="str">
        <f>'Bills Import 2024'!BF91</f>
        <v>Subcontractors</v>
      </c>
      <c r="G91" s="1">
        <f>'Bills Import 2024'!BL91</f>
        <v>1</v>
      </c>
      <c r="H91" s="46">
        <f>'Bills Import 2024'!BR91</f>
        <v>350748</v>
      </c>
      <c r="I91" s="1" t="str">
        <f>'Bills Import 2024'!W91</f>
        <v>{"1028": 100.0}</v>
      </c>
      <c r="J91" s="1" t="str">
        <f>'Bills Import 2024'!AZ91</f>
        <v>15% PUR</v>
      </c>
    </row>
    <row r="92" spans="1:10" x14ac:dyDescent="0.25">
      <c r="A92" s="1" t="str">
        <f>'Bills Import 2024'!K92</f>
        <v/>
      </c>
      <c r="B92" s="45" t="str">
        <f>'Bills Import 2024'!R92</f>
        <v/>
      </c>
      <c r="C92" s="45" t="str">
        <f>'Bills Import 2024'!R92</f>
        <v/>
      </c>
      <c r="D92" s="45" t="str">
        <f>'Bills Import 2024'!AK92</f>
        <v/>
      </c>
      <c r="E92" s="1" t="str">
        <f>'Bills Import 2024'!AA92</f>
        <v>101011701</v>
      </c>
      <c r="F92" s="1" t="str">
        <f>'Bills Import 2024'!BF92</f>
        <v>Deduction of Advance Payment to Suppliers</v>
      </c>
      <c r="G92" s="1">
        <f>'Bills Import 2024'!BL92</f>
        <v>-1</v>
      </c>
      <c r="H92" s="46">
        <f>'Bills Import 2024'!BR92</f>
        <v>70150</v>
      </c>
      <c r="I92" s="1" t="str">
        <f>'Bills Import 2024'!W92</f>
        <v>{"1028": 100.0}</v>
      </c>
      <c r="J92" s="1" t="str">
        <f>'Bills Import 2024'!AZ92</f>
        <v>15% PUR</v>
      </c>
    </row>
    <row r="93" spans="1:10" x14ac:dyDescent="0.25">
      <c r="A93" s="1" t="str">
        <f>'Bills Import 2024'!K93</f>
        <v>Subcontractors &amp; Services</v>
      </c>
      <c r="B93" s="45">
        <f>'Bills Import 2024'!R93</f>
        <v>45352</v>
      </c>
      <c r="C93" s="45">
        <f>'Bills Import 2024'!R93</f>
        <v>45352</v>
      </c>
      <c r="D93" s="45">
        <f>'Bills Import 2024'!AK93</f>
        <v>45367</v>
      </c>
      <c r="E93" s="1" t="str">
        <f>'Bills Import 2024'!AA93</f>
        <v>3010095</v>
      </c>
      <c r="F93" s="1" t="str">
        <f>'Bills Import 2024'!BF93</f>
        <v>Subcontractors</v>
      </c>
      <c r="G93" s="1">
        <f>'Bills Import 2024'!BL93</f>
        <v>1</v>
      </c>
      <c r="H93" s="46">
        <f>'Bills Import 2024'!BR93</f>
        <v>46400</v>
      </c>
      <c r="I93" s="1" t="str">
        <f>'Bills Import 2024'!W93</f>
        <v>{"854": 100.0}</v>
      </c>
      <c r="J93" s="1" t="str">
        <f>'Bills Import 2024'!AZ93</f>
        <v>15% PUR</v>
      </c>
    </row>
    <row r="94" spans="1:10" x14ac:dyDescent="0.25">
      <c r="A94" s="1" t="str">
        <f>'Bills Import 2024'!K94</f>
        <v/>
      </c>
      <c r="B94" s="45" t="str">
        <f>'Bills Import 2024'!R94</f>
        <v/>
      </c>
      <c r="C94" s="45" t="str">
        <f>'Bills Import 2024'!R94</f>
        <v/>
      </c>
      <c r="D94" s="45" t="str">
        <f>'Bills Import 2024'!AK94</f>
        <v/>
      </c>
      <c r="E94" s="1" t="str">
        <f>'Bills Import 2024'!AA94</f>
        <v>101011701</v>
      </c>
      <c r="F94" s="1" t="str">
        <f>'Bills Import 2024'!BF94</f>
        <v>Deduction of Advance Payment to Suppliers</v>
      </c>
      <c r="G94" s="1">
        <f>'Bills Import 2024'!BL94</f>
        <v>-1</v>
      </c>
      <c r="H94" s="46">
        <f>'Bills Import 2024'!BR94</f>
        <v>18560</v>
      </c>
      <c r="I94" s="1" t="str">
        <f>'Bills Import 2024'!W94</f>
        <v>{"854": 100.0}</v>
      </c>
      <c r="J94" s="1" t="str">
        <f>'Bills Import 2024'!AZ94</f>
        <v>15% PUR</v>
      </c>
    </row>
    <row r="95" spans="1:10" x14ac:dyDescent="0.25">
      <c r="A95" s="1" t="str">
        <f>'Bills Import 2024'!K95</f>
        <v>Subcontractors &amp; Services</v>
      </c>
      <c r="B95" s="45">
        <f>'Bills Import 2024'!R95</f>
        <v>45352</v>
      </c>
      <c r="C95" s="45">
        <f>'Bills Import 2024'!R95</f>
        <v>45352</v>
      </c>
      <c r="D95" s="45">
        <f>'Bills Import 2024'!AK95</f>
        <v>45367</v>
      </c>
      <c r="E95" s="1" t="str">
        <f>'Bills Import 2024'!AA95</f>
        <v>3010095</v>
      </c>
      <c r="F95" s="1" t="str">
        <f>'Bills Import 2024'!BF95</f>
        <v>Subcontractors</v>
      </c>
      <c r="G95" s="1">
        <f>'Bills Import 2024'!BL95</f>
        <v>1</v>
      </c>
      <c r="H95" s="46">
        <f>'Bills Import 2024'!BR95</f>
        <v>8352</v>
      </c>
      <c r="I95" s="1" t="str">
        <f>'Bills Import 2024'!W95</f>
        <v>{"1013": 100.0}</v>
      </c>
      <c r="J95" s="1" t="str">
        <f>'Bills Import 2024'!AZ95</f>
        <v>15% PUR</v>
      </c>
    </row>
    <row r="96" spans="1:10" x14ac:dyDescent="0.25">
      <c r="A96" s="1" t="str">
        <f>'Bills Import 2024'!K96</f>
        <v/>
      </c>
      <c r="B96" s="45" t="str">
        <f>'Bills Import 2024'!R96</f>
        <v/>
      </c>
      <c r="C96" s="45" t="str">
        <f>'Bills Import 2024'!R96</f>
        <v/>
      </c>
      <c r="D96" s="45" t="str">
        <f>'Bills Import 2024'!AK96</f>
        <v/>
      </c>
      <c r="E96" s="1" t="str">
        <f>'Bills Import 2024'!AA96</f>
        <v>101011701</v>
      </c>
      <c r="F96" s="1" t="str">
        <f>'Bills Import 2024'!BF96</f>
        <v>Deduction of Advance Payment to Suppliers</v>
      </c>
      <c r="G96" s="1">
        <f>'Bills Import 2024'!BL96</f>
        <v>-1</v>
      </c>
      <c r="H96" s="46">
        <f>'Bills Import 2024'!BR96</f>
        <v>0</v>
      </c>
      <c r="I96" s="1" t="str">
        <f>'Bills Import 2024'!W96</f>
        <v>{"1013": 100.0}</v>
      </c>
      <c r="J96" s="1" t="str">
        <f>'Bills Import 2024'!AZ96</f>
        <v>15% PUR</v>
      </c>
    </row>
    <row r="97" spans="1:10" x14ac:dyDescent="0.25">
      <c r="A97" s="1" t="str">
        <f>'Bills Import 2024'!K97</f>
        <v>Subcontractors &amp; Services</v>
      </c>
      <c r="B97" s="45">
        <f>'Bills Import 2024'!R97</f>
        <v>45352</v>
      </c>
      <c r="C97" s="45">
        <f>'Bills Import 2024'!R97</f>
        <v>45352</v>
      </c>
      <c r="D97" s="45">
        <f>'Bills Import 2024'!AK97</f>
        <v>45367</v>
      </c>
      <c r="E97" s="1" t="str">
        <f>'Bills Import 2024'!AA97</f>
        <v>3010095</v>
      </c>
      <c r="F97" s="1" t="str">
        <f>'Bills Import 2024'!BF97</f>
        <v>Subcontractors</v>
      </c>
      <c r="G97" s="1">
        <f>'Bills Import 2024'!BL97</f>
        <v>1</v>
      </c>
      <c r="H97" s="46">
        <f>'Bills Import 2024'!BR97</f>
        <v>231492</v>
      </c>
      <c r="I97" s="1" t="str">
        <f>'Bills Import 2024'!W97</f>
        <v>{"1025": 100.0}</v>
      </c>
      <c r="J97" s="1" t="str">
        <f>'Bills Import 2024'!AZ97</f>
        <v>15% PUR</v>
      </c>
    </row>
    <row r="98" spans="1:10" x14ac:dyDescent="0.25">
      <c r="A98" s="1" t="str">
        <f>'Bills Import 2024'!K98</f>
        <v/>
      </c>
      <c r="B98" s="45" t="str">
        <f>'Bills Import 2024'!R98</f>
        <v/>
      </c>
      <c r="C98" s="45" t="str">
        <f>'Bills Import 2024'!R98</f>
        <v/>
      </c>
      <c r="D98" s="45" t="str">
        <f>'Bills Import 2024'!AK98</f>
        <v/>
      </c>
      <c r="E98" s="1" t="str">
        <f>'Bills Import 2024'!AA98</f>
        <v>101011701</v>
      </c>
      <c r="F98" s="1" t="str">
        <f>'Bills Import 2024'!BF98</f>
        <v>Deduction of Advance Payment to Suppliers</v>
      </c>
      <c r="G98" s="1">
        <f>'Bills Import 2024'!BL98</f>
        <v>-1</v>
      </c>
      <c r="H98" s="46">
        <f>'Bills Import 2024'!BR98</f>
        <v>92597</v>
      </c>
      <c r="I98" s="1" t="str">
        <f>'Bills Import 2024'!W98</f>
        <v>{"1025": 100.0}</v>
      </c>
      <c r="J98" s="1" t="str">
        <f>'Bills Import 2024'!AZ98</f>
        <v>15% PUR</v>
      </c>
    </row>
    <row r="99" spans="1:10" x14ac:dyDescent="0.25">
      <c r="A99" s="1" t="str">
        <f>'Bills Import 2024'!K99</f>
        <v>Subcontractors &amp; Services</v>
      </c>
      <c r="B99" s="45">
        <f>'Bills Import 2024'!R99</f>
        <v>45352</v>
      </c>
      <c r="C99" s="45">
        <f>'Bills Import 2024'!R99</f>
        <v>45352</v>
      </c>
      <c r="D99" s="45">
        <f>'Bills Import 2024'!AK99</f>
        <v>45367</v>
      </c>
      <c r="E99" s="1" t="str">
        <f>'Bills Import 2024'!AA99</f>
        <v>3010095</v>
      </c>
      <c r="F99" s="1" t="str">
        <f>'Bills Import 2024'!BF99</f>
        <v>Subcontractors</v>
      </c>
      <c r="G99" s="1">
        <f>'Bills Import 2024'!BL99</f>
        <v>1</v>
      </c>
      <c r="H99" s="46">
        <f>'Bills Import 2024'!BR99</f>
        <v>276346</v>
      </c>
      <c r="I99" s="1" t="str">
        <f>'Bills Import 2024'!W99</f>
        <v>{"1006": 100.0}</v>
      </c>
      <c r="J99" s="1" t="str">
        <f>'Bills Import 2024'!AZ99</f>
        <v>15% PUR</v>
      </c>
    </row>
    <row r="100" spans="1:10" x14ac:dyDescent="0.25">
      <c r="A100" s="1" t="str">
        <f>'Bills Import 2024'!K100</f>
        <v/>
      </c>
      <c r="B100" s="45" t="str">
        <f>'Bills Import 2024'!R100</f>
        <v/>
      </c>
      <c r="C100" s="45" t="str">
        <f>'Bills Import 2024'!R100</f>
        <v/>
      </c>
      <c r="D100" s="45" t="str">
        <f>'Bills Import 2024'!AK100</f>
        <v/>
      </c>
      <c r="E100" s="1" t="str">
        <f>'Bills Import 2024'!AA100</f>
        <v>101011701</v>
      </c>
      <c r="F100" s="1" t="str">
        <f>'Bills Import 2024'!BF100</f>
        <v>Deduction of Advance Payment to Suppliers</v>
      </c>
      <c r="G100" s="1">
        <f>'Bills Import 2024'!BL100</f>
        <v>-1</v>
      </c>
      <c r="H100" s="46">
        <f>'Bills Import 2024'!BR100</f>
        <v>69086</v>
      </c>
      <c r="I100" s="1" t="str">
        <f>'Bills Import 2024'!W100</f>
        <v>{"1006": 100.0}</v>
      </c>
      <c r="J100" s="1" t="str">
        <f>'Bills Import 2024'!AZ100</f>
        <v>15% PUR</v>
      </c>
    </row>
    <row r="101" spans="1:10" x14ac:dyDescent="0.25">
      <c r="A101" s="1" t="str">
        <f>'Bills Import 2024'!K101</f>
        <v>Subcontractors &amp; Services</v>
      </c>
      <c r="B101" s="45">
        <f>'Bills Import 2024'!R101</f>
        <v>45352</v>
      </c>
      <c r="C101" s="45">
        <f>'Bills Import 2024'!R101</f>
        <v>45352</v>
      </c>
      <c r="D101" s="45">
        <f>'Bills Import 2024'!AK101</f>
        <v>45367</v>
      </c>
      <c r="E101" s="1" t="str">
        <f>'Bills Import 2024'!AA101</f>
        <v>3010095</v>
      </c>
      <c r="F101" s="1" t="str">
        <f>'Bills Import 2024'!BF101</f>
        <v>Subcontractors</v>
      </c>
      <c r="G101" s="1">
        <f>'Bills Import 2024'!BL101</f>
        <v>1</v>
      </c>
      <c r="H101" s="46">
        <f>'Bills Import 2024'!BR101</f>
        <v>159319</v>
      </c>
      <c r="I101" s="1" t="str">
        <f>'Bills Import 2024'!W101</f>
        <v>{"906": 100.0}</v>
      </c>
      <c r="J101" s="1" t="str">
        <f>'Bills Import 2024'!AZ101</f>
        <v>15% PUR</v>
      </c>
    </row>
    <row r="102" spans="1:10" x14ac:dyDescent="0.25">
      <c r="A102" s="1" t="str">
        <f>'Bills Import 2024'!K102</f>
        <v/>
      </c>
      <c r="B102" s="45" t="str">
        <f>'Bills Import 2024'!R102</f>
        <v/>
      </c>
      <c r="C102" s="45" t="str">
        <f>'Bills Import 2024'!R102</f>
        <v/>
      </c>
      <c r="D102" s="45" t="str">
        <f>'Bills Import 2024'!AK102</f>
        <v/>
      </c>
      <c r="E102" s="1" t="str">
        <f>'Bills Import 2024'!AA102</f>
        <v>101011701</v>
      </c>
      <c r="F102" s="1" t="str">
        <f>'Bills Import 2024'!BF102</f>
        <v>Deduction of Advance Payment to Suppliers</v>
      </c>
      <c r="G102" s="1">
        <f>'Bills Import 2024'!BL102</f>
        <v>-1</v>
      </c>
      <c r="H102" s="46">
        <f>'Bills Import 2024'!BR102</f>
        <v>47796</v>
      </c>
      <c r="I102" s="1" t="str">
        <f>'Bills Import 2024'!W102</f>
        <v>{"906": 100.0}</v>
      </c>
      <c r="J102" s="1" t="str">
        <f>'Bills Import 2024'!AZ102</f>
        <v>15% PUR</v>
      </c>
    </row>
    <row r="103" spans="1:10" x14ac:dyDescent="0.25">
      <c r="A103" s="1" t="str">
        <f>'Bills Import 2024'!K103</f>
        <v>Subcontractors &amp; Services</v>
      </c>
      <c r="B103" s="45">
        <f>'Bills Import 2024'!R103</f>
        <v>45352</v>
      </c>
      <c r="C103" s="45">
        <f>'Bills Import 2024'!R103</f>
        <v>45352</v>
      </c>
      <c r="D103" s="45">
        <f>'Bills Import 2024'!AK103</f>
        <v>45367</v>
      </c>
      <c r="E103" s="1" t="str">
        <f>'Bills Import 2024'!AA103</f>
        <v>3010095</v>
      </c>
      <c r="F103" s="1" t="str">
        <f>'Bills Import 2024'!BF103</f>
        <v>Subcontractors</v>
      </c>
      <c r="G103" s="1">
        <f>'Bills Import 2024'!BL103</f>
        <v>1</v>
      </c>
      <c r="H103" s="46">
        <f>'Bills Import 2024'!BR103</f>
        <v>37193</v>
      </c>
      <c r="I103" s="1" t="str">
        <f>'Bills Import 2024'!W103</f>
        <v>{"1031": 100.0}</v>
      </c>
      <c r="J103" s="1" t="str">
        <f>'Bills Import 2024'!AZ103</f>
        <v>15% PUR</v>
      </c>
    </row>
    <row r="104" spans="1:10" x14ac:dyDescent="0.25">
      <c r="A104" s="1" t="str">
        <f>'Bills Import 2024'!K104</f>
        <v/>
      </c>
      <c r="B104" s="45" t="str">
        <f>'Bills Import 2024'!R104</f>
        <v/>
      </c>
      <c r="C104" s="45" t="str">
        <f>'Bills Import 2024'!R104</f>
        <v/>
      </c>
      <c r="D104" s="45" t="str">
        <f>'Bills Import 2024'!AK104</f>
        <v/>
      </c>
      <c r="E104" s="1" t="str">
        <f>'Bills Import 2024'!AA104</f>
        <v>101011701</v>
      </c>
      <c r="F104" s="1" t="str">
        <f>'Bills Import 2024'!BF104</f>
        <v>Deduction of Advance Payment to Suppliers</v>
      </c>
      <c r="G104" s="1">
        <f>'Bills Import 2024'!BL104</f>
        <v>-1</v>
      </c>
      <c r="H104" s="46">
        <f>'Bills Import 2024'!BR104</f>
        <v>3719</v>
      </c>
      <c r="I104" s="1" t="str">
        <f>'Bills Import 2024'!W104</f>
        <v>{"1031": 100.0}</v>
      </c>
      <c r="J104" s="1" t="str">
        <f>'Bills Import 2024'!AZ104</f>
        <v>15% PUR</v>
      </c>
    </row>
    <row r="105" spans="1:10" x14ac:dyDescent="0.25">
      <c r="A105" s="1" t="str">
        <f>'Bills Import 2024'!K105</f>
        <v>Subcontractors &amp; Services</v>
      </c>
      <c r="B105" s="45">
        <f>'Bills Import 2024'!R105</f>
        <v>45352</v>
      </c>
      <c r="C105" s="45">
        <f>'Bills Import 2024'!R105</f>
        <v>45352</v>
      </c>
      <c r="D105" s="45">
        <f>'Bills Import 2024'!AK105</f>
        <v>45367</v>
      </c>
      <c r="E105" s="1" t="str">
        <f>'Bills Import 2024'!AA105</f>
        <v>3010095</v>
      </c>
      <c r="F105" s="1" t="str">
        <f>'Bills Import 2024'!BF105</f>
        <v>Subcontractors</v>
      </c>
      <c r="G105" s="1">
        <f>'Bills Import 2024'!BL105</f>
        <v>1</v>
      </c>
      <c r="H105" s="46">
        <f>'Bills Import 2024'!BR105</f>
        <v>356646</v>
      </c>
      <c r="I105" s="1" t="str">
        <f>'Bills Import 2024'!W105</f>
        <v>{"1035": 100.0}</v>
      </c>
      <c r="J105" s="1" t="str">
        <f>'Bills Import 2024'!AZ105</f>
        <v>15% PUR</v>
      </c>
    </row>
    <row r="106" spans="1:10" x14ac:dyDescent="0.25">
      <c r="A106" s="1" t="str">
        <f>'Bills Import 2024'!K106</f>
        <v/>
      </c>
      <c r="B106" s="45" t="str">
        <f>'Bills Import 2024'!R106</f>
        <v/>
      </c>
      <c r="C106" s="45" t="str">
        <f>'Bills Import 2024'!R106</f>
        <v/>
      </c>
      <c r="D106" s="45" t="str">
        <f>'Bills Import 2024'!AK106</f>
        <v/>
      </c>
      <c r="E106" s="1" t="str">
        <f>'Bills Import 2024'!AA106</f>
        <v>101011701</v>
      </c>
      <c r="F106" s="1" t="str">
        <f>'Bills Import 2024'!BF106</f>
        <v>Deduction of Advance Payment to Suppliers</v>
      </c>
      <c r="G106" s="1">
        <f>'Bills Import 2024'!BL106</f>
        <v>-1</v>
      </c>
      <c r="H106" s="46">
        <f>'Bills Import 2024'!BR106</f>
        <v>178323</v>
      </c>
      <c r="I106" s="1" t="str">
        <f>'Bills Import 2024'!W106</f>
        <v>{"1035": 100.0}</v>
      </c>
      <c r="J106" s="1" t="str">
        <f>'Bills Import 2024'!AZ106</f>
        <v>15% PUR</v>
      </c>
    </row>
    <row r="107" spans="1:10" x14ac:dyDescent="0.25">
      <c r="A107" s="1" t="str">
        <f>'Bills Import 2024'!K107</f>
        <v>Subcontractors &amp; Services</v>
      </c>
      <c r="B107" s="45">
        <f>'Bills Import 2024'!R107</f>
        <v>45352</v>
      </c>
      <c r="C107" s="45">
        <f>'Bills Import 2024'!R107</f>
        <v>45352</v>
      </c>
      <c r="D107" s="45">
        <f>'Bills Import 2024'!AK107</f>
        <v>45367</v>
      </c>
      <c r="E107" s="1" t="str">
        <f>'Bills Import 2024'!AA107</f>
        <v>3010095</v>
      </c>
      <c r="F107" s="1" t="str">
        <f>'Bills Import 2024'!BF107</f>
        <v>Subcontractors</v>
      </c>
      <c r="G107" s="1">
        <f>'Bills Import 2024'!BL107</f>
        <v>1</v>
      </c>
      <c r="H107" s="46">
        <f>'Bills Import 2024'!BR107</f>
        <v>187456</v>
      </c>
      <c r="I107" s="1" t="str">
        <f>'Bills Import 2024'!W107</f>
        <v>{"1034": 100.0}</v>
      </c>
      <c r="J107" s="1" t="str">
        <f>'Bills Import 2024'!AZ107</f>
        <v>15% PUR</v>
      </c>
    </row>
    <row r="108" spans="1:10" x14ac:dyDescent="0.25">
      <c r="A108" s="1" t="str">
        <f>'Bills Import 2024'!K108</f>
        <v/>
      </c>
      <c r="B108" s="45" t="str">
        <f>'Bills Import 2024'!R108</f>
        <v/>
      </c>
      <c r="C108" s="45" t="str">
        <f>'Bills Import 2024'!R108</f>
        <v/>
      </c>
      <c r="D108" s="45" t="str">
        <f>'Bills Import 2024'!AK108</f>
        <v/>
      </c>
      <c r="E108" s="1" t="str">
        <f>'Bills Import 2024'!AA108</f>
        <v>101011701</v>
      </c>
      <c r="F108" s="1" t="str">
        <f>'Bills Import 2024'!BF108</f>
        <v>Deduction of Advance Payment to Suppliers</v>
      </c>
      <c r="G108" s="1">
        <f>'Bills Import 2024'!BL108</f>
        <v>-1</v>
      </c>
      <c r="H108" s="46">
        <f>'Bills Import 2024'!BR108</f>
        <v>37491</v>
      </c>
      <c r="I108" s="1" t="str">
        <f>'Bills Import 2024'!W108</f>
        <v>{"1034": 100.0}</v>
      </c>
      <c r="J108" s="1" t="str">
        <f>'Bills Import 2024'!AZ108</f>
        <v>15% PUR</v>
      </c>
    </row>
    <row r="109" spans="1:10" x14ac:dyDescent="0.25">
      <c r="A109" s="1" t="str">
        <f>'Bills Import 2024'!K109</f>
        <v>Subcontractors &amp; Services</v>
      </c>
      <c r="B109" s="45">
        <f>'Bills Import 2024'!R109</f>
        <v>45352</v>
      </c>
      <c r="C109" s="45">
        <f>'Bills Import 2024'!R109</f>
        <v>45352</v>
      </c>
      <c r="D109" s="45">
        <f>'Bills Import 2024'!AK109</f>
        <v>45367</v>
      </c>
      <c r="E109" s="1" t="str">
        <f>'Bills Import 2024'!AA109</f>
        <v>3010095</v>
      </c>
      <c r="F109" s="1" t="str">
        <f>'Bills Import 2024'!BF109</f>
        <v>Subcontractors</v>
      </c>
      <c r="G109" s="1">
        <f>'Bills Import 2024'!BL109</f>
        <v>1</v>
      </c>
      <c r="H109" s="46">
        <f>'Bills Import 2024'!BR109</f>
        <v>92214</v>
      </c>
      <c r="I109" s="1" t="str">
        <f>'Bills Import 2024'!W109</f>
        <v>{"1011": 100.0}</v>
      </c>
      <c r="J109" s="1" t="str">
        <f>'Bills Import 2024'!AZ109</f>
        <v>15% PUR</v>
      </c>
    </row>
    <row r="110" spans="1:10" x14ac:dyDescent="0.25">
      <c r="A110" s="1" t="str">
        <f>'Bills Import 2024'!K110</f>
        <v/>
      </c>
      <c r="B110" s="45" t="str">
        <f>'Bills Import 2024'!R110</f>
        <v/>
      </c>
      <c r="C110" s="45" t="str">
        <f>'Bills Import 2024'!R110</f>
        <v/>
      </c>
      <c r="D110" s="45" t="str">
        <f>'Bills Import 2024'!AK110</f>
        <v/>
      </c>
      <c r="E110" s="1" t="str">
        <f>'Bills Import 2024'!AA110</f>
        <v>101011701</v>
      </c>
      <c r="F110" s="1" t="str">
        <f>'Bills Import 2024'!BF110</f>
        <v>Deduction of Advance Payment to Suppliers</v>
      </c>
      <c r="G110" s="1">
        <f>'Bills Import 2024'!BL110</f>
        <v>-1</v>
      </c>
      <c r="H110" s="46">
        <f>'Bills Import 2024'!BR110</f>
        <v>23053</v>
      </c>
      <c r="I110" s="1" t="str">
        <f>'Bills Import 2024'!W110</f>
        <v>{"1011": 100.0}</v>
      </c>
      <c r="J110" s="1" t="str">
        <f>'Bills Import 2024'!AZ110</f>
        <v>15% PUR</v>
      </c>
    </row>
    <row r="111" spans="1:10" x14ac:dyDescent="0.25">
      <c r="A111" s="1" t="str">
        <f>'Bills Import 2024'!K111</f>
        <v>Subcontractors &amp; Services</v>
      </c>
      <c r="B111" s="45">
        <f>'Bills Import 2024'!R111</f>
        <v>45352</v>
      </c>
      <c r="C111" s="45">
        <f>'Bills Import 2024'!R111</f>
        <v>45352</v>
      </c>
      <c r="D111" s="45">
        <f>'Bills Import 2024'!AK111</f>
        <v>45367</v>
      </c>
      <c r="E111" s="1" t="str">
        <f>'Bills Import 2024'!AA111</f>
        <v>3010095</v>
      </c>
      <c r="F111" s="1" t="str">
        <f>'Bills Import 2024'!BF111</f>
        <v>Subcontractors</v>
      </c>
      <c r="G111" s="1">
        <f>'Bills Import 2024'!BL111</f>
        <v>1</v>
      </c>
      <c r="H111" s="46">
        <f>'Bills Import 2024'!BR111</f>
        <v>47220</v>
      </c>
      <c r="I111" s="1" t="str">
        <f>'Bills Import 2024'!W111</f>
        <v>{"1008": 100.0}</v>
      </c>
      <c r="J111" s="1" t="str">
        <f>'Bills Import 2024'!AZ111</f>
        <v>15% PUR</v>
      </c>
    </row>
    <row r="112" spans="1:10" x14ac:dyDescent="0.25">
      <c r="A112" s="1" t="str">
        <f>'Bills Import 2024'!K112</f>
        <v/>
      </c>
      <c r="B112" s="45" t="str">
        <f>'Bills Import 2024'!R112</f>
        <v/>
      </c>
      <c r="C112" s="45" t="str">
        <f>'Bills Import 2024'!R112</f>
        <v/>
      </c>
      <c r="D112" s="45" t="str">
        <f>'Bills Import 2024'!AK112</f>
        <v/>
      </c>
      <c r="E112" s="1" t="str">
        <f>'Bills Import 2024'!AA112</f>
        <v>101011701</v>
      </c>
      <c r="F112" s="1" t="str">
        <f>'Bills Import 2024'!BF112</f>
        <v>Deduction of Advance Payment to Suppliers</v>
      </c>
      <c r="G112" s="1">
        <f>'Bills Import 2024'!BL112</f>
        <v>-1</v>
      </c>
      <c r="H112" s="46">
        <f>'Bills Import 2024'!BR112</f>
        <v>11805</v>
      </c>
      <c r="I112" s="1" t="str">
        <f>'Bills Import 2024'!W112</f>
        <v>{"1008": 100.0}</v>
      </c>
      <c r="J112" s="1" t="str">
        <f>'Bills Import 2024'!AZ112</f>
        <v>15% PUR</v>
      </c>
    </row>
    <row r="113" spans="1:10" x14ac:dyDescent="0.25">
      <c r="A113" s="1" t="str">
        <f>'Bills Import 2024'!K113</f>
        <v>Subcontractors &amp; Services</v>
      </c>
      <c r="B113" s="45">
        <f>'Bills Import 2024'!R113</f>
        <v>45352</v>
      </c>
      <c r="C113" s="45">
        <f>'Bills Import 2024'!R113</f>
        <v>45352</v>
      </c>
      <c r="D113" s="45">
        <f>'Bills Import 2024'!AK113</f>
        <v>45367</v>
      </c>
      <c r="E113" s="1" t="str">
        <f>'Bills Import 2024'!AA113</f>
        <v>3010095</v>
      </c>
      <c r="F113" s="1" t="str">
        <f>'Bills Import 2024'!BF113</f>
        <v>Subcontractors</v>
      </c>
      <c r="G113" s="1">
        <f>'Bills Import 2024'!BL113</f>
        <v>1</v>
      </c>
      <c r="H113" s="46">
        <f>'Bills Import 2024'!BR113</f>
        <v>255006</v>
      </c>
      <c r="I113" s="1" t="str">
        <f>'Bills Import 2024'!W113</f>
        <v>{"1019": 100.0}</v>
      </c>
      <c r="J113" s="1" t="str">
        <f>'Bills Import 2024'!AZ113</f>
        <v>15% PUR</v>
      </c>
    </row>
    <row r="114" spans="1:10" x14ac:dyDescent="0.25">
      <c r="A114" s="1" t="str">
        <f>'Bills Import 2024'!K114</f>
        <v/>
      </c>
      <c r="B114" s="45" t="str">
        <f>'Bills Import 2024'!R114</f>
        <v/>
      </c>
      <c r="C114" s="45" t="str">
        <f>'Bills Import 2024'!R114</f>
        <v/>
      </c>
      <c r="D114" s="45" t="str">
        <f>'Bills Import 2024'!AK114</f>
        <v/>
      </c>
      <c r="E114" s="1" t="str">
        <f>'Bills Import 2024'!AA114</f>
        <v>101011701</v>
      </c>
      <c r="F114" s="1" t="str">
        <f>'Bills Import 2024'!BF114</f>
        <v>Deduction of Advance Payment to Suppliers</v>
      </c>
      <c r="G114" s="1">
        <f>'Bills Import 2024'!BL114</f>
        <v>-1</v>
      </c>
      <c r="H114" s="46">
        <f>'Bills Import 2024'!BR114</f>
        <v>51001</v>
      </c>
      <c r="I114" s="1" t="str">
        <f>'Bills Import 2024'!W114</f>
        <v>{"1019": 100.0}</v>
      </c>
      <c r="J114" s="1" t="str">
        <f>'Bills Import 2024'!AZ114</f>
        <v>15% PUR</v>
      </c>
    </row>
    <row r="115" spans="1:10" x14ac:dyDescent="0.25">
      <c r="A115" s="1" t="str">
        <f>'Bills Import 2024'!K115</f>
        <v>Subcontractors &amp; Services</v>
      </c>
      <c r="B115" s="45">
        <f>'Bills Import 2024'!R115</f>
        <v>45352</v>
      </c>
      <c r="C115" s="45">
        <f>'Bills Import 2024'!R115</f>
        <v>45352</v>
      </c>
      <c r="D115" s="45">
        <f>'Bills Import 2024'!AK115</f>
        <v>45367</v>
      </c>
      <c r="E115" s="1" t="str">
        <f>'Bills Import 2024'!AA115</f>
        <v>3010095</v>
      </c>
      <c r="F115" s="1" t="str">
        <f>'Bills Import 2024'!BF115</f>
        <v>Subcontractors</v>
      </c>
      <c r="G115" s="1">
        <f>'Bills Import 2024'!BL115</f>
        <v>1</v>
      </c>
      <c r="H115" s="46">
        <f>'Bills Import 2024'!BR115</f>
        <v>44544</v>
      </c>
      <c r="I115" s="1" t="str">
        <f>'Bills Import 2024'!W115</f>
        <v>{"1033": 100.0}</v>
      </c>
      <c r="J115" s="1" t="str">
        <f>'Bills Import 2024'!AZ115</f>
        <v>15% PUR</v>
      </c>
    </row>
    <row r="116" spans="1:10" x14ac:dyDescent="0.25">
      <c r="A116" s="1" t="str">
        <f>'Bills Import 2024'!K116</f>
        <v/>
      </c>
      <c r="B116" s="45" t="str">
        <f>'Bills Import 2024'!R116</f>
        <v/>
      </c>
      <c r="C116" s="45" t="str">
        <f>'Bills Import 2024'!R116</f>
        <v/>
      </c>
      <c r="D116" s="45" t="str">
        <f>'Bills Import 2024'!AK116</f>
        <v/>
      </c>
      <c r="E116" s="1" t="str">
        <f>'Bills Import 2024'!AA116</f>
        <v>101011701</v>
      </c>
      <c r="F116" s="1" t="str">
        <f>'Bills Import 2024'!BF116</f>
        <v>Deduction of Advance Payment to Suppliers</v>
      </c>
      <c r="G116" s="1">
        <f>'Bills Import 2024'!BL116</f>
        <v>-1</v>
      </c>
      <c r="H116" s="46">
        <f>'Bills Import 2024'!BR116</f>
        <v>13363</v>
      </c>
      <c r="I116" s="1" t="str">
        <f>'Bills Import 2024'!W116</f>
        <v>{"1033": 100.0}</v>
      </c>
      <c r="J116" s="1" t="str">
        <f>'Bills Import 2024'!AZ116</f>
        <v>15% PUR</v>
      </c>
    </row>
    <row r="117" spans="1:10" x14ac:dyDescent="0.25">
      <c r="A117" s="1" t="str">
        <f>'Bills Import 2024'!K117</f>
        <v>Subcontractors &amp; Services</v>
      </c>
      <c r="B117" s="45">
        <f>'Bills Import 2024'!R117</f>
        <v>45352</v>
      </c>
      <c r="C117" s="45">
        <f>'Bills Import 2024'!R117</f>
        <v>45352</v>
      </c>
      <c r="D117" s="45">
        <f>'Bills Import 2024'!AK117</f>
        <v>45367</v>
      </c>
      <c r="E117" s="1" t="str">
        <f>'Bills Import 2024'!AA117</f>
        <v>3010095</v>
      </c>
      <c r="F117" s="1" t="str">
        <f>'Bills Import 2024'!BF117</f>
        <v>Subcontractors</v>
      </c>
      <c r="G117" s="1">
        <f>'Bills Import 2024'!BL117</f>
        <v>1</v>
      </c>
      <c r="H117" s="46">
        <f>'Bills Import 2024'!BR117</f>
        <v>111360</v>
      </c>
      <c r="I117" s="1" t="str">
        <f>'Bills Import 2024'!W117</f>
        <v>{"1021": 100.0}</v>
      </c>
      <c r="J117" s="1" t="str">
        <f>'Bills Import 2024'!AZ117</f>
        <v>15% PUR</v>
      </c>
    </row>
    <row r="118" spans="1:10" x14ac:dyDescent="0.25">
      <c r="A118" s="1" t="str">
        <f>'Bills Import 2024'!K118</f>
        <v/>
      </c>
      <c r="B118" s="45" t="str">
        <f>'Bills Import 2024'!R118</f>
        <v/>
      </c>
      <c r="C118" s="45" t="str">
        <f>'Bills Import 2024'!R118</f>
        <v/>
      </c>
      <c r="D118" s="45" t="str">
        <f>'Bills Import 2024'!AK118</f>
        <v/>
      </c>
      <c r="E118" s="1" t="str">
        <f>'Bills Import 2024'!AA118</f>
        <v>101011701</v>
      </c>
      <c r="F118" s="1" t="str">
        <f>'Bills Import 2024'!BF118</f>
        <v>Deduction of Advance Payment to Suppliers</v>
      </c>
      <c r="G118" s="1">
        <f>'Bills Import 2024'!BL118</f>
        <v>-1</v>
      </c>
      <c r="H118" s="46">
        <f>'Bills Import 2024'!BR118</f>
        <v>16704</v>
      </c>
      <c r="I118" s="1" t="str">
        <f>'Bills Import 2024'!W118</f>
        <v>{"1021": 100.0}</v>
      </c>
      <c r="J118" s="1" t="str">
        <f>'Bills Import 2024'!AZ118</f>
        <v>15% PUR</v>
      </c>
    </row>
    <row r="119" spans="1:10" x14ac:dyDescent="0.25">
      <c r="A119" s="1" t="str">
        <f>'Bills Import 2024'!K119</f>
        <v>Subcontractors &amp; Services</v>
      </c>
      <c r="B119" s="45">
        <f>'Bills Import 2024'!R119</f>
        <v>45352</v>
      </c>
      <c r="C119" s="45">
        <f>'Bills Import 2024'!R119</f>
        <v>45352</v>
      </c>
      <c r="D119" s="45">
        <f>'Bills Import 2024'!AK119</f>
        <v>45367</v>
      </c>
      <c r="E119" s="1" t="str">
        <f>'Bills Import 2024'!AA119</f>
        <v>3010095</v>
      </c>
      <c r="F119" s="1" t="str">
        <f>'Bills Import 2024'!BF119</f>
        <v>Subcontractors</v>
      </c>
      <c r="G119" s="1">
        <f>'Bills Import 2024'!BL119</f>
        <v>1</v>
      </c>
      <c r="H119" s="46">
        <f>'Bills Import 2024'!BR119</f>
        <v>135103</v>
      </c>
      <c r="I119" s="1" t="str">
        <f>'Bills Import 2024'!W119</f>
        <v>{"911": 100.0}</v>
      </c>
      <c r="J119" s="1" t="str">
        <f>'Bills Import 2024'!AZ119</f>
        <v>15% PUR</v>
      </c>
    </row>
    <row r="120" spans="1:10" x14ac:dyDescent="0.25">
      <c r="A120" s="1" t="str">
        <f>'Bills Import 2024'!K120</f>
        <v/>
      </c>
      <c r="B120" s="45" t="str">
        <f>'Bills Import 2024'!R120</f>
        <v/>
      </c>
      <c r="C120" s="45" t="str">
        <f>'Bills Import 2024'!R120</f>
        <v/>
      </c>
      <c r="D120" s="45" t="str">
        <f>'Bills Import 2024'!AK120</f>
        <v/>
      </c>
      <c r="E120" s="1" t="str">
        <f>'Bills Import 2024'!AA120</f>
        <v>101011701</v>
      </c>
      <c r="F120" s="1" t="str">
        <f>'Bills Import 2024'!BF120</f>
        <v>Deduction of Advance Payment to Suppliers</v>
      </c>
      <c r="G120" s="1">
        <f>'Bills Import 2024'!BL120</f>
        <v>-1</v>
      </c>
      <c r="H120" s="46">
        <f>'Bills Import 2024'!BR120</f>
        <v>7944</v>
      </c>
      <c r="I120" s="1" t="str">
        <f>'Bills Import 2024'!W120</f>
        <v>{"911": 100.0}</v>
      </c>
      <c r="J120" s="1" t="str">
        <f>'Bills Import 2024'!AZ120</f>
        <v>15% PUR</v>
      </c>
    </row>
    <row r="121" spans="1:10" x14ac:dyDescent="0.25">
      <c r="A121" s="1" t="str">
        <f>'Bills Import 2024'!K121</f>
        <v>Subcontractors &amp; Services</v>
      </c>
      <c r="B121" s="45">
        <f>'Bills Import 2024'!R121</f>
        <v>45352</v>
      </c>
      <c r="C121" s="45">
        <f>'Bills Import 2024'!R121</f>
        <v>45352</v>
      </c>
      <c r="D121" s="45">
        <f>'Bills Import 2024'!AK121</f>
        <v>45367</v>
      </c>
      <c r="E121" s="1" t="str">
        <f>'Bills Import 2024'!AA121</f>
        <v>3010095</v>
      </c>
      <c r="F121" s="1" t="str">
        <f>'Bills Import 2024'!BF121</f>
        <v>Subcontractors</v>
      </c>
      <c r="G121" s="1">
        <f>'Bills Import 2024'!BL121</f>
        <v>1</v>
      </c>
      <c r="H121" s="46">
        <f>'Bills Import 2024'!BR121</f>
        <v>54752</v>
      </c>
      <c r="I121" s="1" t="str">
        <f>'Bills Import 2024'!W121</f>
        <v>{"1002": 100.0}</v>
      </c>
      <c r="J121" s="1" t="str">
        <f>'Bills Import 2024'!AZ121</f>
        <v>15% PUR</v>
      </c>
    </row>
    <row r="122" spans="1:10" x14ac:dyDescent="0.25">
      <c r="A122" s="1" t="str">
        <f>'Bills Import 2024'!K122</f>
        <v/>
      </c>
      <c r="B122" s="45" t="str">
        <f>'Bills Import 2024'!R122</f>
        <v/>
      </c>
      <c r="C122" s="45" t="str">
        <f>'Bills Import 2024'!R122</f>
        <v/>
      </c>
      <c r="D122" s="45" t="str">
        <f>'Bills Import 2024'!AK122</f>
        <v/>
      </c>
      <c r="E122" s="1" t="str">
        <f>'Bills Import 2024'!AA122</f>
        <v>101011701</v>
      </c>
      <c r="F122" s="1" t="str">
        <f>'Bills Import 2024'!BF122</f>
        <v>Deduction of Advance Payment to Suppliers</v>
      </c>
      <c r="G122" s="1">
        <f>'Bills Import 2024'!BL122</f>
        <v>-1</v>
      </c>
      <c r="H122" s="46">
        <f>'Bills Import 2024'!BR122</f>
        <v>0</v>
      </c>
      <c r="I122" s="1" t="str">
        <f>'Bills Import 2024'!W122</f>
        <v>{"1002": 100.0}</v>
      </c>
      <c r="J122" s="1" t="str">
        <f>'Bills Import 2024'!AZ122</f>
        <v>15% PUR</v>
      </c>
    </row>
    <row r="123" spans="1:10" x14ac:dyDescent="0.25">
      <c r="A123" s="1" t="str">
        <f>'Bills Import 2024'!K123</f>
        <v>Subcontractors &amp; Services</v>
      </c>
      <c r="B123" s="45">
        <f>'Bills Import 2024'!R123</f>
        <v>45352</v>
      </c>
      <c r="C123" s="45">
        <f>'Bills Import 2024'!R123</f>
        <v>45352</v>
      </c>
      <c r="D123" s="45">
        <f>'Bills Import 2024'!AK123</f>
        <v>45367</v>
      </c>
      <c r="E123" s="1" t="str">
        <f>'Bills Import 2024'!AA123</f>
        <v>3010095</v>
      </c>
      <c r="F123" s="1" t="str">
        <f>'Bills Import 2024'!BF123</f>
        <v>Subcontractors</v>
      </c>
      <c r="G123" s="1">
        <f>'Bills Import 2024'!BL123</f>
        <v>1</v>
      </c>
      <c r="H123" s="46">
        <f>'Bills Import 2024'!BR123</f>
        <v>51171</v>
      </c>
      <c r="I123" s="1" t="str">
        <f>'Bills Import 2024'!W123</f>
        <v>{"951": 100.0}</v>
      </c>
      <c r="J123" s="1" t="str">
        <f>'Bills Import 2024'!AZ123</f>
        <v>15% PUR</v>
      </c>
    </row>
    <row r="124" spans="1:10" x14ac:dyDescent="0.25">
      <c r="A124" s="1" t="str">
        <f>'Bills Import 2024'!K124</f>
        <v/>
      </c>
      <c r="B124" s="45" t="str">
        <f>'Bills Import 2024'!R124</f>
        <v/>
      </c>
      <c r="C124" s="45" t="str">
        <f>'Bills Import 2024'!R124</f>
        <v/>
      </c>
      <c r="D124" s="45" t="str">
        <f>'Bills Import 2024'!AK124</f>
        <v/>
      </c>
      <c r="E124" s="1" t="str">
        <f>'Bills Import 2024'!AA124</f>
        <v>101011701</v>
      </c>
      <c r="F124" s="1" t="str">
        <f>'Bills Import 2024'!BF124</f>
        <v>Deduction of Advance Payment to Suppliers</v>
      </c>
      <c r="G124" s="1">
        <f>'Bills Import 2024'!BL124</f>
        <v>-1</v>
      </c>
      <c r="H124" s="46">
        <f>'Bills Import 2024'!BR124</f>
        <v>0</v>
      </c>
      <c r="I124" s="1" t="str">
        <f>'Bills Import 2024'!W124</f>
        <v>{"951": 100.0}</v>
      </c>
      <c r="J124" s="1" t="str">
        <f>'Bills Import 2024'!AZ124</f>
        <v>15% PUR</v>
      </c>
    </row>
    <row r="125" spans="1:10" x14ac:dyDescent="0.25">
      <c r="A125" s="1" t="str">
        <f>'Bills Import 2024'!K125</f>
        <v>Subcontractors &amp; Services</v>
      </c>
      <c r="B125" s="45">
        <f>'Bills Import 2024'!R125</f>
        <v>45352</v>
      </c>
      <c r="C125" s="45">
        <f>'Bills Import 2024'!R125</f>
        <v>45352</v>
      </c>
      <c r="D125" s="45">
        <f>'Bills Import 2024'!AK125</f>
        <v>45367</v>
      </c>
      <c r="E125" s="1" t="str">
        <f>'Bills Import 2024'!AA125</f>
        <v>3010095</v>
      </c>
      <c r="F125" s="1" t="str">
        <f>'Bills Import 2024'!BF125</f>
        <v>Subcontractors</v>
      </c>
      <c r="G125" s="1">
        <f>'Bills Import 2024'!BL125</f>
        <v>1</v>
      </c>
      <c r="H125" s="46">
        <f>'Bills Import 2024'!BR125</f>
        <v>37120</v>
      </c>
      <c r="I125" s="1" t="str">
        <f>'Bills Import 2024'!W125</f>
        <v>{"955": 100.0}</v>
      </c>
      <c r="J125" s="1" t="str">
        <f>'Bills Import 2024'!AZ125</f>
        <v>15% PUR</v>
      </c>
    </row>
    <row r="126" spans="1:10" x14ac:dyDescent="0.25">
      <c r="A126" s="1" t="str">
        <f>'Bills Import 2024'!K126</f>
        <v/>
      </c>
      <c r="B126" s="45" t="str">
        <f>'Bills Import 2024'!R126</f>
        <v/>
      </c>
      <c r="C126" s="45" t="str">
        <f>'Bills Import 2024'!R126</f>
        <v/>
      </c>
      <c r="D126" s="45" t="str">
        <f>'Bills Import 2024'!AK126</f>
        <v/>
      </c>
      <c r="E126" s="1" t="str">
        <f>'Bills Import 2024'!AA126</f>
        <v>101011701</v>
      </c>
      <c r="F126" s="1" t="str">
        <f>'Bills Import 2024'!BF126</f>
        <v>Deduction of Advance Payment to Suppliers</v>
      </c>
      <c r="G126" s="1">
        <f>'Bills Import 2024'!BL126</f>
        <v>-1</v>
      </c>
      <c r="H126" s="46">
        <f>'Bills Import 2024'!BR126</f>
        <v>11270</v>
      </c>
      <c r="I126" s="1" t="str">
        <f>'Bills Import 2024'!W126</f>
        <v>{"955": 100.0}</v>
      </c>
      <c r="J126" s="1" t="str">
        <f>'Bills Import 2024'!AZ126</f>
        <v>15% PUR</v>
      </c>
    </row>
    <row r="127" spans="1:10" x14ac:dyDescent="0.25">
      <c r="A127" s="1" t="str">
        <f>'Bills Import 2024'!K127</f>
        <v>Subcontractors &amp; Services</v>
      </c>
      <c r="B127" s="45">
        <f>'Bills Import 2024'!R127</f>
        <v>45352</v>
      </c>
      <c r="C127" s="45">
        <f>'Bills Import 2024'!R127</f>
        <v>45352</v>
      </c>
      <c r="D127" s="45">
        <f>'Bills Import 2024'!AK127</f>
        <v>45367</v>
      </c>
      <c r="E127" s="1" t="str">
        <f>'Bills Import 2024'!AA127</f>
        <v>3010095</v>
      </c>
      <c r="F127" s="1" t="str">
        <f>'Bills Import 2024'!BF127</f>
        <v>Subcontractors</v>
      </c>
      <c r="G127" s="1">
        <f>'Bills Import 2024'!BL127</f>
        <v>1</v>
      </c>
      <c r="H127" s="46">
        <f>'Bills Import 2024'!BR127</f>
        <v>37473</v>
      </c>
      <c r="I127" s="1" t="str">
        <f>'Bills Import 2024'!W127</f>
        <v>{"919": 100.0}</v>
      </c>
      <c r="J127" s="1" t="str">
        <f>'Bills Import 2024'!AZ127</f>
        <v>15% PUR</v>
      </c>
    </row>
    <row r="128" spans="1:10" x14ac:dyDescent="0.25">
      <c r="A128" s="1" t="str">
        <f>'Bills Import 2024'!K128</f>
        <v/>
      </c>
      <c r="B128" s="45" t="str">
        <f>'Bills Import 2024'!R128</f>
        <v/>
      </c>
      <c r="C128" s="45" t="str">
        <f>'Bills Import 2024'!R128</f>
        <v/>
      </c>
      <c r="D128" s="45" t="str">
        <f>'Bills Import 2024'!AK128</f>
        <v/>
      </c>
      <c r="E128" s="1" t="str">
        <f>'Bills Import 2024'!AA128</f>
        <v>101011701</v>
      </c>
      <c r="F128" s="1" t="str">
        <f>'Bills Import 2024'!BF128</f>
        <v>Deduction of Advance Payment to Suppliers</v>
      </c>
      <c r="G128" s="1">
        <f>'Bills Import 2024'!BL128</f>
        <v>-1</v>
      </c>
      <c r="H128" s="46">
        <f>'Bills Import 2024'!BR128</f>
        <v>0</v>
      </c>
      <c r="I128" s="1" t="str">
        <f>'Bills Import 2024'!W128</f>
        <v>{"919": 100.0}</v>
      </c>
      <c r="J128" s="1" t="str">
        <f>'Bills Import 2024'!AZ128</f>
        <v>15% PUR</v>
      </c>
    </row>
    <row r="129" spans="1:10" x14ac:dyDescent="0.25">
      <c r="A129" s="1" t="str">
        <f>'Bills Import 2024'!K129</f>
        <v>Subcontractors &amp; Services</v>
      </c>
      <c r="B129" s="45">
        <f>'Bills Import 2024'!R129</f>
        <v>45352</v>
      </c>
      <c r="C129" s="45">
        <f>'Bills Import 2024'!R129</f>
        <v>45352</v>
      </c>
      <c r="D129" s="45">
        <f>'Bills Import 2024'!AK129</f>
        <v>45367</v>
      </c>
      <c r="E129" s="1" t="str">
        <f>'Bills Import 2024'!AA129</f>
        <v>3010095</v>
      </c>
      <c r="F129" s="1" t="str">
        <f>'Bills Import 2024'!BF129</f>
        <v>Subcontractors</v>
      </c>
      <c r="G129" s="1">
        <f>'Bills Import 2024'!BL129</f>
        <v>1</v>
      </c>
      <c r="H129" s="46">
        <f>'Bills Import 2024'!BR129</f>
        <v>11584</v>
      </c>
      <c r="I129" s="1" t="str">
        <f>'Bills Import 2024'!W129</f>
        <v>{"940": 100.0}</v>
      </c>
      <c r="J129" s="1" t="str">
        <f>'Bills Import 2024'!AZ129</f>
        <v>15% PUR</v>
      </c>
    </row>
    <row r="130" spans="1:10" x14ac:dyDescent="0.25">
      <c r="A130" s="1" t="str">
        <f>'Bills Import 2024'!K130</f>
        <v/>
      </c>
      <c r="B130" s="45" t="str">
        <f>'Bills Import 2024'!R130</f>
        <v/>
      </c>
      <c r="C130" s="45" t="str">
        <f>'Bills Import 2024'!R130</f>
        <v/>
      </c>
      <c r="D130" s="45" t="str">
        <f>'Bills Import 2024'!AK130</f>
        <v/>
      </c>
      <c r="E130" s="1" t="str">
        <f>'Bills Import 2024'!AA130</f>
        <v>101011701</v>
      </c>
      <c r="F130" s="1" t="str">
        <f>'Bills Import 2024'!BF130</f>
        <v>Deduction of Advance Payment to Suppliers</v>
      </c>
      <c r="G130" s="1">
        <f>'Bills Import 2024'!BL130</f>
        <v>-1</v>
      </c>
      <c r="H130" s="46">
        <f>'Bills Import 2024'!BR130</f>
        <v>2317</v>
      </c>
      <c r="I130" s="1" t="str">
        <f>'Bills Import 2024'!W130</f>
        <v>{"940": 100.0}</v>
      </c>
      <c r="J130" s="1" t="str">
        <f>'Bills Import 2024'!AZ130</f>
        <v>15% PUR</v>
      </c>
    </row>
    <row r="131" spans="1:10" x14ac:dyDescent="0.25">
      <c r="A131" s="1" t="str">
        <f>'Bills Import 2024'!K131</f>
        <v>Subcontractors &amp; Services</v>
      </c>
      <c r="B131" s="45">
        <f>'Bills Import 2024'!R131</f>
        <v>45352</v>
      </c>
      <c r="C131" s="45">
        <f>'Bills Import 2024'!R131</f>
        <v>45352</v>
      </c>
      <c r="D131" s="45">
        <f>'Bills Import 2024'!AK131</f>
        <v>45367</v>
      </c>
      <c r="E131" s="1" t="str">
        <f>'Bills Import 2024'!AA131</f>
        <v>3010095</v>
      </c>
      <c r="F131" s="1" t="str">
        <f>'Bills Import 2024'!BF131</f>
        <v>Subcontractors</v>
      </c>
      <c r="G131" s="1">
        <f>'Bills Import 2024'!BL131</f>
        <v>1</v>
      </c>
      <c r="H131" s="46">
        <f>'Bills Import 2024'!BR131</f>
        <v>17522</v>
      </c>
      <c r="I131" s="1" t="str">
        <f>'Bills Import 2024'!W131</f>
        <v>{"980": 100.0}</v>
      </c>
      <c r="J131" s="1" t="str">
        <f>'Bills Import 2024'!AZ131</f>
        <v>15% PUR</v>
      </c>
    </row>
    <row r="132" spans="1:10" x14ac:dyDescent="0.25">
      <c r="A132" s="1" t="str">
        <f>'Bills Import 2024'!K132</f>
        <v/>
      </c>
      <c r="B132" s="45" t="str">
        <f>'Bills Import 2024'!R132</f>
        <v/>
      </c>
      <c r="C132" s="45" t="str">
        <f>'Bills Import 2024'!R132</f>
        <v/>
      </c>
      <c r="D132" s="45" t="str">
        <f>'Bills Import 2024'!AK132</f>
        <v/>
      </c>
      <c r="E132" s="1" t="str">
        <f>'Bills Import 2024'!AA132</f>
        <v>101011701</v>
      </c>
      <c r="F132" s="1" t="str">
        <f>'Bills Import 2024'!BF132</f>
        <v>Deduction of Advance Payment to Suppliers</v>
      </c>
      <c r="G132" s="1">
        <f>'Bills Import 2024'!BL132</f>
        <v>-1</v>
      </c>
      <c r="H132" s="46">
        <f>'Bills Import 2024'!BR132</f>
        <v>0</v>
      </c>
      <c r="I132" s="1" t="str">
        <f>'Bills Import 2024'!W132</f>
        <v>{"980": 100.0}</v>
      </c>
      <c r="J132" s="1" t="str">
        <f>'Bills Import 2024'!AZ132</f>
        <v>15% PUR</v>
      </c>
    </row>
    <row r="133" spans="1:10" x14ac:dyDescent="0.25">
      <c r="A133" s="1" t="str">
        <f>'Bills Import 2024'!K133</f>
        <v>Subcontractors &amp; Services</v>
      </c>
      <c r="B133" s="45">
        <f>'Bills Import 2024'!R133</f>
        <v>45382</v>
      </c>
      <c r="C133" s="45">
        <f>'Bills Import 2024'!R133</f>
        <v>45382</v>
      </c>
      <c r="D133" s="45">
        <f>'Bills Import 2024'!AK133</f>
        <v>45397</v>
      </c>
      <c r="E133" s="1" t="str">
        <f>'Bills Import 2024'!AA133</f>
        <v>3010095</v>
      </c>
      <c r="F133" s="1" t="str">
        <f>'Bills Import 2024'!BF133</f>
        <v>Subcontractors</v>
      </c>
      <c r="G133" s="1">
        <f>'Bills Import 2024'!BL133</f>
        <v>1</v>
      </c>
      <c r="H133" s="46">
        <f>'Bills Import 2024'!BR133</f>
        <v>17678</v>
      </c>
      <c r="I133" s="1" t="str">
        <f>'Bills Import 2024'!W133</f>
        <v>{"851": 100.0}</v>
      </c>
      <c r="J133" s="1" t="str">
        <f>'Bills Import 2024'!AZ133</f>
        <v>15% PUR</v>
      </c>
    </row>
    <row r="134" spans="1:10" x14ac:dyDescent="0.25">
      <c r="A134" s="1" t="str">
        <f>'Bills Import 2024'!K134</f>
        <v/>
      </c>
      <c r="B134" s="45" t="str">
        <f>'Bills Import 2024'!R134</f>
        <v/>
      </c>
      <c r="C134" s="45" t="str">
        <f>'Bills Import 2024'!R134</f>
        <v/>
      </c>
      <c r="D134" s="45" t="str">
        <f>'Bills Import 2024'!AK134</f>
        <v/>
      </c>
      <c r="E134" s="1" t="str">
        <f>'Bills Import 2024'!AA134</f>
        <v>101011701</v>
      </c>
      <c r="F134" s="1" t="str">
        <f>'Bills Import 2024'!BF134</f>
        <v>Deduction of Advance Payment to Suppliers</v>
      </c>
      <c r="G134" s="1">
        <f>'Bills Import 2024'!BL134</f>
        <v>-1</v>
      </c>
      <c r="H134" s="46">
        <f>'Bills Import 2024'!BR134</f>
        <v>3536</v>
      </c>
      <c r="I134" s="1" t="str">
        <f>'Bills Import 2024'!W134</f>
        <v>{"851": 100.0}</v>
      </c>
      <c r="J134" s="1" t="str">
        <f>'Bills Import 2024'!AZ134</f>
        <v>15% PUR</v>
      </c>
    </row>
    <row r="135" spans="1:10" x14ac:dyDescent="0.25">
      <c r="A135" s="1" t="str">
        <f>'Bills Import 2024'!K135</f>
        <v>Subcontractors &amp; Services</v>
      </c>
      <c r="B135" s="45">
        <f>'Bills Import 2024'!R135</f>
        <v>45382</v>
      </c>
      <c r="C135" s="45">
        <f>'Bills Import 2024'!R135</f>
        <v>45382</v>
      </c>
      <c r="D135" s="45">
        <f>'Bills Import 2024'!AK135</f>
        <v>45397</v>
      </c>
      <c r="E135" s="1" t="str">
        <f>'Bills Import 2024'!AA135</f>
        <v>3010095</v>
      </c>
      <c r="F135" s="1" t="str">
        <f>'Bills Import 2024'!BF135</f>
        <v>Subcontractors</v>
      </c>
      <c r="G135" s="1">
        <f>'Bills Import 2024'!BL135</f>
        <v>1</v>
      </c>
      <c r="H135" s="46">
        <f>'Bills Import 2024'!BR135</f>
        <v>74666</v>
      </c>
      <c r="I135" s="1" t="str">
        <f>'Bills Import 2024'!W135</f>
        <v>{"1017": 100.0}</v>
      </c>
      <c r="J135" s="1" t="str">
        <f>'Bills Import 2024'!AZ135</f>
        <v>15% PUR</v>
      </c>
    </row>
    <row r="136" spans="1:10" x14ac:dyDescent="0.25">
      <c r="A136" s="1" t="str">
        <f>'Bills Import 2024'!K136</f>
        <v/>
      </c>
      <c r="B136" s="45" t="str">
        <f>'Bills Import 2024'!R136</f>
        <v/>
      </c>
      <c r="C136" s="45" t="str">
        <f>'Bills Import 2024'!R136</f>
        <v/>
      </c>
      <c r="D136" s="45" t="str">
        <f>'Bills Import 2024'!AK136</f>
        <v/>
      </c>
      <c r="E136" s="1" t="str">
        <f>'Bills Import 2024'!AA136</f>
        <v>101011701</v>
      </c>
      <c r="F136" s="1" t="str">
        <f>'Bills Import 2024'!BF136</f>
        <v>Deduction of Advance Payment to Suppliers</v>
      </c>
      <c r="G136" s="1">
        <f>'Bills Import 2024'!BL136</f>
        <v>-1</v>
      </c>
      <c r="H136" s="46">
        <f>'Bills Import 2024'!BR136</f>
        <v>22400</v>
      </c>
      <c r="I136" s="1" t="str">
        <f>'Bills Import 2024'!W136</f>
        <v>{"1017": 100.0}</v>
      </c>
      <c r="J136" s="1" t="str">
        <f>'Bills Import 2024'!AZ136</f>
        <v>15% PUR</v>
      </c>
    </row>
    <row r="137" spans="1:10" x14ac:dyDescent="0.25">
      <c r="A137" s="1" t="str">
        <f>'Bills Import 2024'!K137</f>
        <v>Subcontractors &amp; Services</v>
      </c>
      <c r="B137" s="45">
        <f>'Bills Import 2024'!R137</f>
        <v>45382</v>
      </c>
      <c r="C137" s="45">
        <f>'Bills Import 2024'!R137</f>
        <v>45382</v>
      </c>
      <c r="D137" s="45">
        <f>'Bills Import 2024'!AK137</f>
        <v>45397</v>
      </c>
      <c r="E137" s="1" t="str">
        <f>'Bills Import 2024'!AA137</f>
        <v>3010095</v>
      </c>
      <c r="F137" s="1" t="str">
        <f>'Bills Import 2024'!BF137</f>
        <v>Subcontractors</v>
      </c>
      <c r="G137" s="1">
        <f>'Bills Import 2024'!BL137</f>
        <v>1</v>
      </c>
      <c r="H137" s="46">
        <f>'Bills Import 2024'!BR137</f>
        <v>44533</v>
      </c>
      <c r="I137" s="1" t="str">
        <f>'Bills Import 2024'!W137</f>
        <v>{"1023": 100.0}</v>
      </c>
      <c r="J137" s="1" t="str">
        <f>'Bills Import 2024'!AZ137</f>
        <v>15% PUR</v>
      </c>
    </row>
    <row r="138" spans="1:10" x14ac:dyDescent="0.25">
      <c r="A138" s="1" t="str">
        <f>'Bills Import 2024'!K138</f>
        <v/>
      </c>
      <c r="B138" s="45" t="str">
        <f>'Bills Import 2024'!R138</f>
        <v/>
      </c>
      <c r="C138" s="45" t="str">
        <f>'Bills Import 2024'!R138</f>
        <v/>
      </c>
      <c r="D138" s="45" t="str">
        <f>'Bills Import 2024'!AK138</f>
        <v/>
      </c>
      <c r="E138" s="1" t="str">
        <f>'Bills Import 2024'!AA138</f>
        <v>101011701</v>
      </c>
      <c r="F138" s="1" t="str">
        <f>'Bills Import 2024'!BF138</f>
        <v>Deduction of Advance Payment to Suppliers</v>
      </c>
      <c r="G138" s="1">
        <f>'Bills Import 2024'!BL138</f>
        <v>-1</v>
      </c>
      <c r="H138" s="46">
        <f>'Bills Import 2024'!BR138</f>
        <v>1755</v>
      </c>
      <c r="I138" s="1" t="str">
        <f>'Bills Import 2024'!W138</f>
        <v>{"1023": 100.0}</v>
      </c>
      <c r="J138" s="1" t="str">
        <f>'Bills Import 2024'!AZ138</f>
        <v>15% PUR</v>
      </c>
    </row>
    <row r="139" spans="1:10" x14ac:dyDescent="0.25">
      <c r="A139" s="1" t="str">
        <f>'Bills Import 2024'!K139</f>
        <v>Subcontractors &amp; Services</v>
      </c>
      <c r="B139" s="45">
        <f>'Bills Import 2024'!R139</f>
        <v>45382</v>
      </c>
      <c r="C139" s="45">
        <f>'Bills Import 2024'!R139</f>
        <v>45382</v>
      </c>
      <c r="D139" s="45">
        <f>'Bills Import 2024'!AK139</f>
        <v>45397</v>
      </c>
      <c r="E139" s="1" t="str">
        <f>'Bills Import 2024'!AA139</f>
        <v>3010095</v>
      </c>
      <c r="F139" s="1" t="str">
        <f>'Bills Import 2024'!BF139</f>
        <v>Subcontractors</v>
      </c>
      <c r="G139" s="1">
        <f>'Bills Import 2024'!BL139</f>
        <v>1</v>
      </c>
      <c r="H139" s="46">
        <f>'Bills Import 2024'!BR139</f>
        <v>121202</v>
      </c>
      <c r="I139" s="1" t="str">
        <f>'Bills Import 2024'!W139</f>
        <v>{"1012": 100.0}</v>
      </c>
      <c r="J139" s="1" t="str">
        <f>'Bills Import 2024'!AZ139</f>
        <v>15% PUR</v>
      </c>
    </row>
    <row r="140" spans="1:10" x14ac:dyDescent="0.25">
      <c r="A140" s="1" t="str">
        <f>'Bills Import 2024'!K140</f>
        <v/>
      </c>
      <c r="B140" s="45" t="str">
        <f>'Bills Import 2024'!R140</f>
        <v/>
      </c>
      <c r="C140" s="45" t="str">
        <f>'Bills Import 2024'!R140</f>
        <v/>
      </c>
      <c r="D140" s="45" t="str">
        <f>'Bills Import 2024'!AK140</f>
        <v/>
      </c>
      <c r="E140" s="1" t="str">
        <f>'Bills Import 2024'!AA140</f>
        <v>101011701</v>
      </c>
      <c r="F140" s="1" t="str">
        <f>'Bills Import 2024'!BF140</f>
        <v>Deduction of Advance Payment to Suppliers</v>
      </c>
      <c r="G140" s="1">
        <f>'Bills Import 2024'!BL140</f>
        <v>-1</v>
      </c>
      <c r="H140" s="46">
        <f>'Bills Import 2024'!BR140</f>
        <v>36361</v>
      </c>
      <c r="I140" s="1" t="str">
        <f>'Bills Import 2024'!W140</f>
        <v>{"1012": 100.0}</v>
      </c>
      <c r="J140" s="1" t="str">
        <f>'Bills Import 2024'!AZ140</f>
        <v>15% PUR</v>
      </c>
    </row>
    <row r="141" spans="1:10" x14ac:dyDescent="0.25">
      <c r="A141" s="1" t="str">
        <f>'Bills Import 2024'!K141</f>
        <v>Subcontractors &amp; Services</v>
      </c>
      <c r="B141" s="45">
        <f>'Bills Import 2024'!R141</f>
        <v>45382</v>
      </c>
      <c r="C141" s="45">
        <f>'Bills Import 2024'!R141</f>
        <v>45382</v>
      </c>
      <c r="D141" s="45">
        <f>'Bills Import 2024'!AK141</f>
        <v>45397</v>
      </c>
      <c r="E141" s="1" t="str">
        <f>'Bills Import 2024'!AA141</f>
        <v>3010095</v>
      </c>
      <c r="F141" s="1" t="str">
        <f>'Bills Import 2024'!BF141</f>
        <v>Subcontractors</v>
      </c>
      <c r="G141" s="1">
        <f>'Bills Import 2024'!BL141</f>
        <v>1</v>
      </c>
      <c r="H141" s="46">
        <f>'Bills Import 2024'!BR141</f>
        <v>18560</v>
      </c>
      <c r="I141" s="1" t="str">
        <f>'Bills Import 2024'!W141</f>
        <v>{"910": 100.0}</v>
      </c>
      <c r="J141" s="1" t="str">
        <f>'Bills Import 2024'!AZ141</f>
        <v>15% PUR</v>
      </c>
    </row>
    <row r="142" spans="1:10" x14ac:dyDescent="0.25">
      <c r="A142" s="1" t="str">
        <f>'Bills Import 2024'!K142</f>
        <v/>
      </c>
      <c r="B142" s="45" t="str">
        <f>'Bills Import 2024'!R142</f>
        <v/>
      </c>
      <c r="C142" s="45" t="str">
        <f>'Bills Import 2024'!R142</f>
        <v/>
      </c>
      <c r="D142" s="45" t="str">
        <f>'Bills Import 2024'!AK142</f>
        <v/>
      </c>
      <c r="E142" s="1" t="str">
        <f>'Bills Import 2024'!AA142</f>
        <v>101011701</v>
      </c>
      <c r="F142" s="1" t="str">
        <f>'Bills Import 2024'!BF142</f>
        <v>Deduction of Advance Payment to Suppliers</v>
      </c>
      <c r="G142" s="1">
        <f>'Bills Import 2024'!BL142</f>
        <v>-1</v>
      </c>
      <c r="H142" s="46">
        <f>'Bills Import 2024'!BR142</f>
        <v>3712</v>
      </c>
      <c r="I142" s="1" t="str">
        <f>'Bills Import 2024'!W142</f>
        <v>{"910": 100.0}</v>
      </c>
      <c r="J142" s="1" t="str">
        <f>'Bills Import 2024'!AZ142</f>
        <v>15% PUR</v>
      </c>
    </row>
    <row r="143" spans="1:10" x14ac:dyDescent="0.25">
      <c r="A143" s="1" t="str">
        <f>'Bills Import 2024'!K143</f>
        <v>Subcontractors &amp; Services</v>
      </c>
      <c r="B143" s="45">
        <f>'Bills Import 2024'!R143</f>
        <v>45382</v>
      </c>
      <c r="C143" s="45">
        <f>'Bills Import 2024'!R143</f>
        <v>45382</v>
      </c>
      <c r="D143" s="45">
        <f>'Bills Import 2024'!AK143</f>
        <v>45397</v>
      </c>
      <c r="E143" s="1" t="str">
        <f>'Bills Import 2024'!AA143</f>
        <v>3010095</v>
      </c>
      <c r="F143" s="1" t="str">
        <f>'Bills Import 2024'!BF143</f>
        <v>Subcontractors</v>
      </c>
      <c r="G143" s="1">
        <f>'Bills Import 2024'!BL143</f>
        <v>1</v>
      </c>
      <c r="H143" s="46">
        <f>'Bills Import 2024'!BR143</f>
        <v>26394</v>
      </c>
      <c r="I143" s="1" t="str">
        <f>'Bills Import 2024'!W143</f>
        <v>{"860": 100.0}</v>
      </c>
      <c r="J143" s="1" t="str">
        <f>'Bills Import 2024'!AZ143</f>
        <v>15% PUR</v>
      </c>
    </row>
    <row r="144" spans="1:10" x14ac:dyDescent="0.25">
      <c r="A144" s="1" t="str">
        <f>'Bills Import 2024'!K144</f>
        <v>Subcontractors &amp; Services</v>
      </c>
      <c r="B144" s="45">
        <f>'Bills Import 2024'!R144</f>
        <v>45382</v>
      </c>
      <c r="C144" s="45">
        <f>'Bills Import 2024'!R144</f>
        <v>45382</v>
      </c>
      <c r="D144" s="45">
        <f>'Bills Import 2024'!AK144</f>
        <v>45397</v>
      </c>
      <c r="E144" s="1" t="str">
        <f>'Bills Import 2024'!AA144</f>
        <v>3010095</v>
      </c>
      <c r="F144" s="1" t="str">
        <f>'Bills Import 2024'!BF144</f>
        <v>Subcontractors</v>
      </c>
      <c r="G144" s="1">
        <f>'Bills Import 2024'!BL144</f>
        <v>1</v>
      </c>
      <c r="H144" s="46">
        <f>'Bills Import 2024'!BR144</f>
        <v>747401</v>
      </c>
      <c r="I144" s="1" t="str">
        <f>'Bills Import 2024'!W144</f>
        <v>{"1028": 100.0}</v>
      </c>
      <c r="J144" s="1" t="str">
        <f>'Bills Import 2024'!AZ144</f>
        <v>15% PUR</v>
      </c>
    </row>
    <row r="145" spans="1:10" x14ac:dyDescent="0.25">
      <c r="A145" s="1" t="str">
        <f>'Bills Import 2024'!K145</f>
        <v/>
      </c>
      <c r="B145" s="45" t="str">
        <f>'Bills Import 2024'!R145</f>
        <v/>
      </c>
      <c r="C145" s="45" t="str">
        <f>'Bills Import 2024'!R145</f>
        <v/>
      </c>
      <c r="D145" s="45" t="str">
        <f>'Bills Import 2024'!AK145</f>
        <v/>
      </c>
      <c r="E145" s="1" t="str">
        <f>'Bills Import 2024'!AA145</f>
        <v>101011701</v>
      </c>
      <c r="F145" s="1" t="str">
        <f>'Bills Import 2024'!BF145</f>
        <v>Deduction of Advance Payment to Suppliers</v>
      </c>
      <c r="G145" s="1">
        <f>'Bills Import 2024'!BL145</f>
        <v>-1</v>
      </c>
      <c r="H145" s="46">
        <f>'Bills Import 2024'!BR145</f>
        <v>149480</v>
      </c>
      <c r="I145" s="1" t="str">
        <f>'Bills Import 2024'!W145</f>
        <v>{"1028": 100.0}</v>
      </c>
      <c r="J145" s="1" t="str">
        <f>'Bills Import 2024'!AZ145</f>
        <v>15% PUR</v>
      </c>
    </row>
    <row r="146" spans="1:10" x14ac:dyDescent="0.25">
      <c r="A146" s="1" t="str">
        <f>'Bills Import 2024'!K146</f>
        <v>Subcontractors &amp; Services</v>
      </c>
      <c r="B146" s="45">
        <f>'Bills Import 2024'!R146</f>
        <v>45382</v>
      </c>
      <c r="C146" s="45">
        <f>'Bills Import 2024'!R146</f>
        <v>45382</v>
      </c>
      <c r="D146" s="45">
        <f>'Bills Import 2024'!AK146</f>
        <v>45397</v>
      </c>
      <c r="E146" s="1" t="str">
        <f>'Bills Import 2024'!AA146</f>
        <v>3010095</v>
      </c>
      <c r="F146" s="1" t="str">
        <f>'Bills Import 2024'!BF146</f>
        <v>Subcontractors</v>
      </c>
      <c r="G146" s="1">
        <f>'Bills Import 2024'!BL146</f>
        <v>1</v>
      </c>
      <c r="H146" s="46">
        <f>'Bills Import 2024'!BR146</f>
        <v>55680</v>
      </c>
      <c r="I146" s="1" t="str">
        <f>'Bills Import 2024'!W146</f>
        <v>{"854": 100.0}</v>
      </c>
      <c r="J146" s="1" t="str">
        <f>'Bills Import 2024'!AZ146</f>
        <v>15% PUR</v>
      </c>
    </row>
    <row r="147" spans="1:10" x14ac:dyDescent="0.25">
      <c r="A147" s="1" t="str">
        <f>'Bills Import 2024'!K147</f>
        <v/>
      </c>
      <c r="B147" s="45" t="str">
        <f>'Bills Import 2024'!R147</f>
        <v/>
      </c>
      <c r="C147" s="45" t="str">
        <f>'Bills Import 2024'!R147</f>
        <v/>
      </c>
      <c r="D147" s="45" t="str">
        <f>'Bills Import 2024'!AK147</f>
        <v/>
      </c>
      <c r="E147" s="1" t="str">
        <f>'Bills Import 2024'!AA147</f>
        <v>101011701</v>
      </c>
      <c r="F147" s="1" t="str">
        <f>'Bills Import 2024'!BF147</f>
        <v>Deduction of Advance Payment to Suppliers</v>
      </c>
      <c r="G147" s="1">
        <f>'Bills Import 2024'!BL147</f>
        <v>-1</v>
      </c>
      <c r="H147" s="46">
        <f>'Bills Import 2024'!BR147</f>
        <v>22272</v>
      </c>
      <c r="I147" s="1" t="str">
        <f>'Bills Import 2024'!W147</f>
        <v>{"854": 100.0}</v>
      </c>
      <c r="J147" s="1" t="str">
        <f>'Bills Import 2024'!AZ147</f>
        <v>15% PUR</v>
      </c>
    </row>
    <row r="148" spans="1:10" x14ac:dyDescent="0.25">
      <c r="A148" s="1" t="str">
        <f>'Bills Import 2024'!K148</f>
        <v>Subcontractors &amp; Services</v>
      </c>
      <c r="B148" s="45">
        <f>'Bills Import 2024'!R148</f>
        <v>45382</v>
      </c>
      <c r="C148" s="45">
        <f>'Bills Import 2024'!R148</f>
        <v>45382</v>
      </c>
      <c r="D148" s="45">
        <f>'Bills Import 2024'!AK148</f>
        <v>45397</v>
      </c>
      <c r="E148" s="1" t="str">
        <f>'Bills Import 2024'!AA148</f>
        <v>3010095</v>
      </c>
      <c r="F148" s="1" t="str">
        <f>'Bills Import 2024'!BF148</f>
        <v>Subcontractors</v>
      </c>
      <c r="G148" s="1">
        <f>'Bills Import 2024'!BL148</f>
        <v>1</v>
      </c>
      <c r="H148" s="46">
        <f>'Bills Import 2024'!BR148</f>
        <v>115746</v>
      </c>
      <c r="I148" s="1" t="str">
        <f>'Bills Import 2024'!W148</f>
        <v>{"1025": 100.0}</v>
      </c>
      <c r="J148" s="1" t="str">
        <f>'Bills Import 2024'!AZ148</f>
        <v>15% PUR</v>
      </c>
    </row>
    <row r="149" spans="1:10" x14ac:dyDescent="0.25">
      <c r="A149" s="1" t="str">
        <f>'Bills Import 2024'!K149</f>
        <v/>
      </c>
      <c r="B149" s="45" t="str">
        <f>'Bills Import 2024'!R149</f>
        <v/>
      </c>
      <c r="C149" s="45" t="str">
        <f>'Bills Import 2024'!R149</f>
        <v/>
      </c>
      <c r="D149" s="45" t="str">
        <f>'Bills Import 2024'!AK149</f>
        <v/>
      </c>
      <c r="E149" s="1" t="str">
        <f>'Bills Import 2024'!AA149</f>
        <v>101011701</v>
      </c>
      <c r="F149" s="1" t="str">
        <f>'Bills Import 2024'!BF149</f>
        <v>Deduction of Advance Payment to Suppliers</v>
      </c>
      <c r="G149" s="1">
        <f>'Bills Import 2024'!BL149</f>
        <v>-1</v>
      </c>
      <c r="H149" s="46">
        <f>'Bills Import 2024'!BR149</f>
        <v>46298</v>
      </c>
      <c r="I149" s="1" t="str">
        <f>'Bills Import 2024'!W149</f>
        <v>{"1025": 100.0}</v>
      </c>
      <c r="J149" s="1" t="str">
        <f>'Bills Import 2024'!AZ149</f>
        <v>15% PUR</v>
      </c>
    </row>
    <row r="150" spans="1:10" x14ac:dyDescent="0.25">
      <c r="A150" s="1" t="str">
        <f>'Bills Import 2024'!K150</f>
        <v>Subcontractors &amp; Services</v>
      </c>
      <c r="B150" s="45">
        <f>'Bills Import 2024'!R150</f>
        <v>45382</v>
      </c>
      <c r="C150" s="45">
        <f>'Bills Import 2024'!R150</f>
        <v>45382</v>
      </c>
      <c r="D150" s="45">
        <f>'Bills Import 2024'!AK150</f>
        <v>45397</v>
      </c>
      <c r="E150" s="1" t="str">
        <f>'Bills Import 2024'!AA150</f>
        <v>3010095</v>
      </c>
      <c r="F150" s="1" t="str">
        <f>'Bills Import 2024'!BF150</f>
        <v>Subcontractors</v>
      </c>
      <c r="G150" s="1">
        <f>'Bills Import 2024'!BL150</f>
        <v>1</v>
      </c>
      <c r="H150" s="46">
        <f>'Bills Import 2024'!BR150</f>
        <v>278400</v>
      </c>
      <c r="I150" s="1" t="str">
        <f>'Bills Import 2024'!W150</f>
        <v>{"1006": 100.0}</v>
      </c>
      <c r="J150" s="1" t="str">
        <f>'Bills Import 2024'!AZ150</f>
        <v>15% PUR</v>
      </c>
    </row>
    <row r="151" spans="1:10" x14ac:dyDescent="0.25">
      <c r="A151" s="1" t="str">
        <f>'Bills Import 2024'!K151</f>
        <v/>
      </c>
      <c r="B151" s="45" t="str">
        <f>'Bills Import 2024'!R151</f>
        <v/>
      </c>
      <c r="C151" s="45" t="str">
        <f>'Bills Import 2024'!R151</f>
        <v/>
      </c>
      <c r="D151" s="45" t="str">
        <f>'Bills Import 2024'!AK151</f>
        <v/>
      </c>
      <c r="E151" s="1" t="str">
        <f>'Bills Import 2024'!AA151</f>
        <v>101011701</v>
      </c>
      <c r="F151" s="1" t="str">
        <f>'Bills Import 2024'!BF151</f>
        <v>Deduction of Advance Payment to Suppliers</v>
      </c>
      <c r="G151" s="1">
        <f>'Bills Import 2024'!BL151</f>
        <v>-1</v>
      </c>
      <c r="H151" s="46">
        <f>'Bills Import 2024'!BR151</f>
        <v>69600</v>
      </c>
      <c r="I151" s="1" t="str">
        <f>'Bills Import 2024'!W151</f>
        <v>{"1006": 100.0}</v>
      </c>
      <c r="J151" s="1" t="str">
        <f>'Bills Import 2024'!AZ151</f>
        <v>15% PUR</v>
      </c>
    </row>
    <row r="152" spans="1:10" x14ac:dyDescent="0.25">
      <c r="A152" s="1" t="str">
        <f>'Bills Import 2024'!K152</f>
        <v>Subcontractors &amp; Services</v>
      </c>
      <c r="B152" s="45">
        <f>'Bills Import 2024'!R152</f>
        <v>45382</v>
      </c>
      <c r="C152" s="45">
        <f>'Bills Import 2024'!R152</f>
        <v>45382</v>
      </c>
      <c r="D152" s="45">
        <f>'Bills Import 2024'!AK152</f>
        <v>45397</v>
      </c>
      <c r="E152" s="1" t="str">
        <f>'Bills Import 2024'!AA152</f>
        <v>3010095</v>
      </c>
      <c r="F152" s="1" t="str">
        <f>'Bills Import 2024'!BF152</f>
        <v>Subcontractors</v>
      </c>
      <c r="G152" s="1">
        <f>'Bills Import 2024'!BL152</f>
        <v>1</v>
      </c>
      <c r="H152" s="46">
        <f>'Bills Import 2024'!BR152</f>
        <v>101820</v>
      </c>
      <c r="I152" s="1" t="str">
        <f>'Bills Import 2024'!W152</f>
        <v>{"906": 100.0}</v>
      </c>
      <c r="J152" s="1" t="str">
        <f>'Bills Import 2024'!AZ152</f>
        <v>15% PUR</v>
      </c>
    </row>
    <row r="153" spans="1:10" x14ac:dyDescent="0.25">
      <c r="A153" s="1" t="str">
        <f>'Bills Import 2024'!K153</f>
        <v/>
      </c>
      <c r="B153" s="45" t="str">
        <f>'Bills Import 2024'!R153</f>
        <v/>
      </c>
      <c r="C153" s="45" t="str">
        <f>'Bills Import 2024'!R153</f>
        <v/>
      </c>
      <c r="D153" s="45" t="str">
        <f>'Bills Import 2024'!AK153</f>
        <v/>
      </c>
      <c r="E153" s="1" t="str">
        <f>'Bills Import 2024'!AA153</f>
        <v>101011701</v>
      </c>
      <c r="F153" s="1" t="str">
        <f>'Bills Import 2024'!BF153</f>
        <v>Deduction of Advance Payment to Suppliers</v>
      </c>
      <c r="G153" s="1">
        <f>'Bills Import 2024'!BL153</f>
        <v>-1</v>
      </c>
      <c r="H153" s="46">
        <f>'Bills Import 2024'!BR153</f>
        <v>30546</v>
      </c>
      <c r="I153" s="1" t="str">
        <f>'Bills Import 2024'!W153</f>
        <v>{"906": 100.0}</v>
      </c>
      <c r="J153" s="1" t="str">
        <f>'Bills Import 2024'!AZ153</f>
        <v>15% PUR</v>
      </c>
    </row>
    <row r="154" spans="1:10" x14ac:dyDescent="0.25">
      <c r="A154" s="1" t="str">
        <f>'Bills Import 2024'!K154</f>
        <v>Subcontractors &amp; Services</v>
      </c>
      <c r="B154" s="45">
        <f>'Bills Import 2024'!R154</f>
        <v>45382</v>
      </c>
      <c r="C154" s="45">
        <f>'Bills Import 2024'!R154</f>
        <v>45382</v>
      </c>
      <c r="D154" s="45">
        <f>'Bills Import 2024'!AK154</f>
        <v>45397</v>
      </c>
      <c r="E154" s="1" t="str">
        <f>'Bills Import 2024'!AA154</f>
        <v>3010095</v>
      </c>
      <c r="F154" s="1" t="str">
        <f>'Bills Import 2024'!BF154</f>
        <v>Subcontractors</v>
      </c>
      <c r="G154" s="1">
        <f>'Bills Import 2024'!BL154</f>
        <v>1</v>
      </c>
      <c r="H154" s="46">
        <f>'Bills Import 2024'!BR154</f>
        <v>18351</v>
      </c>
      <c r="I154" s="1" t="str">
        <f>'Bills Import 2024'!W154</f>
        <v>{"1031": 100.0}</v>
      </c>
      <c r="J154" s="1" t="str">
        <f>'Bills Import 2024'!AZ154</f>
        <v>15% PUR</v>
      </c>
    </row>
    <row r="155" spans="1:10" x14ac:dyDescent="0.25">
      <c r="A155" s="1" t="str">
        <f>'Bills Import 2024'!K155</f>
        <v/>
      </c>
      <c r="B155" s="45" t="str">
        <f>'Bills Import 2024'!R155</f>
        <v/>
      </c>
      <c r="C155" s="45" t="str">
        <f>'Bills Import 2024'!R155</f>
        <v/>
      </c>
      <c r="D155" s="45" t="str">
        <f>'Bills Import 2024'!AK155</f>
        <v/>
      </c>
      <c r="E155" s="1" t="str">
        <f>'Bills Import 2024'!AA155</f>
        <v>101011701</v>
      </c>
      <c r="F155" s="1" t="str">
        <f>'Bills Import 2024'!BF155</f>
        <v>Deduction of Advance Payment to Suppliers</v>
      </c>
      <c r="G155" s="1">
        <f>'Bills Import 2024'!BL155</f>
        <v>-1</v>
      </c>
      <c r="H155" s="46">
        <f>'Bills Import 2024'!BR155</f>
        <v>1835</v>
      </c>
      <c r="I155" s="1" t="str">
        <f>'Bills Import 2024'!W155</f>
        <v>{"1031": 100.0}</v>
      </c>
      <c r="J155" s="1" t="str">
        <f>'Bills Import 2024'!AZ155</f>
        <v>15% PUR</v>
      </c>
    </row>
    <row r="156" spans="1:10" x14ac:dyDescent="0.25">
      <c r="A156" s="1" t="str">
        <f>'Bills Import 2024'!K156</f>
        <v>Subcontractors &amp; Services</v>
      </c>
      <c r="B156" s="45">
        <f>'Bills Import 2024'!R156</f>
        <v>45382</v>
      </c>
      <c r="C156" s="45">
        <f>'Bills Import 2024'!R156</f>
        <v>45382</v>
      </c>
      <c r="D156" s="45">
        <f>'Bills Import 2024'!AK156</f>
        <v>45397</v>
      </c>
      <c r="E156" s="1" t="str">
        <f>'Bills Import 2024'!AA156</f>
        <v>3010095</v>
      </c>
      <c r="F156" s="1" t="str">
        <f>'Bills Import 2024'!BF156</f>
        <v>Subcontractors</v>
      </c>
      <c r="G156" s="1">
        <f>'Bills Import 2024'!BL156</f>
        <v>1</v>
      </c>
      <c r="H156" s="46">
        <f>'Bills Import 2024'!BR156</f>
        <v>278400</v>
      </c>
      <c r="I156" s="1" t="str">
        <f>'Bills Import 2024'!W156</f>
        <v>{"1035": 100.0}</v>
      </c>
      <c r="J156" s="1" t="str">
        <f>'Bills Import 2024'!AZ156</f>
        <v>15% PUR</v>
      </c>
    </row>
    <row r="157" spans="1:10" x14ac:dyDescent="0.25">
      <c r="A157" s="1" t="str">
        <f>'Bills Import 2024'!K157</f>
        <v/>
      </c>
      <c r="B157" s="45" t="str">
        <f>'Bills Import 2024'!R157</f>
        <v/>
      </c>
      <c r="C157" s="45" t="str">
        <f>'Bills Import 2024'!R157</f>
        <v/>
      </c>
      <c r="D157" s="45" t="str">
        <f>'Bills Import 2024'!AK157</f>
        <v/>
      </c>
      <c r="E157" s="1" t="str">
        <f>'Bills Import 2024'!AA157</f>
        <v>101011701</v>
      </c>
      <c r="F157" s="1" t="str">
        <f>'Bills Import 2024'!BF157</f>
        <v>Deduction of Advance Payment to Suppliers</v>
      </c>
      <c r="G157" s="1">
        <f>'Bills Import 2024'!BL157</f>
        <v>-1</v>
      </c>
      <c r="H157" s="46">
        <f>'Bills Import 2024'!BR157</f>
        <v>139200</v>
      </c>
      <c r="I157" s="1" t="str">
        <f>'Bills Import 2024'!W157</f>
        <v>{"1035": 100.0}</v>
      </c>
      <c r="J157" s="1" t="str">
        <f>'Bills Import 2024'!AZ157</f>
        <v>15% PUR</v>
      </c>
    </row>
    <row r="158" spans="1:10" x14ac:dyDescent="0.25">
      <c r="A158" s="1" t="str">
        <f>'Bills Import 2024'!K158</f>
        <v>Subcontractors &amp; Services</v>
      </c>
      <c r="B158" s="45">
        <f>'Bills Import 2024'!R158</f>
        <v>45382</v>
      </c>
      <c r="C158" s="45">
        <f>'Bills Import 2024'!R158</f>
        <v>45382</v>
      </c>
      <c r="D158" s="45">
        <f>'Bills Import 2024'!AK158</f>
        <v>45397</v>
      </c>
      <c r="E158" s="1" t="str">
        <f>'Bills Import 2024'!AA158</f>
        <v>3010095</v>
      </c>
      <c r="F158" s="1" t="str">
        <f>'Bills Import 2024'!BF158</f>
        <v>Subcontractors</v>
      </c>
      <c r="G158" s="1">
        <f>'Bills Import 2024'!BL158</f>
        <v>1</v>
      </c>
      <c r="H158" s="46">
        <f>'Bills Import 2024'!BR158</f>
        <v>447667</v>
      </c>
      <c r="I158" s="1" t="str">
        <f>'Bills Import 2024'!W158</f>
        <v>{"1034": 100.0}</v>
      </c>
      <c r="J158" s="1" t="str">
        <f>'Bills Import 2024'!AZ158</f>
        <v>15% PUR</v>
      </c>
    </row>
    <row r="159" spans="1:10" x14ac:dyDescent="0.25">
      <c r="A159" s="1" t="str">
        <f>'Bills Import 2024'!K159</f>
        <v/>
      </c>
      <c r="B159" s="45" t="str">
        <f>'Bills Import 2024'!R159</f>
        <v/>
      </c>
      <c r="C159" s="45" t="str">
        <f>'Bills Import 2024'!R159</f>
        <v/>
      </c>
      <c r="D159" s="45" t="str">
        <f>'Bills Import 2024'!AK159</f>
        <v/>
      </c>
      <c r="E159" s="1" t="str">
        <f>'Bills Import 2024'!AA159</f>
        <v>101011701</v>
      </c>
      <c r="F159" s="1" t="str">
        <f>'Bills Import 2024'!BF159</f>
        <v>Deduction of Advance Payment to Suppliers</v>
      </c>
      <c r="G159" s="1">
        <f>'Bills Import 2024'!BL159</f>
        <v>-1</v>
      </c>
      <c r="H159" s="46">
        <f>'Bills Import 2024'!BR159</f>
        <v>89533</v>
      </c>
      <c r="I159" s="1" t="str">
        <f>'Bills Import 2024'!W159</f>
        <v>{"1034": 100.0}</v>
      </c>
      <c r="J159" s="1" t="str">
        <f>'Bills Import 2024'!AZ159</f>
        <v>15% PUR</v>
      </c>
    </row>
    <row r="160" spans="1:10" x14ac:dyDescent="0.25">
      <c r="A160" s="1" t="str">
        <f>'Bills Import 2024'!K160</f>
        <v>Subcontractors &amp; Services</v>
      </c>
      <c r="B160" s="45">
        <f>'Bills Import 2024'!R160</f>
        <v>45382</v>
      </c>
      <c r="C160" s="45">
        <f>'Bills Import 2024'!R160</f>
        <v>45382</v>
      </c>
      <c r="D160" s="45">
        <f>'Bills Import 2024'!AK160</f>
        <v>45397</v>
      </c>
      <c r="E160" s="1" t="str">
        <f>'Bills Import 2024'!AA160</f>
        <v>3010095</v>
      </c>
      <c r="F160" s="1" t="str">
        <f>'Bills Import 2024'!BF160</f>
        <v>Subcontractors</v>
      </c>
      <c r="G160" s="1">
        <f>'Bills Import 2024'!BL160</f>
        <v>1</v>
      </c>
      <c r="H160" s="46">
        <f>'Bills Import 2024'!BR160</f>
        <v>106446</v>
      </c>
      <c r="I160" s="1" t="str">
        <f>'Bills Import 2024'!W160</f>
        <v>{"1011": 100.0}</v>
      </c>
      <c r="J160" s="1" t="str">
        <f>'Bills Import 2024'!AZ160</f>
        <v>15% PUR</v>
      </c>
    </row>
    <row r="161" spans="1:10" x14ac:dyDescent="0.25">
      <c r="A161" s="1" t="str">
        <f>'Bills Import 2024'!K161</f>
        <v/>
      </c>
      <c r="B161" s="45" t="str">
        <f>'Bills Import 2024'!R161</f>
        <v/>
      </c>
      <c r="C161" s="45" t="str">
        <f>'Bills Import 2024'!R161</f>
        <v/>
      </c>
      <c r="D161" s="45" t="str">
        <f>'Bills Import 2024'!AK161</f>
        <v/>
      </c>
      <c r="E161" s="1" t="str">
        <f>'Bills Import 2024'!AA161</f>
        <v>101011701</v>
      </c>
      <c r="F161" s="1" t="str">
        <f>'Bills Import 2024'!BF161</f>
        <v>Deduction of Advance Payment to Suppliers</v>
      </c>
      <c r="G161" s="1">
        <f>'Bills Import 2024'!BL161</f>
        <v>-1</v>
      </c>
      <c r="H161" s="46">
        <f>'Bills Import 2024'!BR161</f>
        <v>26612</v>
      </c>
      <c r="I161" s="1" t="str">
        <f>'Bills Import 2024'!W161</f>
        <v>{"1011": 100.0}</v>
      </c>
      <c r="J161" s="1" t="str">
        <f>'Bills Import 2024'!AZ161</f>
        <v>15% PUR</v>
      </c>
    </row>
    <row r="162" spans="1:10" x14ac:dyDescent="0.25">
      <c r="A162" s="1" t="str">
        <f>'Bills Import 2024'!K162</f>
        <v>Subcontractors &amp; Services</v>
      </c>
      <c r="B162" s="45">
        <f>'Bills Import 2024'!R162</f>
        <v>45382</v>
      </c>
      <c r="C162" s="45">
        <f>'Bills Import 2024'!R162</f>
        <v>45382</v>
      </c>
      <c r="D162" s="45">
        <f>'Bills Import 2024'!AK162</f>
        <v>45397</v>
      </c>
      <c r="E162" s="1" t="str">
        <f>'Bills Import 2024'!AA162</f>
        <v>3010095</v>
      </c>
      <c r="F162" s="1" t="str">
        <f>'Bills Import 2024'!BF162</f>
        <v>Subcontractors</v>
      </c>
      <c r="G162" s="1">
        <f>'Bills Import 2024'!BL162</f>
        <v>1</v>
      </c>
      <c r="H162" s="46">
        <f>'Bills Import 2024'!BR162</f>
        <v>62131</v>
      </c>
      <c r="I162" s="1" t="str">
        <f>'Bills Import 2024'!W162</f>
        <v>{"1008": 100.0}</v>
      </c>
      <c r="J162" s="1" t="str">
        <f>'Bills Import 2024'!AZ162</f>
        <v>15% PUR</v>
      </c>
    </row>
    <row r="163" spans="1:10" x14ac:dyDescent="0.25">
      <c r="A163" s="1" t="str">
        <f>'Bills Import 2024'!K163</f>
        <v/>
      </c>
      <c r="B163" s="45" t="str">
        <f>'Bills Import 2024'!R163</f>
        <v/>
      </c>
      <c r="C163" s="45" t="str">
        <f>'Bills Import 2024'!R163</f>
        <v/>
      </c>
      <c r="D163" s="45" t="str">
        <f>'Bills Import 2024'!AK163</f>
        <v/>
      </c>
      <c r="E163" s="1" t="str">
        <f>'Bills Import 2024'!AA163</f>
        <v>101011701</v>
      </c>
      <c r="F163" s="1" t="str">
        <f>'Bills Import 2024'!BF163</f>
        <v>Deduction of Advance Payment to Suppliers</v>
      </c>
      <c r="G163" s="1">
        <f>'Bills Import 2024'!BL163</f>
        <v>-1</v>
      </c>
      <c r="H163" s="46">
        <f>'Bills Import 2024'!BR163</f>
        <v>15533</v>
      </c>
      <c r="I163" s="1" t="str">
        <f>'Bills Import 2024'!W163</f>
        <v>{"1008": 100.0}</v>
      </c>
      <c r="J163" s="1" t="str">
        <f>'Bills Import 2024'!AZ163</f>
        <v>15% PUR</v>
      </c>
    </row>
    <row r="164" spans="1:10" x14ac:dyDescent="0.25">
      <c r="A164" s="1" t="str">
        <f>'Bills Import 2024'!K164</f>
        <v>Subcontractors &amp; Services</v>
      </c>
      <c r="B164" s="45">
        <f>'Bills Import 2024'!R164</f>
        <v>45382</v>
      </c>
      <c r="C164" s="45">
        <f>'Bills Import 2024'!R164</f>
        <v>45382</v>
      </c>
      <c r="D164" s="45">
        <f>'Bills Import 2024'!AK164</f>
        <v>45397</v>
      </c>
      <c r="E164" s="1" t="str">
        <f>'Bills Import 2024'!AA164</f>
        <v>3010095</v>
      </c>
      <c r="F164" s="1" t="str">
        <f>'Bills Import 2024'!BF164</f>
        <v>Subcontractors</v>
      </c>
      <c r="G164" s="1">
        <f>'Bills Import 2024'!BL164</f>
        <v>1</v>
      </c>
      <c r="H164" s="46">
        <f>'Bills Import 2024'!BR164</f>
        <v>247923</v>
      </c>
      <c r="I164" s="1" t="str">
        <f>'Bills Import 2024'!W164</f>
        <v>{"1019": 100.0}</v>
      </c>
      <c r="J164" s="1" t="str">
        <f>'Bills Import 2024'!AZ164</f>
        <v>15% PUR</v>
      </c>
    </row>
    <row r="165" spans="1:10" x14ac:dyDescent="0.25">
      <c r="A165" s="1" t="str">
        <f>'Bills Import 2024'!K165</f>
        <v/>
      </c>
      <c r="B165" s="45" t="str">
        <f>'Bills Import 2024'!R165</f>
        <v/>
      </c>
      <c r="C165" s="45" t="str">
        <f>'Bills Import 2024'!R165</f>
        <v/>
      </c>
      <c r="D165" s="45" t="str">
        <f>'Bills Import 2024'!AK165</f>
        <v/>
      </c>
      <c r="E165" s="1" t="str">
        <f>'Bills Import 2024'!AA165</f>
        <v>101011701</v>
      </c>
      <c r="F165" s="1" t="str">
        <f>'Bills Import 2024'!BF165</f>
        <v>Deduction of Advance Payment to Suppliers</v>
      </c>
      <c r="G165" s="1">
        <f>'Bills Import 2024'!BL165</f>
        <v>-1</v>
      </c>
      <c r="H165" s="46">
        <f>'Bills Import 2024'!BR165</f>
        <v>49585</v>
      </c>
      <c r="I165" s="1" t="str">
        <f>'Bills Import 2024'!W165</f>
        <v>{"1019": 100.0}</v>
      </c>
      <c r="J165" s="1" t="str">
        <f>'Bills Import 2024'!AZ165</f>
        <v>15% PUR</v>
      </c>
    </row>
    <row r="166" spans="1:10" x14ac:dyDescent="0.25">
      <c r="A166" s="1" t="str">
        <f>'Bills Import 2024'!K166</f>
        <v>Subcontractors &amp; Services</v>
      </c>
      <c r="B166" s="45">
        <f>'Bills Import 2024'!R166</f>
        <v>45382</v>
      </c>
      <c r="C166" s="45">
        <f>'Bills Import 2024'!R166</f>
        <v>45382</v>
      </c>
      <c r="D166" s="45">
        <f>'Bills Import 2024'!AK166</f>
        <v>45397</v>
      </c>
      <c r="E166" s="1" t="str">
        <f>'Bills Import 2024'!AA166</f>
        <v>3010095</v>
      </c>
      <c r="F166" s="1" t="str">
        <f>'Bills Import 2024'!BF166</f>
        <v>Subcontractors</v>
      </c>
      <c r="G166" s="1">
        <f>'Bills Import 2024'!BL166</f>
        <v>1</v>
      </c>
      <c r="H166" s="46">
        <f>'Bills Import 2024'!BR166</f>
        <v>44544</v>
      </c>
      <c r="I166" s="1" t="str">
        <f>'Bills Import 2024'!W166</f>
        <v>{"1033": 100.0}</v>
      </c>
      <c r="J166" s="1" t="str">
        <f>'Bills Import 2024'!AZ166</f>
        <v>15% PUR</v>
      </c>
    </row>
    <row r="167" spans="1:10" x14ac:dyDescent="0.25">
      <c r="A167" s="1" t="str">
        <f>'Bills Import 2024'!K167</f>
        <v/>
      </c>
      <c r="B167" s="45" t="str">
        <f>'Bills Import 2024'!R167</f>
        <v/>
      </c>
      <c r="C167" s="45" t="str">
        <f>'Bills Import 2024'!R167</f>
        <v/>
      </c>
      <c r="D167" s="45" t="str">
        <f>'Bills Import 2024'!AK167</f>
        <v/>
      </c>
      <c r="E167" s="1" t="str">
        <f>'Bills Import 2024'!AA167</f>
        <v>101011701</v>
      </c>
      <c r="F167" s="1" t="str">
        <f>'Bills Import 2024'!BF167</f>
        <v>Deduction of Advance Payment to Suppliers</v>
      </c>
      <c r="G167" s="1">
        <f>'Bills Import 2024'!BL167</f>
        <v>-1</v>
      </c>
      <c r="H167" s="46">
        <f>'Bills Import 2024'!BR167</f>
        <v>13363</v>
      </c>
      <c r="I167" s="1" t="str">
        <f>'Bills Import 2024'!W167</f>
        <v>{"1033": 100.0}</v>
      </c>
      <c r="J167" s="1" t="str">
        <f>'Bills Import 2024'!AZ167</f>
        <v>15% PUR</v>
      </c>
    </row>
    <row r="168" spans="1:10" x14ac:dyDescent="0.25">
      <c r="A168" s="1" t="str">
        <f>'Bills Import 2024'!K168</f>
        <v>Subcontractors &amp; Services</v>
      </c>
      <c r="B168" s="45">
        <f>'Bills Import 2024'!R168</f>
        <v>45382</v>
      </c>
      <c r="C168" s="45">
        <f>'Bills Import 2024'!R168</f>
        <v>45382</v>
      </c>
      <c r="D168" s="45">
        <f>'Bills Import 2024'!AK168</f>
        <v>45397</v>
      </c>
      <c r="E168" s="1" t="str">
        <f>'Bills Import 2024'!AA168</f>
        <v>3010095</v>
      </c>
      <c r="F168" s="1" t="str">
        <f>'Bills Import 2024'!BF168</f>
        <v>Subcontractors</v>
      </c>
      <c r="G168" s="1">
        <f>'Bills Import 2024'!BL168</f>
        <v>1</v>
      </c>
      <c r="H168" s="46">
        <f>'Bills Import 2024'!BR168</f>
        <v>64960</v>
      </c>
      <c r="I168" s="1" t="str">
        <f>'Bills Import 2024'!W168</f>
        <v>{"1022": 100.0}</v>
      </c>
      <c r="J168" s="1" t="str">
        <f>'Bills Import 2024'!AZ168</f>
        <v>15% PUR</v>
      </c>
    </row>
    <row r="169" spans="1:10" x14ac:dyDescent="0.25">
      <c r="A169" s="1" t="str">
        <f>'Bills Import 2024'!K169</f>
        <v/>
      </c>
      <c r="B169" s="45" t="str">
        <f>'Bills Import 2024'!R169</f>
        <v/>
      </c>
      <c r="C169" s="45" t="str">
        <f>'Bills Import 2024'!R169</f>
        <v/>
      </c>
      <c r="D169" s="45" t="str">
        <f>'Bills Import 2024'!AK169</f>
        <v/>
      </c>
      <c r="E169" s="1" t="str">
        <f>'Bills Import 2024'!AA169</f>
        <v>101011701</v>
      </c>
      <c r="F169" s="1" t="str">
        <f>'Bills Import 2024'!BF169</f>
        <v>Deduction of Advance Payment to Suppliers</v>
      </c>
      <c r="G169" s="1">
        <f>'Bills Import 2024'!BL169</f>
        <v>-1</v>
      </c>
      <c r="H169" s="46">
        <f>'Bills Import 2024'!BR169</f>
        <v>12992</v>
      </c>
      <c r="I169" s="1" t="str">
        <f>'Bills Import 2024'!W169</f>
        <v>{"1022": 100.0}</v>
      </c>
      <c r="J169" s="1" t="str">
        <f>'Bills Import 2024'!AZ169</f>
        <v>15% PUR</v>
      </c>
    </row>
    <row r="170" spans="1:10" x14ac:dyDescent="0.25">
      <c r="A170" s="1" t="str">
        <f>'Bills Import 2024'!K170</f>
        <v>Subcontractors &amp; Services</v>
      </c>
      <c r="B170" s="45">
        <f>'Bills Import 2024'!R170</f>
        <v>45382</v>
      </c>
      <c r="C170" s="45">
        <f>'Bills Import 2024'!R170</f>
        <v>45382</v>
      </c>
      <c r="D170" s="45">
        <f>'Bills Import 2024'!AK170</f>
        <v>45397</v>
      </c>
      <c r="E170" s="1" t="str">
        <f>'Bills Import 2024'!AA170</f>
        <v>3010095</v>
      </c>
      <c r="F170" s="1" t="str">
        <f>'Bills Import 2024'!BF170</f>
        <v>Subcontractors</v>
      </c>
      <c r="G170" s="1">
        <f>'Bills Import 2024'!BL170</f>
        <v>1</v>
      </c>
      <c r="H170" s="46">
        <f>'Bills Import 2024'!BR170</f>
        <v>116928</v>
      </c>
      <c r="I170" s="1" t="str">
        <f>'Bills Import 2024'!W170</f>
        <v>{"1021": 100.0}</v>
      </c>
      <c r="J170" s="1" t="str">
        <f>'Bills Import 2024'!AZ170</f>
        <v>15% PUR</v>
      </c>
    </row>
    <row r="171" spans="1:10" x14ac:dyDescent="0.25">
      <c r="A171" s="1" t="str">
        <f>'Bills Import 2024'!K171</f>
        <v/>
      </c>
      <c r="B171" s="45" t="str">
        <f>'Bills Import 2024'!R171</f>
        <v/>
      </c>
      <c r="C171" s="45" t="str">
        <f>'Bills Import 2024'!R171</f>
        <v/>
      </c>
      <c r="D171" s="45" t="str">
        <f>'Bills Import 2024'!AK171</f>
        <v/>
      </c>
      <c r="E171" s="1" t="str">
        <f>'Bills Import 2024'!AA171</f>
        <v>101011701</v>
      </c>
      <c r="F171" s="1" t="str">
        <f>'Bills Import 2024'!BF171</f>
        <v>Deduction of Advance Payment to Suppliers</v>
      </c>
      <c r="G171" s="1">
        <f>'Bills Import 2024'!BL171</f>
        <v>-1</v>
      </c>
      <c r="H171" s="46">
        <f>'Bills Import 2024'!BR171</f>
        <v>17539</v>
      </c>
      <c r="I171" s="1" t="str">
        <f>'Bills Import 2024'!W171</f>
        <v>{"1021": 100.0}</v>
      </c>
      <c r="J171" s="1" t="str">
        <f>'Bills Import 2024'!AZ171</f>
        <v>15% PUR</v>
      </c>
    </row>
    <row r="172" spans="1:10" x14ac:dyDescent="0.25">
      <c r="A172" s="1" t="str">
        <f>'Bills Import 2024'!K172</f>
        <v>Subcontractors &amp; Services</v>
      </c>
      <c r="B172" s="45">
        <f>'Bills Import 2024'!R172</f>
        <v>45382</v>
      </c>
      <c r="C172" s="45">
        <f>'Bills Import 2024'!R172</f>
        <v>45382</v>
      </c>
      <c r="D172" s="45">
        <f>'Bills Import 2024'!AK172</f>
        <v>45397</v>
      </c>
      <c r="E172" s="1" t="str">
        <f>'Bills Import 2024'!AA172</f>
        <v>3010095</v>
      </c>
      <c r="F172" s="1" t="str">
        <f>'Bills Import 2024'!BF172</f>
        <v>Subcontractors</v>
      </c>
      <c r="G172" s="1">
        <f>'Bills Import 2024'!BL172</f>
        <v>1</v>
      </c>
      <c r="H172" s="46">
        <f>'Bills Import 2024'!BR172</f>
        <v>139200</v>
      </c>
      <c r="I172" s="1" t="str">
        <f>'Bills Import 2024'!W172</f>
        <v>{"911": 100.0}</v>
      </c>
      <c r="J172" s="1" t="str">
        <f>'Bills Import 2024'!AZ172</f>
        <v>15% PUR</v>
      </c>
    </row>
    <row r="173" spans="1:10" x14ac:dyDescent="0.25">
      <c r="A173" s="1" t="str">
        <f>'Bills Import 2024'!K173</f>
        <v/>
      </c>
      <c r="B173" s="45" t="str">
        <f>'Bills Import 2024'!R173</f>
        <v/>
      </c>
      <c r="C173" s="45" t="str">
        <f>'Bills Import 2024'!R173</f>
        <v/>
      </c>
      <c r="D173" s="45" t="str">
        <f>'Bills Import 2024'!AK173</f>
        <v/>
      </c>
      <c r="E173" s="1" t="str">
        <f>'Bills Import 2024'!AA173</f>
        <v>101011701</v>
      </c>
      <c r="F173" s="1" t="str">
        <f>'Bills Import 2024'!BF173</f>
        <v>Deduction of Advance Payment to Suppliers</v>
      </c>
      <c r="G173" s="1">
        <f>'Bills Import 2024'!BL173</f>
        <v>-1</v>
      </c>
      <c r="H173" s="46">
        <f>'Bills Import 2024'!BR173</f>
        <v>8185</v>
      </c>
      <c r="I173" s="1" t="str">
        <f>'Bills Import 2024'!W173</f>
        <v>{"911": 100.0}</v>
      </c>
      <c r="J173" s="1" t="str">
        <f>'Bills Import 2024'!AZ173</f>
        <v>15% PUR</v>
      </c>
    </row>
    <row r="174" spans="1:10" x14ac:dyDescent="0.25">
      <c r="A174" s="1" t="str">
        <f>'Bills Import 2024'!K174</f>
        <v>Subcontractors &amp; Services</v>
      </c>
      <c r="B174" s="45">
        <f>'Bills Import 2024'!R174</f>
        <v>45382</v>
      </c>
      <c r="C174" s="45">
        <f>'Bills Import 2024'!R174</f>
        <v>45382</v>
      </c>
      <c r="D174" s="45">
        <f>'Bills Import 2024'!AK174</f>
        <v>45397</v>
      </c>
      <c r="E174" s="1" t="str">
        <f>'Bills Import 2024'!AA174</f>
        <v>3010095</v>
      </c>
      <c r="F174" s="1" t="str">
        <f>'Bills Import 2024'!BF174</f>
        <v>Subcontractors</v>
      </c>
      <c r="G174" s="1">
        <f>'Bills Import 2024'!BL174</f>
        <v>1</v>
      </c>
      <c r="H174" s="46">
        <f>'Bills Import 2024'!BR174</f>
        <v>32443</v>
      </c>
      <c r="I174" s="1" t="str">
        <f>'Bills Import 2024'!W174</f>
        <v>{"1002": 100.0}</v>
      </c>
      <c r="J174" s="1" t="str">
        <f>'Bills Import 2024'!AZ174</f>
        <v>15% PUR</v>
      </c>
    </row>
    <row r="175" spans="1:10" x14ac:dyDescent="0.25">
      <c r="A175" s="1" t="str">
        <f>'Bills Import 2024'!K175</f>
        <v/>
      </c>
      <c r="B175" s="45" t="str">
        <f>'Bills Import 2024'!R175</f>
        <v/>
      </c>
      <c r="C175" s="45" t="str">
        <f>'Bills Import 2024'!R175</f>
        <v/>
      </c>
      <c r="D175" s="45" t="str">
        <f>'Bills Import 2024'!AK175</f>
        <v/>
      </c>
      <c r="E175" s="1" t="str">
        <f>'Bills Import 2024'!AA175</f>
        <v>101011701</v>
      </c>
      <c r="F175" s="1" t="str">
        <f>'Bills Import 2024'!BF175</f>
        <v>Deduction of Advance Payment to Suppliers</v>
      </c>
      <c r="G175" s="1">
        <f>'Bills Import 2024'!BL175</f>
        <v>-1</v>
      </c>
      <c r="H175" s="46">
        <f>'Bills Import 2024'!BR175</f>
        <v>0</v>
      </c>
      <c r="I175" s="1" t="str">
        <f>'Bills Import 2024'!W175</f>
        <v>{"1002": 100.0}</v>
      </c>
      <c r="J175" s="1" t="str">
        <f>'Bills Import 2024'!AZ175</f>
        <v>15% PUR</v>
      </c>
    </row>
    <row r="176" spans="1:10" x14ac:dyDescent="0.25">
      <c r="A176" s="1" t="str">
        <f>'Bills Import 2024'!K176</f>
        <v>Subcontractors &amp; Services</v>
      </c>
      <c r="B176" s="45">
        <f>'Bills Import 2024'!R176</f>
        <v>45382</v>
      </c>
      <c r="C176" s="45">
        <f>'Bills Import 2024'!R176</f>
        <v>45382</v>
      </c>
      <c r="D176" s="45">
        <f>'Bills Import 2024'!AK176</f>
        <v>45397</v>
      </c>
      <c r="E176" s="1" t="str">
        <f>'Bills Import 2024'!AA176</f>
        <v>3010095</v>
      </c>
      <c r="F176" s="1" t="str">
        <f>'Bills Import 2024'!BF176</f>
        <v>Subcontractors</v>
      </c>
      <c r="G176" s="1">
        <f>'Bills Import 2024'!BL176</f>
        <v>1</v>
      </c>
      <c r="H176" s="46">
        <f>'Bills Import 2024'!BR176</f>
        <v>30543</v>
      </c>
      <c r="I176" s="1" t="str">
        <f>'Bills Import 2024'!W176</f>
        <v>{"955": 100.0}</v>
      </c>
      <c r="J176" s="1" t="str">
        <f>'Bills Import 2024'!AZ176</f>
        <v>15% PUR</v>
      </c>
    </row>
    <row r="177" spans="1:10" x14ac:dyDescent="0.25">
      <c r="A177" s="1" t="str">
        <f>'Bills Import 2024'!K177</f>
        <v/>
      </c>
      <c r="B177" s="45" t="str">
        <f>'Bills Import 2024'!R177</f>
        <v/>
      </c>
      <c r="C177" s="45" t="str">
        <f>'Bills Import 2024'!R177</f>
        <v/>
      </c>
      <c r="D177" s="45" t="str">
        <f>'Bills Import 2024'!AK177</f>
        <v/>
      </c>
      <c r="E177" s="1" t="str">
        <f>'Bills Import 2024'!AA177</f>
        <v>101011701</v>
      </c>
      <c r="F177" s="1" t="str">
        <f>'Bills Import 2024'!BF177</f>
        <v>Deduction of Advance Payment to Suppliers</v>
      </c>
      <c r="G177" s="1">
        <f>'Bills Import 2024'!BL177</f>
        <v>-1</v>
      </c>
      <c r="H177" s="46">
        <f>'Bills Import 2024'!BR177</f>
        <v>9273</v>
      </c>
      <c r="I177" s="1" t="str">
        <f>'Bills Import 2024'!W177</f>
        <v>{"955": 100.0}</v>
      </c>
      <c r="J177" s="1" t="str">
        <f>'Bills Import 2024'!AZ177</f>
        <v>15% PUR</v>
      </c>
    </row>
    <row r="178" spans="1:10" x14ac:dyDescent="0.25">
      <c r="A178" s="1" t="str">
        <f>'Bills Import 2024'!K178</f>
        <v>Subcontractors &amp; Services</v>
      </c>
      <c r="B178" s="45">
        <f>'Bills Import 2024'!R178</f>
        <v>45382</v>
      </c>
      <c r="C178" s="45">
        <f>'Bills Import 2024'!R178</f>
        <v>45382</v>
      </c>
      <c r="D178" s="45">
        <f>'Bills Import 2024'!AK178</f>
        <v>45397</v>
      </c>
      <c r="E178" s="1" t="str">
        <f>'Bills Import 2024'!AA178</f>
        <v>3010095</v>
      </c>
      <c r="F178" s="1" t="str">
        <f>'Bills Import 2024'!BF178</f>
        <v>Subcontractors</v>
      </c>
      <c r="G178" s="1">
        <f>'Bills Import 2024'!BL178</f>
        <v>1</v>
      </c>
      <c r="H178" s="46">
        <f>'Bills Import 2024'!BR178</f>
        <v>9462</v>
      </c>
      <c r="I178" s="1" t="str">
        <f>'Bills Import 2024'!W178</f>
        <v>{"940": 100.0}</v>
      </c>
      <c r="J178" s="1" t="str">
        <f>'Bills Import 2024'!AZ178</f>
        <v>15% PUR</v>
      </c>
    </row>
    <row r="179" spans="1:10" x14ac:dyDescent="0.25">
      <c r="A179" s="1" t="str">
        <f>'Bills Import 2024'!K179</f>
        <v/>
      </c>
      <c r="B179" s="45" t="str">
        <f>'Bills Import 2024'!R179</f>
        <v/>
      </c>
      <c r="C179" s="45" t="str">
        <f>'Bills Import 2024'!R179</f>
        <v/>
      </c>
      <c r="D179" s="45" t="str">
        <f>'Bills Import 2024'!AK179</f>
        <v/>
      </c>
      <c r="E179" s="1" t="str">
        <f>'Bills Import 2024'!AA179</f>
        <v>101011701</v>
      </c>
      <c r="F179" s="1" t="str">
        <f>'Bills Import 2024'!BF179</f>
        <v>Deduction of Advance Payment to Suppliers</v>
      </c>
      <c r="G179" s="1">
        <f>'Bills Import 2024'!BL179</f>
        <v>-1</v>
      </c>
      <c r="H179" s="46">
        <f>'Bills Import 2024'!BR179</f>
        <v>1892</v>
      </c>
      <c r="I179" s="1" t="str">
        <f>'Bills Import 2024'!W179</f>
        <v>{"940": 100.0}</v>
      </c>
      <c r="J179" s="1" t="str">
        <f>'Bills Import 2024'!AZ179</f>
        <v>15% PUR</v>
      </c>
    </row>
    <row r="180" spans="1:10" x14ac:dyDescent="0.25">
      <c r="A180" s="1" t="str">
        <f>'Bills Import 2024'!K180</f>
        <v>Subcontractors &amp; Services</v>
      </c>
      <c r="B180" s="45">
        <f>'Bills Import 2024'!R180</f>
        <v>45413</v>
      </c>
      <c r="C180" s="45">
        <f>'Bills Import 2024'!R180</f>
        <v>45413</v>
      </c>
      <c r="D180" s="45">
        <f>'Bills Import 2024'!AK180</f>
        <v>45428</v>
      </c>
      <c r="E180" s="1" t="str">
        <f>'Bills Import 2024'!AA180</f>
        <v>3010095</v>
      </c>
      <c r="F180" s="1" t="str">
        <f>'Bills Import 2024'!BF180</f>
        <v>Subcontractors</v>
      </c>
      <c r="G180" s="1">
        <f>'Bills Import 2024'!BL180</f>
        <v>1</v>
      </c>
      <c r="H180" s="46">
        <f>'Bills Import 2024'!BR180</f>
        <v>14281</v>
      </c>
      <c r="I180" s="1" t="str">
        <f>'Bills Import 2024'!W180</f>
        <v>{"851": 100.0}</v>
      </c>
      <c r="J180" s="1" t="str">
        <f>'Bills Import 2024'!AZ180</f>
        <v>15% PUR</v>
      </c>
    </row>
    <row r="181" spans="1:10" x14ac:dyDescent="0.25">
      <c r="A181" s="1" t="str">
        <f>'Bills Import 2024'!K181</f>
        <v/>
      </c>
      <c r="B181" s="45" t="str">
        <f>'Bills Import 2024'!R181</f>
        <v/>
      </c>
      <c r="C181" s="45" t="str">
        <f>'Bills Import 2024'!R181</f>
        <v/>
      </c>
      <c r="D181" s="45" t="str">
        <f>'Bills Import 2024'!AK181</f>
        <v/>
      </c>
      <c r="E181" s="1" t="str">
        <f>'Bills Import 2024'!AA181</f>
        <v>101011701</v>
      </c>
      <c r="F181" s="1" t="str">
        <f>'Bills Import 2024'!BF181</f>
        <v>Deduction of Advance Payment to Suppliers</v>
      </c>
      <c r="G181" s="1">
        <f>'Bills Import 2024'!BL181</f>
        <v>-1</v>
      </c>
      <c r="H181" s="46">
        <f>'Bills Import 2024'!BR181</f>
        <v>2856</v>
      </c>
      <c r="I181" s="1" t="str">
        <f>'Bills Import 2024'!W181</f>
        <v>{"851": 100.0}</v>
      </c>
      <c r="J181" s="1" t="str">
        <f>'Bills Import 2024'!AZ181</f>
        <v>15% PUR</v>
      </c>
    </row>
    <row r="182" spans="1:10" x14ac:dyDescent="0.25">
      <c r="A182" s="1" t="str">
        <f>'Bills Import 2024'!K182</f>
        <v>Subcontractors &amp; Services</v>
      </c>
      <c r="B182" s="45">
        <f>'Bills Import 2024'!R182</f>
        <v>45413</v>
      </c>
      <c r="C182" s="45">
        <f>'Bills Import 2024'!R182</f>
        <v>45413</v>
      </c>
      <c r="D182" s="45">
        <f>'Bills Import 2024'!AK182</f>
        <v>45428</v>
      </c>
      <c r="E182" s="1" t="str">
        <f>'Bills Import 2024'!AA182</f>
        <v>3010095</v>
      </c>
      <c r="F182" s="1" t="str">
        <f>'Bills Import 2024'!BF182</f>
        <v>Subcontractors</v>
      </c>
      <c r="G182" s="1">
        <f>'Bills Import 2024'!BL182</f>
        <v>1</v>
      </c>
      <c r="H182" s="46">
        <f>'Bills Import 2024'!BR182</f>
        <v>47287</v>
      </c>
      <c r="I182" s="1" t="str">
        <f>'Bills Import 2024'!W182</f>
        <v>{"1017": 100.0}</v>
      </c>
      <c r="J182" s="1" t="str">
        <f>'Bills Import 2024'!AZ182</f>
        <v>15% PUR</v>
      </c>
    </row>
    <row r="183" spans="1:10" x14ac:dyDescent="0.25">
      <c r="A183" s="1" t="str">
        <f>'Bills Import 2024'!K183</f>
        <v/>
      </c>
      <c r="B183" s="45" t="str">
        <f>'Bills Import 2024'!R183</f>
        <v/>
      </c>
      <c r="C183" s="45" t="str">
        <f>'Bills Import 2024'!R183</f>
        <v/>
      </c>
      <c r="D183" s="45" t="str">
        <f>'Bills Import 2024'!AK183</f>
        <v/>
      </c>
      <c r="E183" s="1" t="str">
        <f>'Bills Import 2024'!AA183</f>
        <v>101011701</v>
      </c>
      <c r="F183" s="1" t="str">
        <f>'Bills Import 2024'!BF183</f>
        <v>Deduction of Advance Payment to Suppliers</v>
      </c>
      <c r="G183" s="1">
        <f>'Bills Import 2024'!BL183</f>
        <v>-1</v>
      </c>
      <c r="H183" s="46">
        <f>'Bills Import 2024'!BR183</f>
        <v>14186</v>
      </c>
      <c r="I183" s="1" t="str">
        <f>'Bills Import 2024'!W183</f>
        <v>{"1017": 100.0}</v>
      </c>
      <c r="J183" s="1" t="str">
        <f>'Bills Import 2024'!AZ183</f>
        <v>15% PUR</v>
      </c>
    </row>
    <row r="184" spans="1:10" x14ac:dyDescent="0.25">
      <c r="A184" s="1" t="str">
        <f>'Bills Import 2024'!K184</f>
        <v>Subcontractors &amp; Services</v>
      </c>
      <c r="B184" s="45">
        <f>'Bills Import 2024'!R184</f>
        <v>45413</v>
      </c>
      <c r="C184" s="45">
        <f>'Bills Import 2024'!R184</f>
        <v>45413</v>
      </c>
      <c r="D184" s="45">
        <f>'Bills Import 2024'!AK184</f>
        <v>45428</v>
      </c>
      <c r="E184" s="1" t="str">
        <f>'Bills Import 2024'!AA184</f>
        <v>3010095</v>
      </c>
      <c r="F184" s="1" t="str">
        <f>'Bills Import 2024'!BF184</f>
        <v>Subcontractors</v>
      </c>
      <c r="G184" s="1">
        <f>'Bills Import 2024'!BL184</f>
        <v>1</v>
      </c>
      <c r="H184" s="46">
        <f>'Bills Import 2024'!BR184</f>
        <v>31809</v>
      </c>
      <c r="I184" s="1" t="str">
        <f>'Bills Import 2024'!W184</f>
        <v>{"1023": 100.0}</v>
      </c>
      <c r="J184" s="1" t="str">
        <f>'Bills Import 2024'!AZ184</f>
        <v>15% PUR</v>
      </c>
    </row>
    <row r="185" spans="1:10" x14ac:dyDescent="0.25">
      <c r="A185" s="1" t="str">
        <f>'Bills Import 2024'!K185</f>
        <v/>
      </c>
      <c r="B185" s="45" t="str">
        <f>'Bills Import 2024'!R185</f>
        <v/>
      </c>
      <c r="C185" s="45" t="str">
        <f>'Bills Import 2024'!R185</f>
        <v/>
      </c>
      <c r="D185" s="45" t="str">
        <f>'Bills Import 2024'!AK185</f>
        <v/>
      </c>
      <c r="E185" s="1" t="str">
        <f>'Bills Import 2024'!AA185</f>
        <v>101011701</v>
      </c>
      <c r="F185" s="1" t="str">
        <f>'Bills Import 2024'!BF185</f>
        <v>Deduction of Advance Payment to Suppliers</v>
      </c>
      <c r="G185" s="1">
        <f>'Bills Import 2024'!BL185</f>
        <v>-1</v>
      </c>
      <c r="H185" s="46">
        <f>'Bills Import 2024'!BR185</f>
        <v>1253</v>
      </c>
      <c r="I185" s="1" t="str">
        <f>'Bills Import 2024'!W185</f>
        <v>{"1023": 100.0}</v>
      </c>
      <c r="J185" s="1" t="str">
        <f>'Bills Import 2024'!AZ185</f>
        <v>15% PUR</v>
      </c>
    </row>
    <row r="186" spans="1:10" x14ac:dyDescent="0.25">
      <c r="A186" s="1" t="str">
        <f>'Bills Import 2024'!K186</f>
        <v>Subcontractors &amp; Services</v>
      </c>
      <c r="B186" s="45">
        <f>'Bills Import 2024'!R186</f>
        <v>45413</v>
      </c>
      <c r="C186" s="45">
        <f>'Bills Import 2024'!R186</f>
        <v>45413</v>
      </c>
      <c r="D186" s="45">
        <f>'Bills Import 2024'!AK186</f>
        <v>45428</v>
      </c>
      <c r="E186" s="1" t="str">
        <f>'Bills Import 2024'!AA186</f>
        <v>3010095</v>
      </c>
      <c r="F186" s="1" t="str">
        <f>'Bills Import 2024'!BF186</f>
        <v>Subcontractors</v>
      </c>
      <c r="G186" s="1">
        <f>'Bills Import 2024'!BL186</f>
        <v>1</v>
      </c>
      <c r="H186" s="46">
        <f>'Bills Import 2024'!BR186</f>
        <v>206901</v>
      </c>
      <c r="I186" s="1" t="str">
        <f>'Bills Import 2024'!W186</f>
        <v>{"1012": 100.0}</v>
      </c>
      <c r="J186" s="1" t="str">
        <f>'Bills Import 2024'!AZ186</f>
        <v>15% PUR</v>
      </c>
    </row>
    <row r="187" spans="1:10" x14ac:dyDescent="0.25">
      <c r="A187" s="1" t="str">
        <f>'Bills Import 2024'!K187</f>
        <v/>
      </c>
      <c r="B187" s="45" t="str">
        <f>'Bills Import 2024'!R187</f>
        <v/>
      </c>
      <c r="C187" s="45" t="str">
        <f>'Bills Import 2024'!R187</f>
        <v/>
      </c>
      <c r="D187" s="45" t="str">
        <f>'Bills Import 2024'!AK187</f>
        <v/>
      </c>
      <c r="E187" s="1" t="str">
        <f>'Bills Import 2024'!AA187</f>
        <v>101011701</v>
      </c>
      <c r="F187" s="1" t="str">
        <f>'Bills Import 2024'!BF187</f>
        <v>Deduction of Advance Payment to Suppliers</v>
      </c>
      <c r="G187" s="1">
        <f>'Bills Import 2024'!BL187</f>
        <v>-1</v>
      </c>
      <c r="H187" s="46">
        <f>'Bills Import 2024'!BR187</f>
        <v>62070</v>
      </c>
      <c r="I187" s="1" t="str">
        <f>'Bills Import 2024'!W187</f>
        <v>{"1012": 100.0}</v>
      </c>
      <c r="J187" s="1" t="str">
        <f>'Bills Import 2024'!AZ187</f>
        <v>15% PUR</v>
      </c>
    </row>
    <row r="188" spans="1:10" x14ac:dyDescent="0.25">
      <c r="A188" s="1" t="str">
        <f>'Bills Import 2024'!K188</f>
        <v>Subcontractors &amp; Services</v>
      </c>
      <c r="B188" s="45">
        <f>'Bills Import 2024'!R188</f>
        <v>45413</v>
      </c>
      <c r="C188" s="45">
        <f>'Bills Import 2024'!R188</f>
        <v>45413</v>
      </c>
      <c r="D188" s="45">
        <f>'Bills Import 2024'!AK188</f>
        <v>45428</v>
      </c>
      <c r="E188" s="1" t="str">
        <f>'Bills Import 2024'!AA188</f>
        <v>3010095</v>
      </c>
      <c r="F188" s="1" t="str">
        <f>'Bills Import 2024'!BF188</f>
        <v>Subcontractors</v>
      </c>
      <c r="G188" s="1">
        <f>'Bills Import 2024'!BL188</f>
        <v>1</v>
      </c>
      <c r="H188" s="46">
        <f>'Bills Import 2024'!BR188</f>
        <v>789648</v>
      </c>
      <c r="I188" s="1" t="str">
        <f>'Bills Import 2024'!W188</f>
        <v>{"1028": 100.0}</v>
      </c>
      <c r="J188" s="1" t="str">
        <f>'Bills Import 2024'!AZ188</f>
        <v>15% PUR</v>
      </c>
    </row>
    <row r="189" spans="1:10" x14ac:dyDescent="0.25">
      <c r="A189" s="1" t="str">
        <f>'Bills Import 2024'!K189</f>
        <v/>
      </c>
      <c r="B189" s="45" t="str">
        <f>'Bills Import 2024'!R189</f>
        <v/>
      </c>
      <c r="C189" s="45" t="str">
        <f>'Bills Import 2024'!R189</f>
        <v/>
      </c>
      <c r="D189" s="45" t="str">
        <f>'Bills Import 2024'!AK189</f>
        <v/>
      </c>
      <c r="E189" s="1" t="str">
        <f>'Bills Import 2024'!AA189</f>
        <v>101011701</v>
      </c>
      <c r="F189" s="1" t="str">
        <f>'Bills Import 2024'!BF189</f>
        <v>Deduction of Advance Payment to Suppliers</v>
      </c>
      <c r="G189" s="1">
        <f>'Bills Import 2024'!BL189</f>
        <v>-1</v>
      </c>
      <c r="H189" s="46">
        <f>'Bills Import 2024'!BR189</f>
        <v>157930</v>
      </c>
      <c r="I189" s="1" t="str">
        <f>'Bills Import 2024'!W189</f>
        <v>{"1028": 100.0}</v>
      </c>
      <c r="J189" s="1" t="str">
        <f>'Bills Import 2024'!AZ189</f>
        <v>15% PUR</v>
      </c>
    </row>
    <row r="190" spans="1:10" x14ac:dyDescent="0.25">
      <c r="A190" s="1" t="str">
        <f>'Bills Import 2024'!K190</f>
        <v>Subcontractors &amp; Services</v>
      </c>
      <c r="B190" s="45">
        <f>'Bills Import 2024'!R190</f>
        <v>45413</v>
      </c>
      <c r="C190" s="45">
        <f>'Bills Import 2024'!R190</f>
        <v>45413</v>
      </c>
      <c r="D190" s="45">
        <f>'Bills Import 2024'!AK190</f>
        <v>45428</v>
      </c>
      <c r="E190" s="1" t="str">
        <f>'Bills Import 2024'!AA190</f>
        <v>3010095</v>
      </c>
      <c r="F190" s="1" t="str">
        <f>'Bills Import 2024'!BF190</f>
        <v>Subcontractors</v>
      </c>
      <c r="G190" s="1">
        <f>'Bills Import 2024'!BL190</f>
        <v>1</v>
      </c>
      <c r="H190" s="46">
        <f>'Bills Import 2024'!BR190</f>
        <v>55680</v>
      </c>
      <c r="I190" s="1" t="str">
        <f>'Bills Import 2024'!W190</f>
        <v>{"854": 100.0}</v>
      </c>
      <c r="J190" s="1" t="str">
        <f>'Bills Import 2024'!AZ190</f>
        <v>15% PUR</v>
      </c>
    </row>
    <row r="191" spans="1:10" x14ac:dyDescent="0.25">
      <c r="A191" s="1" t="str">
        <f>'Bills Import 2024'!K191</f>
        <v/>
      </c>
      <c r="B191" s="45" t="str">
        <f>'Bills Import 2024'!R191</f>
        <v/>
      </c>
      <c r="C191" s="45" t="str">
        <f>'Bills Import 2024'!R191</f>
        <v/>
      </c>
      <c r="D191" s="45" t="str">
        <f>'Bills Import 2024'!AK191</f>
        <v/>
      </c>
      <c r="E191" s="1" t="str">
        <f>'Bills Import 2024'!AA191</f>
        <v>101011701</v>
      </c>
      <c r="F191" s="1" t="str">
        <f>'Bills Import 2024'!BF191</f>
        <v>Deduction of Advance Payment to Suppliers</v>
      </c>
      <c r="G191" s="1">
        <f>'Bills Import 2024'!BL191</f>
        <v>-1</v>
      </c>
      <c r="H191" s="46">
        <f>'Bills Import 2024'!BR191</f>
        <v>22272</v>
      </c>
      <c r="I191" s="1" t="str">
        <f>'Bills Import 2024'!W191</f>
        <v>{"854": 100.0}</v>
      </c>
      <c r="J191" s="1" t="str">
        <f>'Bills Import 2024'!AZ191</f>
        <v>15% PUR</v>
      </c>
    </row>
    <row r="192" spans="1:10" x14ac:dyDescent="0.25">
      <c r="A192" s="1" t="str">
        <f>'Bills Import 2024'!K192</f>
        <v>Subcontractors &amp; Services</v>
      </c>
      <c r="B192" s="45">
        <f>'Bills Import 2024'!R192</f>
        <v>45413</v>
      </c>
      <c r="C192" s="45">
        <f>'Bills Import 2024'!R192</f>
        <v>45413</v>
      </c>
      <c r="D192" s="45">
        <f>'Bills Import 2024'!AK192</f>
        <v>45428</v>
      </c>
      <c r="E192" s="1" t="str">
        <f>'Bills Import 2024'!AA192</f>
        <v>3010095</v>
      </c>
      <c r="F192" s="1" t="str">
        <f>'Bills Import 2024'!BF192</f>
        <v>Subcontractors</v>
      </c>
      <c r="G192" s="1">
        <f>'Bills Import 2024'!BL192</f>
        <v>1</v>
      </c>
      <c r="H192" s="46">
        <f>'Bills Import 2024'!BR192</f>
        <v>154311</v>
      </c>
      <c r="I192" s="1" t="str">
        <f>'Bills Import 2024'!W192</f>
        <v>{"991": 100.0}</v>
      </c>
      <c r="J192" s="1" t="str">
        <f>'Bills Import 2024'!AZ192</f>
        <v>15% PUR</v>
      </c>
    </row>
    <row r="193" spans="1:10" x14ac:dyDescent="0.25">
      <c r="A193" s="1" t="str">
        <f>'Bills Import 2024'!K193</f>
        <v/>
      </c>
      <c r="B193" s="45" t="str">
        <f>'Bills Import 2024'!R193</f>
        <v/>
      </c>
      <c r="C193" s="45" t="str">
        <f>'Bills Import 2024'!R193</f>
        <v/>
      </c>
      <c r="D193" s="45" t="str">
        <f>'Bills Import 2024'!AK193</f>
        <v/>
      </c>
      <c r="E193" s="1" t="str">
        <f>'Bills Import 2024'!AA193</f>
        <v>101011701</v>
      </c>
      <c r="F193" s="1" t="str">
        <f>'Bills Import 2024'!BF193</f>
        <v>Deduction of Advance Payment to Suppliers</v>
      </c>
      <c r="G193" s="1">
        <f>'Bills Import 2024'!BL193</f>
        <v>-1</v>
      </c>
      <c r="H193" s="46">
        <f>'Bills Import 2024'!BR193</f>
        <v>38578</v>
      </c>
      <c r="I193" s="1" t="str">
        <f>'Bills Import 2024'!W193</f>
        <v>{"991": 100.0}</v>
      </c>
      <c r="J193" s="1" t="str">
        <f>'Bills Import 2024'!AZ193</f>
        <v>15% PUR</v>
      </c>
    </row>
    <row r="194" spans="1:10" x14ac:dyDescent="0.25">
      <c r="A194" s="1" t="str">
        <f>'Bills Import 2024'!K194</f>
        <v>Subcontractors &amp; Services</v>
      </c>
      <c r="B194" s="45">
        <f>'Bills Import 2024'!R194</f>
        <v>45413</v>
      </c>
      <c r="C194" s="45">
        <f>'Bills Import 2024'!R194</f>
        <v>45413</v>
      </c>
      <c r="D194" s="45">
        <f>'Bills Import 2024'!AK194</f>
        <v>45428</v>
      </c>
      <c r="E194" s="1" t="str">
        <f>'Bills Import 2024'!AA194</f>
        <v>3010095</v>
      </c>
      <c r="F194" s="1" t="str">
        <f>'Bills Import 2024'!BF194</f>
        <v>Subcontractors</v>
      </c>
      <c r="G194" s="1">
        <f>'Bills Import 2024'!BL194</f>
        <v>1</v>
      </c>
      <c r="H194" s="46">
        <f>'Bills Import 2024'!BR194</f>
        <v>231492</v>
      </c>
      <c r="I194" s="1" t="str">
        <f>'Bills Import 2024'!W194</f>
        <v>{"1025": 100.0}</v>
      </c>
      <c r="J194" s="1" t="str">
        <f>'Bills Import 2024'!AZ194</f>
        <v>15% PUR</v>
      </c>
    </row>
    <row r="195" spans="1:10" x14ac:dyDescent="0.25">
      <c r="A195" s="1" t="str">
        <f>'Bills Import 2024'!K195</f>
        <v/>
      </c>
      <c r="B195" s="45" t="str">
        <f>'Bills Import 2024'!R195</f>
        <v/>
      </c>
      <c r="C195" s="45" t="str">
        <f>'Bills Import 2024'!R195</f>
        <v/>
      </c>
      <c r="D195" s="45" t="str">
        <f>'Bills Import 2024'!AK195</f>
        <v/>
      </c>
      <c r="E195" s="1" t="str">
        <f>'Bills Import 2024'!AA195</f>
        <v>101011701</v>
      </c>
      <c r="F195" s="1" t="str">
        <f>'Bills Import 2024'!BF195</f>
        <v>Deduction of Advance Payment to Suppliers</v>
      </c>
      <c r="G195" s="1">
        <f>'Bills Import 2024'!BL195</f>
        <v>-1</v>
      </c>
      <c r="H195" s="46">
        <f>'Bills Import 2024'!BR195</f>
        <v>92597</v>
      </c>
      <c r="I195" s="1" t="str">
        <f>'Bills Import 2024'!W195</f>
        <v>{"1025": 100.0}</v>
      </c>
      <c r="J195" s="1" t="str">
        <f>'Bills Import 2024'!AZ195</f>
        <v>15% PUR</v>
      </c>
    </row>
    <row r="196" spans="1:10" x14ac:dyDescent="0.25">
      <c r="A196" s="1" t="str">
        <f>'Bills Import 2024'!K196</f>
        <v>Subcontractors &amp; Services</v>
      </c>
      <c r="B196" s="45">
        <f>'Bills Import 2024'!R196</f>
        <v>45413</v>
      </c>
      <c r="C196" s="45">
        <f>'Bills Import 2024'!R196</f>
        <v>45413</v>
      </c>
      <c r="D196" s="45">
        <f>'Bills Import 2024'!AK196</f>
        <v>45428</v>
      </c>
      <c r="E196" s="1" t="str">
        <f>'Bills Import 2024'!AA196</f>
        <v>3010095</v>
      </c>
      <c r="F196" s="1" t="str">
        <f>'Bills Import 2024'!BF196</f>
        <v>Subcontractors</v>
      </c>
      <c r="G196" s="1">
        <f>'Bills Import 2024'!BL196</f>
        <v>1</v>
      </c>
      <c r="H196" s="46">
        <f>'Bills Import 2024'!BR196</f>
        <v>306265</v>
      </c>
      <c r="I196" s="1" t="str">
        <f>'Bills Import 2024'!W196</f>
        <v>{"1006": 100.0}</v>
      </c>
      <c r="J196" s="1" t="str">
        <f>'Bills Import 2024'!AZ196</f>
        <v>15% PUR</v>
      </c>
    </row>
    <row r="197" spans="1:10" x14ac:dyDescent="0.25">
      <c r="A197" s="1" t="str">
        <f>'Bills Import 2024'!K197</f>
        <v/>
      </c>
      <c r="B197" s="45" t="str">
        <f>'Bills Import 2024'!R197</f>
        <v/>
      </c>
      <c r="C197" s="45" t="str">
        <f>'Bills Import 2024'!R197</f>
        <v/>
      </c>
      <c r="D197" s="45" t="str">
        <f>'Bills Import 2024'!AK197</f>
        <v/>
      </c>
      <c r="E197" s="1" t="str">
        <f>'Bills Import 2024'!AA197</f>
        <v>101011701</v>
      </c>
      <c r="F197" s="1" t="str">
        <f>'Bills Import 2024'!BF197</f>
        <v>Deduction of Advance Payment to Suppliers</v>
      </c>
      <c r="G197" s="1">
        <f>'Bills Import 2024'!BL197</f>
        <v>-1</v>
      </c>
      <c r="H197" s="46">
        <f>'Bills Import 2024'!BR197</f>
        <v>76566</v>
      </c>
      <c r="I197" s="1" t="str">
        <f>'Bills Import 2024'!W197</f>
        <v>{"1006": 100.0}</v>
      </c>
      <c r="J197" s="1" t="str">
        <f>'Bills Import 2024'!AZ197</f>
        <v>15% PUR</v>
      </c>
    </row>
    <row r="198" spans="1:10" x14ac:dyDescent="0.25">
      <c r="A198" s="1" t="str">
        <f>'Bills Import 2024'!K198</f>
        <v>Subcontractors &amp; Services</v>
      </c>
      <c r="B198" s="45">
        <f>'Bills Import 2024'!R198</f>
        <v>45413</v>
      </c>
      <c r="C198" s="45">
        <f>'Bills Import 2024'!R198</f>
        <v>45413</v>
      </c>
      <c r="D198" s="45">
        <f>'Bills Import 2024'!AK198</f>
        <v>45428</v>
      </c>
      <c r="E198" s="1" t="str">
        <f>'Bills Import 2024'!AA198</f>
        <v>3010095</v>
      </c>
      <c r="F198" s="1" t="str">
        <f>'Bills Import 2024'!BF198</f>
        <v>Subcontractors</v>
      </c>
      <c r="G198" s="1">
        <f>'Bills Import 2024'!BL198</f>
        <v>1</v>
      </c>
      <c r="H198" s="46">
        <f>'Bills Import 2024'!BR198</f>
        <v>275095</v>
      </c>
      <c r="I198" s="1" t="str">
        <f>'Bills Import 2024'!W198</f>
        <v>{"1031": 100.0}</v>
      </c>
      <c r="J198" s="1" t="str">
        <f>'Bills Import 2024'!AZ198</f>
        <v>15% PUR</v>
      </c>
    </row>
    <row r="199" spans="1:10" x14ac:dyDescent="0.25">
      <c r="A199" s="1" t="str">
        <f>'Bills Import 2024'!K199</f>
        <v/>
      </c>
      <c r="B199" s="45" t="str">
        <f>'Bills Import 2024'!R199</f>
        <v/>
      </c>
      <c r="C199" s="45" t="str">
        <f>'Bills Import 2024'!R199</f>
        <v/>
      </c>
      <c r="D199" s="45" t="str">
        <f>'Bills Import 2024'!AK199</f>
        <v/>
      </c>
      <c r="E199" s="1" t="str">
        <f>'Bills Import 2024'!AA199</f>
        <v>101011701</v>
      </c>
      <c r="F199" s="1" t="str">
        <f>'Bills Import 2024'!BF199</f>
        <v>Deduction of Advance Payment to Suppliers</v>
      </c>
      <c r="G199" s="1">
        <f>'Bills Import 2024'!BL199</f>
        <v>-1</v>
      </c>
      <c r="H199" s="46">
        <f>'Bills Import 2024'!BR199</f>
        <v>27509</v>
      </c>
      <c r="I199" s="1" t="str">
        <f>'Bills Import 2024'!W199</f>
        <v>{"1031": 100.0}</v>
      </c>
      <c r="J199" s="1" t="str">
        <f>'Bills Import 2024'!AZ199</f>
        <v>15% PUR</v>
      </c>
    </row>
    <row r="200" spans="1:10" x14ac:dyDescent="0.25">
      <c r="A200" s="1" t="str">
        <f>'Bills Import 2024'!K200</f>
        <v>Subcontractors &amp; Services</v>
      </c>
      <c r="B200" s="45">
        <f>'Bills Import 2024'!R200</f>
        <v>45413</v>
      </c>
      <c r="C200" s="45">
        <f>'Bills Import 2024'!R200</f>
        <v>45413</v>
      </c>
      <c r="D200" s="45">
        <f>'Bills Import 2024'!AK200</f>
        <v>45428</v>
      </c>
      <c r="E200" s="1" t="str">
        <f>'Bills Import 2024'!AA200</f>
        <v>3010095</v>
      </c>
      <c r="F200" s="1" t="str">
        <f>'Bills Import 2024'!BF200</f>
        <v>Subcontractors</v>
      </c>
      <c r="G200" s="1">
        <f>'Bills Import 2024'!BL200</f>
        <v>1</v>
      </c>
      <c r="H200" s="46">
        <f>'Bills Import 2024'!BR200</f>
        <v>278400</v>
      </c>
      <c r="I200" s="1" t="str">
        <f>'Bills Import 2024'!W200</f>
        <v>{"1035": 100.0}</v>
      </c>
      <c r="J200" s="1" t="str">
        <f>'Bills Import 2024'!AZ200</f>
        <v>15% PUR</v>
      </c>
    </row>
    <row r="201" spans="1:10" x14ac:dyDescent="0.25">
      <c r="A201" s="1" t="str">
        <f>'Bills Import 2024'!K201</f>
        <v/>
      </c>
      <c r="B201" s="45" t="str">
        <f>'Bills Import 2024'!R201</f>
        <v/>
      </c>
      <c r="C201" s="45" t="str">
        <f>'Bills Import 2024'!R201</f>
        <v/>
      </c>
      <c r="D201" s="45" t="str">
        <f>'Bills Import 2024'!AK201</f>
        <v/>
      </c>
      <c r="E201" s="1" t="str">
        <f>'Bills Import 2024'!AA201</f>
        <v>101011701</v>
      </c>
      <c r="F201" s="1" t="str">
        <f>'Bills Import 2024'!BF201</f>
        <v>Deduction of Advance Payment to Suppliers</v>
      </c>
      <c r="G201" s="1">
        <f>'Bills Import 2024'!BL201</f>
        <v>-1</v>
      </c>
      <c r="H201" s="46">
        <f>'Bills Import 2024'!BR201</f>
        <v>139200</v>
      </c>
      <c r="I201" s="1" t="str">
        <f>'Bills Import 2024'!W201</f>
        <v>{"1035": 100.0}</v>
      </c>
      <c r="J201" s="1" t="str">
        <f>'Bills Import 2024'!AZ201</f>
        <v>15% PUR</v>
      </c>
    </row>
    <row r="202" spans="1:10" x14ac:dyDescent="0.25">
      <c r="A202" s="1" t="str">
        <f>'Bills Import 2024'!K202</f>
        <v>Subcontractors &amp; Services</v>
      </c>
      <c r="B202" s="45">
        <f>'Bills Import 2024'!R202</f>
        <v>45413</v>
      </c>
      <c r="C202" s="45">
        <f>'Bills Import 2024'!R202</f>
        <v>45413</v>
      </c>
      <c r="D202" s="45">
        <f>'Bills Import 2024'!AK202</f>
        <v>45428</v>
      </c>
      <c r="E202" s="1" t="str">
        <f>'Bills Import 2024'!AA202</f>
        <v>3010095</v>
      </c>
      <c r="F202" s="1" t="str">
        <f>'Bills Import 2024'!BF202</f>
        <v>Subcontractors</v>
      </c>
      <c r="G202" s="1">
        <f>'Bills Import 2024'!BL202</f>
        <v>1</v>
      </c>
      <c r="H202" s="46">
        <f>'Bills Import 2024'!BR202</f>
        <v>118134</v>
      </c>
      <c r="I202" s="1" t="str">
        <f>'Bills Import 2024'!W202</f>
        <v>{"1034": 100.0}</v>
      </c>
      <c r="J202" s="1" t="str">
        <f>'Bills Import 2024'!AZ202</f>
        <v>15% PUR</v>
      </c>
    </row>
    <row r="203" spans="1:10" x14ac:dyDescent="0.25">
      <c r="A203" s="1" t="str">
        <f>'Bills Import 2024'!K203</f>
        <v/>
      </c>
      <c r="B203" s="45" t="str">
        <f>'Bills Import 2024'!R203</f>
        <v/>
      </c>
      <c r="C203" s="45" t="str">
        <f>'Bills Import 2024'!R203</f>
        <v/>
      </c>
      <c r="D203" s="45" t="str">
        <f>'Bills Import 2024'!AK203</f>
        <v/>
      </c>
      <c r="E203" s="1" t="str">
        <f>'Bills Import 2024'!AA203</f>
        <v>101011701</v>
      </c>
      <c r="F203" s="1" t="str">
        <f>'Bills Import 2024'!BF203</f>
        <v>Deduction of Advance Payment to Suppliers</v>
      </c>
      <c r="G203" s="1">
        <f>'Bills Import 2024'!BL203</f>
        <v>-1</v>
      </c>
      <c r="H203" s="46">
        <f>'Bills Import 2024'!BR203</f>
        <v>23627</v>
      </c>
      <c r="I203" s="1" t="str">
        <f>'Bills Import 2024'!W203</f>
        <v>{"1034": 100.0}</v>
      </c>
      <c r="J203" s="1" t="str">
        <f>'Bills Import 2024'!AZ203</f>
        <v>15% PUR</v>
      </c>
    </row>
    <row r="204" spans="1:10" x14ac:dyDescent="0.25">
      <c r="A204" s="1" t="str">
        <f>'Bills Import 2024'!K204</f>
        <v>Subcontractors &amp; Services</v>
      </c>
      <c r="B204" s="45">
        <f>'Bills Import 2024'!R204</f>
        <v>45413</v>
      </c>
      <c r="C204" s="45">
        <f>'Bills Import 2024'!R204</f>
        <v>45413</v>
      </c>
      <c r="D204" s="45">
        <f>'Bills Import 2024'!AK204</f>
        <v>45428</v>
      </c>
      <c r="E204" s="1" t="str">
        <f>'Bills Import 2024'!AA204</f>
        <v>3010095</v>
      </c>
      <c r="F204" s="1" t="str">
        <f>'Bills Import 2024'!BF204</f>
        <v>Subcontractors</v>
      </c>
      <c r="G204" s="1">
        <f>'Bills Import 2024'!BL204</f>
        <v>1</v>
      </c>
      <c r="H204" s="46">
        <f>'Bills Import 2024'!BR204</f>
        <v>126045</v>
      </c>
      <c r="I204" s="1" t="str">
        <f>'Bills Import 2024'!W204</f>
        <v>{"1011": 100.0}</v>
      </c>
      <c r="J204" s="1" t="str">
        <f>'Bills Import 2024'!AZ204</f>
        <v>15% PUR</v>
      </c>
    </row>
    <row r="205" spans="1:10" x14ac:dyDescent="0.25">
      <c r="A205" s="1" t="str">
        <f>'Bills Import 2024'!K205</f>
        <v/>
      </c>
      <c r="B205" s="45" t="str">
        <f>'Bills Import 2024'!R205</f>
        <v/>
      </c>
      <c r="C205" s="45" t="str">
        <f>'Bills Import 2024'!R205</f>
        <v/>
      </c>
      <c r="D205" s="45" t="str">
        <f>'Bills Import 2024'!AK205</f>
        <v/>
      </c>
      <c r="E205" s="1" t="str">
        <f>'Bills Import 2024'!AA205</f>
        <v>101011701</v>
      </c>
      <c r="F205" s="1" t="str">
        <f>'Bills Import 2024'!BF205</f>
        <v>Deduction of Advance Payment to Suppliers</v>
      </c>
      <c r="G205" s="1">
        <f>'Bills Import 2024'!BL205</f>
        <v>-1</v>
      </c>
      <c r="H205" s="46">
        <f>'Bills Import 2024'!BR205</f>
        <v>31511</v>
      </c>
      <c r="I205" s="1" t="str">
        <f>'Bills Import 2024'!W205</f>
        <v>{"1011": 100.0}</v>
      </c>
      <c r="J205" s="1" t="str">
        <f>'Bills Import 2024'!AZ205</f>
        <v>15% PUR</v>
      </c>
    </row>
    <row r="206" spans="1:10" x14ac:dyDescent="0.25">
      <c r="A206" s="1" t="str">
        <f>'Bills Import 2024'!K206</f>
        <v>Subcontractors &amp; Services</v>
      </c>
      <c r="B206" s="45">
        <f>'Bills Import 2024'!R206</f>
        <v>45413</v>
      </c>
      <c r="C206" s="45">
        <f>'Bills Import 2024'!R206</f>
        <v>45413</v>
      </c>
      <c r="D206" s="45">
        <f>'Bills Import 2024'!AK206</f>
        <v>45428</v>
      </c>
      <c r="E206" s="1" t="str">
        <f>'Bills Import 2024'!AA206</f>
        <v>3010095</v>
      </c>
      <c r="F206" s="1" t="str">
        <f>'Bills Import 2024'!BF206</f>
        <v>Subcontractors</v>
      </c>
      <c r="G206" s="1">
        <f>'Bills Import 2024'!BL206</f>
        <v>1</v>
      </c>
      <c r="H206" s="46">
        <f>'Bills Import 2024'!BR206</f>
        <v>39764</v>
      </c>
      <c r="I206" s="1" t="str">
        <f>'Bills Import 2024'!W206</f>
        <v>{"1008": 100.0}</v>
      </c>
      <c r="J206" s="1" t="str">
        <f>'Bills Import 2024'!AZ206</f>
        <v>15% PUR</v>
      </c>
    </row>
    <row r="207" spans="1:10" x14ac:dyDescent="0.25">
      <c r="A207" s="1" t="str">
        <f>'Bills Import 2024'!K207</f>
        <v/>
      </c>
      <c r="B207" s="45" t="str">
        <f>'Bills Import 2024'!R207</f>
        <v/>
      </c>
      <c r="C207" s="45" t="str">
        <f>'Bills Import 2024'!R207</f>
        <v/>
      </c>
      <c r="D207" s="45" t="str">
        <f>'Bills Import 2024'!AK207</f>
        <v/>
      </c>
      <c r="E207" s="1" t="str">
        <f>'Bills Import 2024'!AA207</f>
        <v>101011701</v>
      </c>
      <c r="F207" s="1" t="str">
        <f>'Bills Import 2024'!BF207</f>
        <v>Deduction of Advance Payment to Suppliers</v>
      </c>
      <c r="G207" s="1">
        <f>'Bills Import 2024'!BL207</f>
        <v>-1</v>
      </c>
      <c r="H207" s="46">
        <f>'Bills Import 2024'!BR207</f>
        <v>9941</v>
      </c>
      <c r="I207" s="1" t="str">
        <f>'Bills Import 2024'!W207</f>
        <v>{"1008": 100.0}</v>
      </c>
      <c r="J207" s="1" t="str">
        <f>'Bills Import 2024'!AZ207</f>
        <v>15% PUR</v>
      </c>
    </row>
    <row r="208" spans="1:10" x14ac:dyDescent="0.25">
      <c r="A208" s="1" t="str">
        <f>'Bills Import 2024'!K208</f>
        <v>Subcontractors &amp; Services</v>
      </c>
      <c r="B208" s="45">
        <f>'Bills Import 2024'!R208</f>
        <v>45413</v>
      </c>
      <c r="C208" s="45">
        <f>'Bills Import 2024'!R208</f>
        <v>45413</v>
      </c>
      <c r="D208" s="45">
        <f>'Bills Import 2024'!AK208</f>
        <v>45428</v>
      </c>
      <c r="E208" s="1" t="str">
        <f>'Bills Import 2024'!AA208</f>
        <v>3010095</v>
      </c>
      <c r="F208" s="1" t="str">
        <f>'Bills Import 2024'!BF208</f>
        <v>Subcontractors</v>
      </c>
      <c r="G208" s="1">
        <f>'Bills Import 2024'!BL208</f>
        <v>1</v>
      </c>
      <c r="H208" s="46">
        <f>'Bills Import 2024'!BR208</f>
        <v>297507</v>
      </c>
      <c r="I208" s="1" t="str">
        <f>'Bills Import 2024'!W208</f>
        <v>{"1019": 100.0}</v>
      </c>
      <c r="J208" s="1" t="str">
        <f>'Bills Import 2024'!AZ208</f>
        <v>15% PUR</v>
      </c>
    </row>
    <row r="209" spans="1:10" x14ac:dyDescent="0.25">
      <c r="A209" s="1" t="str">
        <f>'Bills Import 2024'!K209</f>
        <v/>
      </c>
      <c r="B209" s="45" t="str">
        <f>'Bills Import 2024'!R209</f>
        <v/>
      </c>
      <c r="C209" s="45" t="str">
        <f>'Bills Import 2024'!R209</f>
        <v/>
      </c>
      <c r="D209" s="45" t="str">
        <f>'Bills Import 2024'!AK209</f>
        <v/>
      </c>
      <c r="E209" s="1" t="str">
        <f>'Bills Import 2024'!AA209</f>
        <v>101011701</v>
      </c>
      <c r="F209" s="1" t="str">
        <f>'Bills Import 2024'!BF209</f>
        <v>Deduction of Advance Payment to Suppliers</v>
      </c>
      <c r="G209" s="1">
        <f>'Bills Import 2024'!BL209</f>
        <v>-1</v>
      </c>
      <c r="H209" s="46">
        <f>'Bills Import 2024'!BR209</f>
        <v>59501</v>
      </c>
      <c r="I209" s="1" t="str">
        <f>'Bills Import 2024'!W209</f>
        <v>{"1019": 100.0}</v>
      </c>
      <c r="J209" s="1" t="str">
        <f>'Bills Import 2024'!AZ209</f>
        <v>15% PUR</v>
      </c>
    </row>
    <row r="210" spans="1:10" x14ac:dyDescent="0.25">
      <c r="A210" s="1" t="str">
        <f>'Bills Import 2024'!K210</f>
        <v>Subcontractors &amp; Services</v>
      </c>
      <c r="B210" s="45">
        <f>'Bills Import 2024'!R210</f>
        <v>45413</v>
      </c>
      <c r="C210" s="45">
        <f>'Bills Import 2024'!R210</f>
        <v>45413</v>
      </c>
      <c r="D210" s="45">
        <f>'Bills Import 2024'!AK210</f>
        <v>45428</v>
      </c>
      <c r="E210" s="1" t="str">
        <f>'Bills Import 2024'!AA210</f>
        <v>3010095</v>
      </c>
      <c r="F210" s="1" t="str">
        <f>'Bills Import 2024'!BF210</f>
        <v>Subcontractors</v>
      </c>
      <c r="G210" s="1">
        <f>'Bills Import 2024'!BL210</f>
        <v>1</v>
      </c>
      <c r="H210" s="46">
        <f>'Bills Import 2024'!BR210</f>
        <v>22272</v>
      </c>
      <c r="I210" s="1" t="str">
        <f>'Bills Import 2024'!W210</f>
        <v>{"1033": 100.0}</v>
      </c>
      <c r="J210" s="1" t="str">
        <f>'Bills Import 2024'!AZ210</f>
        <v>15% PUR</v>
      </c>
    </row>
    <row r="211" spans="1:10" x14ac:dyDescent="0.25">
      <c r="A211" s="1" t="str">
        <f>'Bills Import 2024'!K211</f>
        <v/>
      </c>
      <c r="B211" s="45" t="str">
        <f>'Bills Import 2024'!R211</f>
        <v/>
      </c>
      <c r="C211" s="45" t="str">
        <f>'Bills Import 2024'!R211</f>
        <v/>
      </c>
      <c r="D211" s="45" t="str">
        <f>'Bills Import 2024'!AK211</f>
        <v/>
      </c>
      <c r="E211" s="1" t="str">
        <f>'Bills Import 2024'!AA211</f>
        <v>101011701</v>
      </c>
      <c r="F211" s="1" t="str">
        <f>'Bills Import 2024'!BF211</f>
        <v>Deduction of Advance Payment to Suppliers</v>
      </c>
      <c r="G211" s="1">
        <f>'Bills Import 2024'!BL211</f>
        <v>-1</v>
      </c>
      <c r="H211" s="46">
        <f>'Bills Import 2024'!BR211</f>
        <v>6682</v>
      </c>
      <c r="I211" s="1" t="str">
        <f>'Bills Import 2024'!W211</f>
        <v>{"1033": 100.0}</v>
      </c>
      <c r="J211" s="1" t="str">
        <f>'Bills Import 2024'!AZ211</f>
        <v>15% PUR</v>
      </c>
    </row>
    <row r="212" spans="1:10" x14ac:dyDescent="0.25">
      <c r="A212" s="1" t="str">
        <f>'Bills Import 2024'!K212</f>
        <v>Subcontractors &amp; Services</v>
      </c>
      <c r="B212" s="45">
        <f>'Bills Import 2024'!R212</f>
        <v>45413</v>
      </c>
      <c r="C212" s="45">
        <f>'Bills Import 2024'!R212</f>
        <v>45413</v>
      </c>
      <c r="D212" s="45">
        <f>'Bills Import 2024'!AK212</f>
        <v>45428</v>
      </c>
      <c r="E212" s="1" t="str">
        <f>'Bills Import 2024'!AA212</f>
        <v>3010095</v>
      </c>
      <c r="F212" s="1" t="str">
        <f>'Bills Import 2024'!BF212</f>
        <v>Subcontractors</v>
      </c>
      <c r="G212" s="1">
        <f>'Bills Import 2024'!BL212</f>
        <v>1</v>
      </c>
      <c r="H212" s="46">
        <f>'Bills Import 2024'!BR212</f>
        <v>81664</v>
      </c>
      <c r="I212" s="1" t="str">
        <f>'Bills Import 2024'!W212</f>
        <v>{"1022": 100.0}</v>
      </c>
      <c r="J212" s="1" t="str">
        <f>'Bills Import 2024'!AZ212</f>
        <v>15% PUR</v>
      </c>
    </row>
    <row r="213" spans="1:10" x14ac:dyDescent="0.25">
      <c r="A213" s="1" t="str">
        <f>'Bills Import 2024'!K213</f>
        <v/>
      </c>
      <c r="B213" s="45" t="str">
        <f>'Bills Import 2024'!R213</f>
        <v/>
      </c>
      <c r="C213" s="45" t="str">
        <f>'Bills Import 2024'!R213</f>
        <v/>
      </c>
      <c r="D213" s="45" t="str">
        <f>'Bills Import 2024'!AK213</f>
        <v/>
      </c>
      <c r="E213" s="1" t="str">
        <f>'Bills Import 2024'!AA213</f>
        <v>101011701</v>
      </c>
      <c r="F213" s="1" t="str">
        <f>'Bills Import 2024'!BF213</f>
        <v>Deduction of Advance Payment to Suppliers</v>
      </c>
      <c r="G213" s="1">
        <f>'Bills Import 2024'!BL213</f>
        <v>-1</v>
      </c>
      <c r="H213" s="46">
        <f>'Bills Import 2024'!BR213</f>
        <v>16333</v>
      </c>
      <c r="I213" s="1" t="str">
        <f>'Bills Import 2024'!W213</f>
        <v>{"1022": 100.0}</v>
      </c>
      <c r="J213" s="1" t="str">
        <f>'Bills Import 2024'!AZ213</f>
        <v>15% PUR</v>
      </c>
    </row>
    <row r="214" spans="1:10" x14ac:dyDescent="0.25">
      <c r="A214" s="1" t="str">
        <f>'Bills Import 2024'!K214</f>
        <v>Subcontractors &amp; Services</v>
      </c>
      <c r="B214" s="45">
        <f>'Bills Import 2024'!R214</f>
        <v>45413</v>
      </c>
      <c r="C214" s="45">
        <f>'Bills Import 2024'!R214</f>
        <v>45413</v>
      </c>
      <c r="D214" s="45">
        <f>'Bills Import 2024'!AK214</f>
        <v>45428</v>
      </c>
      <c r="E214" s="1" t="str">
        <f>'Bills Import 2024'!AA214</f>
        <v>3010095</v>
      </c>
      <c r="F214" s="1" t="str">
        <f>'Bills Import 2024'!BF214</f>
        <v>Subcontractors</v>
      </c>
      <c r="G214" s="1">
        <f>'Bills Import 2024'!BL214</f>
        <v>1</v>
      </c>
      <c r="H214" s="46">
        <f>'Bills Import 2024'!BR214</f>
        <v>120640</v>
      </c>
      <c r="I214" s="1" t="str">
        <f>'Bills Import 2024'!W214</f>
        <v>{"1021": 100.0}</v>
      </c>
      <c r="J214" s="1" t="str">
        <f>'Bills Import 2024'!AZ214</f>
        <v>15% PUR</v>
      </c>
    </row>
    <row r="215" spans="1:10" x14ac:dyDescent="0.25">
      <c r="A215" s="1" t="str">
        <f>'Bills Import 2024'!K215</f>
        <v/>
      </c>
      <c r="B215" s="45" t="str">
        <f>'Bills Import 2024'!R215</f>
        <v/>
      </c>
      <c r="C215" s="45" t="str">
        <f>'Bills Import 2024'!R215</f>
        <v/>
      </c>
      <c r="D215" s="45" t="str">
        <f>'Bills Import 2024'!AK215</f>
        <v/>
      </c>
      <c r="E215" s="1" t="str">
        <f>'Bills Import 2024'!AA215</f>
        <v>101011701</v>
      </c>
      <c r="F215" s="1" t="str">
        <f>'Bills Import 2024'!BF215</f>
        <v>Deduction of Advance Payment to Suppliers</v>
      </c>
      <c r="G215" s="1">
        <f>'Bills Import 2024'!BL215</f>
        <v>-1</v>
      </c>
      <c r="H215" s="46">
        <f>'Bills Import 2024'!BR215</f>
        <v>18096</v>
      </c>
      <c r="I215" s="1" t="str">
        <f>'Bills Import 2024'!W215</f>
        <v>{"1021": 100.0}</v>
      </c>
      <c r="J215" s="1" t="str">
        <f>'Bills Import 2024'!AZ215</f>
        <v>15% PUR</v>
      </c>
    </row>
    <row r="216" spans="1:10" x14ac:dyDescent="0.25">
      <c r="A216" s="1" t="str">
        <f>'Bills Import 2024'!K216</f>
        <v>Subcontractors &amp; Services</v>
      </c>
      <c r="B216" s="45">
        <f>'Bills Import 2024'!R216</f>
        <v>45413</v>
      </c>
      <c r="C216" s="45">
        <f>'Bills Import 2024'!R216</f>
        <v>45413</v>
      </c>
      <c r="D216" s="45">
        <f>'Bills Import 2024'!AK216</f>
        <v>45428</v>
      </c>
      <c r="E216" s="1" t="str">
        <f>'Bills Import 2024'!AA216</f>
        <v>3010095</v>
      </c>
      <c r="F216" s="1" t="str">
        <f>'Bills Import 2024'!BF216</f>
        <v>Subcontractors</v>
      </c>
      <c r="G216" s="1">
        <f>'Bills Import 2024'!BL216</f>
        <v>1</v>
      </c>
      <c r="H216" s="46">
        <f>'Bills Import 2024'!BR216</f>
        <v>148480</v>
      </c>
      <c r="I216" s="1" t="str">
        <f>'Bills Import 2024'!W216</f>
        <v>{"911": 100.0}</v>
      </c>
      <c r="J216" s="1" t="str">
        <f>'Bills Import 2024'!AZ216</f>
        <v>15% PUR</v>
      </c>
    </row>
    <row r="217" spans="1:10" x14ac:dyDescent="0.25">
      <c r="A217" s="1" t="str">
        <f>'Bills Import 2024'!K217</f>
        <v/>
      </c>
      <c r="B217" s="45" t="str">
        <f>'Bills Import 2024'!R217</f>
        <v/>
      </c>
      <c r="C217" s="45" t="str">
        <f>'Bills Import 2024'!R217</f>
        <v/>
      </c>
      <c r="D217" s="45" t="str">
        <f>'Bills Import 2024'!AK217</f>
        <v/>
      </c>
      <c r="E217" s="1" t="str">
        <f>'Bills Import 2024'!AA217</f>
        <v>101011701</v>
      </c>
      <c r="F217" s="1" t="str">
        <f>'Bills Import 2024'!BF217</f>
        <v>Deduction of Advance Payment to Suppliers</v>
      </c>
      <c r="G217" s="1">
        <f>'Bills Import 2024'!BL217</f>
        <v>-1</v>
      </c>
      <c r="H217" s="46">
        <f>'Bills Import 2024'!BR217</f>
        <v>8731</v>
      </c>
      <c r="I217" s="1" t="str">
        <f>'Bills Import 2024'!W217</f>
        <v>{"911": 100.0}</v>
      </c>
      <c r="J217" s="1" t="str">
        <f>'Bills Import 2024'!AZ217</f>
        <v>15% PUR</v>
      </c>
    </row>
    <row r="218" spans="1:10" x14ac:dyDescent="0.25">
      <c r="A218" s="1" t="str">
        <f>'Bills Import 2024'!K218</f>
        <v>Subcontractors &amp; Services</v>
      </c>
      <c r="B218" s="45">
        <f>'Bills Import 2024'!R218</f>
        <v>45413</v>
      </c>
      <c r="C218" s="45">
        <f>'Bills Import 2024'!R218</f>
        <v>45413</v>
      </c>
      <c r="D218" s="45">
        <f>'Bills Import 2024'!AK218</f>
        <v>45428</v>
      </c>
      <c r="E218" s="1" t="str">
        <f>'Bills Import 2024'!AA218</f>
        <v>3010095</v>
      </c>
      <c r="F218" s="1" t="str">
        <f>'Bills Import 2024'!BF218</f>
        <v>Subcontractors</v>
      </c>
      <c r="G218" s="1">
        <f>'Bills Import 2024'!BL218</f>
        <v>1</v>
      </c>
      <c r="H218" s="46">
        <f>'Bills Import 2024'!BR218</f>
        <v>18560</v>
      </c>
      <c r="I218" s="1" t="str">
        <f>'Bills Import 2024'!W218</f>
        <v>{"962": 100.0}</v>
      </c>
      <c r="J218" s="1" t="str">
        <f>'Bills Import 2024'!AZ218</f>
        <v>15% PUR</v>
      </c>
    </row>
    <row r="219" spans="1:10" x14ac:dyDescent="0.25">
      <c r="A219" s="1" t="str">
        <f>'Bills Import 2024'!K219</f>
        <v/>
      </c>
      <c r="B219" s="45" t="str">
        <f>'Bills Import 2024'!R219</f>
        <v/>
      </c>
      <c r="C219" s="45" t="str">
        <f>'Bills Import 2024'!R219</f>
        <v/>
      </c>
      <c r="D219" s="45" t="str">
        <f>'Bills Import 2024'!AK219</f>
        <v/>
      </c>
      <c r="E219" s="1" t="str">
        <f>'Bills Import 2024'!AA219</f>
        <v>101011701</v>
      </c>
      <c r="F219" s="1" t="str">
        <f>'Bills Import 2024'!BF219</f>
        <v>Deduction of Advance Payment to Suppliers</v>
      </c>
      <c r="G219" s="1">
        <f>'Bills Import 2024'!BL219</f>
        <v>-1</v>
      </c>
      <c r="H219" s="46">
        <f>'Bills Import 2024'!BR219</f>
        <v>1856</v>
      </c>
      <c r="I219" s="1" t="str">
        <f>'Bills Import 2024'!W219</f>
        <v>{"962": 100.0}</v>
      </c>
      <c r="J219" s="1" t="str">
        <f>'Bills Import 2024'!AZ219</f>
        <v>15% PUR</v>
      </c>
    </row>
    <row r="220" spans="1:10" x14ac:dyDescent="0.25">
      <c r="A220" s="1" t="str">
        <f>'Bills Import 2024'!K220</f>
        <v>Subcontractors &amp; Services</v>
      </c>
      <c r="B220" s="45">
        <f>'Bills Import 2024'!R220</f>
        <v>45413</v>
      </c>
      <c r="C220" s="45">
        <f>'Bills Import 2024'!R220</f>
        <v>45413</v>
      </c>
      <c r="D220" s="45">
        <f>'Bills Import 2024'!AK220</f>
        <v>45428</v>
      </c>
      <c r="E220" s="1" t="str">
        <f>'Bills Import 2024'!AA220</f>
        <v>3010095</v>
      </c>
      <c r="F220" s="1" t="str">
        <f>'Bills Import 2024'!BF220</f>
        <v>Subcontractors</v>
      </c>
      <c r="G220" s="1">
        <f>'Bills Import 2024'!BL220</f>
        <v>1</v>
      </c>
      <c r="H220" s="46">
        <f>'Bills Import 2024'!BR220</f>
        <v>34943</v>
      </c>
      <c r="I220" s="1" t="str">
        <f>'Bills Import 2024'!W220</f>
        <v>{"1002": 100.0}</v>
      </c>
      <c r="J220" s="1" t="str">
        <f>'Bills Import 2024'!AZ220</f>
        <v>15% PUR</v>
      </c>
    </row>
    <row r="221" spans="1:10" x14ac:dyDescent="0.25">
      <c r="A221" s="1" t="str">
        <f>'Bills Import 2024'!K221</f>
        <v/>
      </c>
      <c r="B221" s="45" t="str">
        <f>'Bills Import 2024'!R221</f>
        <v/>
      </c>
      <c r="C221" s="45" t="str">
        <f>'Bills Import 2024'!R221</f>
        <v/>
      </c>
      <c r="D221" s="45" t="str">
        <f>'Bills Import 2024'!AK221</f>
        <v/>
      </c>
      <c r="E221" s="1" t="str">
        <f>'Bills Import 2024'!AA221</f>
        <v>101011701</v>
      </c>
      <c r="F221" s="1" t="str">
        <f>'Bills Import 2024'!BF221</f>
        <v>Deduction of Advance Payment to Suppliers</v>
      </c>
      <c r="G221" s="1">
        <f>'Bills Import 2024'!BL221</f>
        <v>-1</v>
      </c>
      <c r="H221" s="46">
        <f>'Bills Import 2024'!BR221</f>
        <v>0</v>
      </c>
      <c r="I221" s="1" t="str">
        <f>'Bills Import 2024'!W221</f>
        <v>{"1002": 100.0}</v>
      </c>
      <c r="J221" s="1" t="str">
        <f>'Bills Import 2024'!AZ221</f>
        <v>15% PUR</v>
      </c>
    </row>
    <row r="222" spans="1:10" x14ac:dyDescent="0.25">
      <c r="A222" s="1" t="str">
        <f>'Bills Import 2024'!K222</f>
        <v>Subcontractors &amp; Services</v>
      </c>
      <c r="B222" s="45">
        <f>'Bills Import 2024'!R222</f>
        <v>45413</v>
      </c>
      <c r="C222" s="45">
        <f>'Bills Import 2024'!R222</f>
        <v>45413</v>
      </c>
      <c r="D222" s="45">
        <f>'Bills Import 2024'!AK222</f>
        <v>45428</v>
      </c>
      <c r="E222" s="1" t="str">
        <f>'Bills Import 2024'!AA222</f>
        <v>3010095</v>
      </c>
      <c r="F222" s="1" t="str">
        <f>'Bills Import 2024'!BF222</f>
        <v>Subcontractors</v>
      </c>
      <c r="G222" s="1">
        <f>'Bills Import 2024'!BL222</f>
        <v>1</v>
      </c>
      <c r="H222" s="46">
        <f>'Bills Import 2024'!BR222</f>
        <v>46458</v>
      </c>
      <c r="I222" s="1" t="str">
        <f>'Bills Import 2024'!W222</f>
        <v>{"955": 100.0}</v>
      </c>
      <c r="J222" s="1" t="str">
        <f>'Bills Import 2024'!AZ222</f>
        <v>15% PUR</v>
      </c>
    </row>
    <row r="223" spans="1:10" x14ac:dyDescent="0.25">
      <c r="A223" s="1" t="str">
        <f>'Bills Import 2024'!K223</f>
        <v/>
      </c>
      <c r="B223" s="45" t="str">
        <f>'Bills Import 2024'!R223</f>
        <v/>
      </c>
      <c r="C223" s="45" t="str">
        <f>'Bills Import 2024'!R223</f>
        <v/>
      </c>
      <c r="D223" s="45" t="str">
        <f>'Bills Import 2024'!AK223</f>
        <v/>
      </c>
      <c r="E223" s="1" t="str">
        <f>'Bills Import 2024'!AA223</f>
        <v>101011701</v>
      </c>
      <c r="F223" s="1" t="str">
        <f>'Bills Import 2024'!BF223</f>
        <v>Deduction of Advance Payment to Suppliers</v>
      </c>
      <c r="G223" s="1">
        <f>'Bills Import 2024'!BL223</f>
        <v>-1</v>
      </c>
      <c r="H223" s="46">
        <f>'Bills Import 2024'!BR223</f>
        <v>14105</v>
      </c>
      <c r="I223" s="1" t="str">
        <f>'Bills Import 2024'!W223</f>
        <v>{"955": 100.0}</v>
      </c>
      <c r="J223" s="1" t="str">
        <f>'Bills Import 2024'!AZ223</f>
        <v>15% PUR</v>
      </c>
    </row>
    <row r="224" spans="1:10" x14ac:dyDescent="0.25">
      <c r="A224" s="1" t="str">
        <f>'Bills Import 2024'!K224</f>
        <v>Subcontractors &amp; Services</v>
      </c>
      <c r="B224" s="45">
        <f>'Bills Import 2024'!R224</f>
        <v>45413</v>
      </c>
      <c r="C224" s="45">
        <f>'Bills Import 2024'!R224</f>
        <v>45413</v>
      </c>
      <c r="D224" s="45">
        <f>'Bills Import 2024'!AK224</f>
        <v>45428</v>
      </c>
      <c r="E224" s="1" t="str">
        <f>'Bills Import 2024'!AA224</f>
        <v>3010095</v>
      </c>
      <c r="F224" s="1" t="str">
        <f>'Bills Import 2024'!BF224</f>
        <v>Subcontractors</v>
      </c>
      <c r="G224" s="1">
        <f>'Bills Import 2024'!BL224</f>
        <v>1</v>
      </c>
      <c r="H224" s="46">
        <f>'Bills Import 2024'!BR224</f>
        <v>9280</v>
      </c>
      <c r="I224" s="1" t="str">
        <f>'Bills Import 2024'!W224</f>
        <v>{"940": 100.0}</v>
      </c>
      <c r="J224" s="1" t="str">
        <f>'Bills Import 2024'!AZ224</f>
        <v>15% PUR</v>
      </c>
    </row>
    <row r="225" spans="1:10" x14ac:dyDescent="0.25">
      <c r="A225" s="1" t="str">
        <f>'Bills Import 2024'!K225</f>
        <v/>
      </c>
      <c r="B225" s="45" t="str">
        <f>'Bills Import 2024'!R225</f>
        <v/>
      </c>
      <c r="C225" s="45" t="str">
        <f>'Bills Import 2024'!R225</f>
        <v/>
      </c>
      <c r="D225" s="45" t="str">
        <f>'Bills Import 2024'!AK225</f>
        <v/>
      </c>
      <c r="E225" s="1" t="str">
        <f>'Bills Import 2024'!AA225</f>
        <v>101011701</v>
      </c>
      <c r="F225" s="1" t="str">
        <f>'Bills Import 2024'!BF225</f>
        <v>Deduction of Advance Payment to Suppliers</v>
      </c>
      <c r="G225" s="1">
        <f>'Bills Import 2024'!BL225</f>
        <v>-1</v>
      </c>
      <c r="H225" s="46">
        <f>'Bills Import 2024'!BR225</f>
        <v>1856</v>
      </c>
      <c r="I225" s="1" t="str">
        <f>'Bills Import 2024'!W225</f>
        <v>{"940": 100.0}</v>
      </c>
      <c r="J225" s="1" t="str">
        <f>'Bills Import 2024'!AZ225</f>
        <v>15% PUR</v>
      </c>
    </row>
    <row r="226" spans="1:10" x14ac:dyDescent="0.25">
      <c r="A226" s="1" t="str">
        <f>'Bills Import 2024'!K226</f>
        <v>Subcontractors &amp; Services</v>
      </c>
      <c r="B226" s="45">
        <f>'Bills Import 2024'!R226</f>
        <v>45443</v>
      </c>
      <c r="C226" s="45">
        <f>'Bills Import 2024'!R226</f>
        <v>45443</v>
      </c>
      <c r="D226" s="45">
        <f>'Bills Import 2024'!AK226</f>
        <v>45458</v>
      </c>
      <c r="E226" s="1" t="str">
        <f>'Bills Import 2024'!AA226</f>
        <v>3010095</v>
      </c>
      <c r="F226" s="1" t="str">
        <f>'Bills Import 2024'!BF226</f>
        <v>Subcontractors</v>
      </c>
      <c r="G226" s="1">
        <f>'Bills Import 2024'!BL226</f>
        <v>1</v>
      </c>
      <c r="H226" s="46">
        <f>'Bills Import 2024'!BR226</f>
        <v>17678</v>
      </c>
      <c r="I226" s="1" t="str">
        <f>'Bills Import 2024'!W226</f>
        <v>{"851": 100.0}</v>
      </c>
      <c r="J226" s="1" t="str">
        <f>'Bills Import 2024'!AZ226</f>
        <v>15% PUR</v>
      </c>
    </row>
    <row r="227" spans="1:10" x14ac:dyDescent="0.25">
      <c r="A227" s="1" t="str">
        <f>'Bills Import 2024'!K227</f>
        <v/>
      </c>
      <c r="B227" s="45" t="str">
        <f>'Bills Import 2024'!R227</f>
        <v/>
      </c>
      <c r="C227" s="45" t="str">
        <f>'Bills Import 2024'!R227</f>
        <v/>
      </c>
      <c r="D227" s="45" t="str">
        <f>'Bills Import 2024'!AK227</f>
        <v/>
      </c>
      <c r="E227" s="1" t="str">
        <f>'Bills Import 2024'!AA227</f>
        <v>101011701</v>
      </c>
      <c r="F227" s="1" t="str">
        <f>'Bills Import 2024'!BF227</f>
        <v>Deduction of Advance Payment to Suppliers</v>
      </c>
      <c r="G227" s="1">
        <f>'Bills Import 2024'!BL227</f>
        <v>-1</v>
      </c>
      <c r="H227" s="46">
        <f>'Bills Import 2024'!BR227</f>
        <v>3536</v>
      </c>
      <c r="I227" s="1" t="str">
        <f>'Bills Import 2024'!W227</f>
        <v>{"851": 100.0}</v>
      </c>
      <c r="J227" s="1" t="str">
        <f>'Bills Import 2024'!AZ227</f>
        <v>15% PUR</v>
      </c>
    </row>
    <row r="228" spans="1:10" x14ac:dyDescent="0.25">
      <c r="A228" s="1" t="str">
        <f>'Bills Import 2024'!K228</f>
        <v>Subcontractors &amp; Services</v>
      </c>
      <c r="B228" s="45">
        <f>'Bills Import 2024'!R228</f>
        <v>45443</v>
      </c>
      <c r="C228" s="45">
        <f>'Bills Import 2024'!R228</f>
        <v>45443</v>
      </c>
      <c r="D228" s="45">
        <f>'Bills Import 2024'!AK228</f>
        <v>45458</v>
      </c>
      <c r="E228" s="1" t="str">
        <f>'Bills Import 2024'!AA228</f>
        <v>3010095</v>
      </c>
      <c r="F228" s="1" t="str">
        <f>'Bills Import 2024'!BF228</f>
        <v>Subcontractors</v>
      </c>
      <c r="G228" s="1">
        <f>'Bills Import 2024'!BL228</f>
        <v>1</v>
      </c>
      <c r="H228" s="46">
        <f>'Bills Import 2024'!BR228</f>
        <v>19085</v>
      </c>
      <c r="I228" s="1" t="str">
        <f>'Bills Import 2024'!W228</f>
        <v>{"1023": 100.0}</v>
      </c>
      <c r="J228" s="1" t="str">
        <f>'Bills Import 2024'!AZ228</f>
        <v>15% PUR</v>
      </c>
    </row>
    <row r="229" spans="1:10" x14ac:dyDescent="0.25">
      <c r="A229" s="1" t="str">
        <f>'Bills Import 2024'!K229</f>
        <v/>
      </c>
      <c r="B229" s="45" t="str">
        <f>'Bills Import 2024'!R229</f>
        <v/>
      </c>
      <c r="C229" s="45" t="str">
        <f>'Bills Import 2024'!R229</f>
        <v/>
      </c>
      <c r="D229" s="45" t="str">
        <f>'Bills Import 2024'!AK229</f>
        <v/>
      </c>
      <c r="E229" s="1" t="str">
        <f>'Bills Import 2024'!AA229</f>
        <v>101011701</v>
      </c>
      <c r="F229" s="1" t="str">
        <f>'Bills Import 2024'!BF229</f>
        <v>Deduction of Advance Payment to Suppliers</v>
      </c>
      <c r="G229" s="1">
        <f>'Bills Import 2024'!BL229</f>
        <v>-1</v>
      </c>
      <c r="H229" s="46">
        <f>'Bills Import 2024'!BR229</f>
        <v>752</v>
      </c>
      <c r="I229" s="1" t="str">
        <f>'Bills Import 2024'!W229</f>
        <v>{"1023": 100.0}</v>
      </c>
      <c r="J229" s="1" t="str">
        <f>'Bills Import 2024'!AZ229</f>
        <v>15% PUR</v>
      </c>
    </row>
    <row r="230" spans="1:10" x14ac:dyDescent="0.25">
      <c r="A230" s="1" t="str">
        <f>'Bills Import 2024'!K230</f>
        <v>Subcontractors &amp; Services</v>
      </c>
      <c r="B230" s="45">
        <f>'Bills Import 2024'!R230</f>
        <v>45443</v>
      </c>
      <c r="C230" s="45">
        <f>'Bills Import 2024'!R230</f>
        <v>45443</v>
      </c>
      <c r="D230" s="45">
        <f>'Bills Import 2024'!AK230</f>
        <v>45458</v>
      </c>
      <c r="E230" s="1" t="str">
        <f>'Bills Import 2024'!AA230</f>
        <v>3010095</v>
      </c>
      <c r="F230" s="1" t="str">
        <f>'Bills Import 2024'!BF230</f>
        <v>Subcontractors</v>
      </c>
      <c r="G230" s="1">
        <f>'Bills Import 2024'!BL230</f>
        <v>1</v>
      </c>
      <c r="H230" s="46">
        <f>'Bills Import 2024'!BR230</f>
        <v>189272</v>
      </c>
      <c r="I230" s="1" t="str">
        <f>'Bills Import 2024'!W230</f>
        <v>{"1012": 100.0}</v>
      </c>
      <c r="J230" s="1" t="str">
        <f>'Bills Import 2024'!AZ230</f>
        <v>15% PUR</v>
      </c>
    </row>
    <row r="231" spans="1:10" x14ac:dyDescent="0.25">
      <c r="A231" s="1" t="str">
        <f>'Bills Import 2024'!K231</f>
        <v/>
      </c>
      <c r="B231" s="45" t="str">
        <f>'Bills Import 2024'!R231</f>
        <v/>
      </c>
      <c r="C231" s="45" t="str">
        <f>'Bills Import 2024'!R231</f>
        <v/>
      </c>
      <c r="D231" s="45" t="str">
        <f>'Bills Import 2024'!AK231</f>
        <v/>
      </c>
      <c r="E231" s="1" t="str">
        <f>'Bills Import 2024'!AA231</f>
        <v>101011701</v>
      </c>
      <c r="F231" s="1" t="str">
        <f>'Bills Import 2024'!BF231</f>
        <v>Deduction of Advance Payment to Suppliers</v>
      </c>
      <c r="G231" s="1">
        <f>'Bills Import 2024'!BL231</f>
        <v>-1</v>
      </c>
      <c r="H231" s="46">
        <f>'Bills Import 2024'!BR231</f>
        <v>56782</v>
      </c>
      <c r="I231" s="1" t="str">
        <f>'Bills Import 2024'!W231</f>
        <v>{"1012": 100.0}</v>
      </c>
      <c r="J231" s="1" t="str">
        <f>'Bills Import 2024'!AZ231</f>
        <v>15% PUR</v>
      </c>
    </row>
    <row r="232" spans="1:10" x14ac:dyDescent="0.25">
      <c r="A232" s="1" t="str">
        <f>'Bills Import 2024'!K232</f>
        <v>Subcontractors &amp; Services</v>
      </c>
      <c r="B232" s="45">
        <f>'Bills Import 2024'!R232</f>
        <v>45443</v>
      </c>
      <c r="C232" s="45">
        <f>'Bills Import 2024'!R232</f>
        <v>45443</v>
      </c>
      <c r="D232" s="45">
        <f>'Bills Import 2024'!AK232</f>
        <v>45458</v>
      </c>
      <c r="E232" s="1" t="str">
        <f>'Bills Import 2024'!AA232</f>
        <v>3010095</v>
      </c>
      <c r="F232" s="1" t="str">
        <f>'Bills Import 2024'!BF232</f>
        <v>Subcontractors</v>
      </c>
      <c r="G232" s="1">
        <f>'Bills Import 2024'!BL232</f>
        <v>1</v>
      </c>
      <c r="H232" s="46">
        <f>'Bills Import 2024'!BR232</f>
        <v>28861</v>
      </c>
      <c r="I232" s="1" t="str">
        <f>'Bills Import 2024'!W232</f>
        <v>{"800": 100.0}</v>
      </c>
      <c r="J232" s="1" t="str">
        <f>'Bills Import 2024'!AZ232</f>
        <v>15% PUR</v>
      </c>
    </row>
    <row r="233" spans="1:10" x14ac:dyDescent="0.25">
      <c r="A233" s="1" t="str">
        <f>'Bills Import 2024'!K233</f>
        <v/>
      </c>
      <c r="B233" s="45" t="str">
        <f>'Bills Import 2024'!R233</f>
        <v/>
      </c>
      <c r="C233" s="45" t="str">
        <f>'Bills Import 2024'!R233</f>
        <v/>
      </c>
      <c r="D233" s="45" t="str">
        <f>'Bills Import 2024'!AK233</f>
        <v/>
      </c>
      <c r="E233" s="1" t="str">
        <f>'Bills Import 2024'!AA233</f>
        <v>101011701</v>
      </c>
      <c r="F233" s="1" t="str">
        <f>'Bills Import 2024'!BF233</f>
        <v>Deduction of Advance Payment to Suppliers</v>
      </c>
      <c r="G233" s="1">
        <f>'Bills Import 2024'!BL233</f>
        <v>-1</v>
      </c>
      <c r="H233" s="46">
        <f>'Bills Import 2024'!BR233</f>
        <v>0</v>
      </c>
      <c r="I233" s="1" t="str">
        <f>'Bills Import 2024'!W233</f>
        <v>{"800": 100.0}</v>
      </c>
      <c r="J233" s="1" t="str">
        <f>'Bills Import 2024'!AZ233</f>
        <v>15% PUR</v>
      </c>
    </row>
    <row r="234" spans="1:10" x14ac:dyDescent="0.25">
      <c r="A234" s="1" t="str">
        <f>'Bills Import 2024'!K234</f>
        <v>Subcontractors &amp; Services</v>
      </c>
      <c r="B234" s="45">
        <f>'Bills Import 2024'!R234</f>
        <v>45443</v>
      </c>
      <c r="C234" s="45">
        <f>'Bills Import 2024'!R234</f>
        <v>45443</v>
      </c>
      <c r="D234" s="45">
        <f>'Bills Import 2024'!AK234</f>
        <v>45458</v>
      </c>
      <c r="E234" s="1" t="str">
        <f>'Bills Import 2024'!AA234</f>
        <v>3010095</v>
      </c>
      <c r="F234" s="1" t="str">
        <f>'Bills Import 2024'!BF234</f>
        <v>Subcontractors</v>
      </c>
      <c r="G234" s="1">
        <f>'Bills Import 2024'!BL234</f>
        <v>1</v>
      </c>
      <c r="H234" s="46">
        <f>'Bills Import 2024'!BR234</f>
        <v>42765</v>
      </c>
      <c r="I234" s="1" t="str">
        <f>'Bills Import 2024'!W234</f>
        <v>{"910": 100.0}</v>
      </c>
      <c r="J234" s="1" t="str">
        <f>'Bills Import 2024'!AZ234</f>
        <v>15% PUR</v>
      </c>
    </row>
    <row r="235" spans="1:10" x14ac:dyDescent="0.25">
      <c r="A235" s="1" t="str">
        <f>'Bills Import 2024'!K235</f>
        <v/>
      </c>
      <c r="B235" s="45" t="str">
        <f>'Bills Import 2024'!R235</f>
        <v/>
      </c>
      <c r="C235" s="45" t="str">
        <f>'Bills Import 2024'!R235</f>
        <v/>
      </c>
      <c r="D235" s="45" t="str">
        <f>'Bills Import 2024'!AK235</f>
        <v/>
      </c>
      <c r="E235" s="1" t="str">
        <f>'Bills Import 2024'!AA235</f>
        <v>101011701</v>
      </c>
      <c r="F235" s="1" t="str">
        <f>'Bills Import 2024'!BF235</f>
        <v>Deduction of Advance Payment to Suppliers</v>
      </c>
      <c r="G235" s="1">
        <f>'Bills Import 2024'!BL235</f>
        <v>-1</v>
      </c>
      <c r="H235" s="46">
        <f>'Bills Import 2024'!BR235</f>
        <v>8553</v>
      </c>
      <c r="I235" s="1" t="str">
        <f>'Bills Import 2024'!W235</f>
        <v>{"910": 100.0}</v>
      </c>
      <c r="J235" s="1" t="str">
        <f>'Bills Import 2024'!AZ235</f>
        <v>15% PUR</v>
      </c>
    </row>
    <row r="236" spans="1:10" x14ac:dyDescent="0.25">
      <c r="A236" s="1" t="str">
        <f>'Bills Import 2024'!K236</f>
        <v>Subcontractors &amp; Services</v>
      </c>
      <c r="B236" s="45">
        <f>'Bills Import 2024'!R236</f>
        <v>45443</v>
      </c>
      <c r="C236" s="45">
        <f>'Bills Import 2024'!R236</f>
        <v>45443</v>
      </c>
      <c r="D236" s="45">
        <f>'Bills Import 2024'!AK236</f>
        <v>45458</v>
      </c>
      <c r="E236" s="1" t="str">
        <f>'Bills Import 2024'!AA236</f>
        <v>3010095</v>
      </c>
      <c r="F236" s="1" t="str">
        <f>'Bills Import 2024'!BF236</f>
        <v>Subcontractors</v>
      </c>
      <c r="G236" s="1">
        <f>'Bills Import 2024'!BL236</f>
        <v>1</v>
      </c>
      <c r="H236" s="46">
        <f>'Bills Import 2024'!BR236</f>
        <v>806430</v>
      </c>
      <c r="I236" s="1" t="str">
        <f>'Bills Import 2024'!W236</f>
        <v>{"1028": 100.0}</v>
      </c>
      <c r="J236" s="1" t="str">
        <f>'Bills Import 2024'!AZ236</f>
        <v>15% PUR</v>
      </c>
    </row>
    <row r="237" spans="1:10" x14ac:dyDescent="0.25">
      <c r="A237" s="1" t="str">
        <f>'Bills Import 2024'!K237</f>
        <v/>
      </c>
      <c r="B237" s="45" t="str">
        <f>'Bills Import 2024'!R237</f>
        <v/>
      </c>
      <c r="C237" s="45" t="str">
        <f>'Bills Import 2024'!R237</f>
        <v/>
      </c>
      <c r="D237" s="45" t="str">
        <f>'Bills Import 2024'!AK237</f>
        <v/>
      </c>
      <c r="E237" s="1" t="str">
        <f>'Bills Import 2024'!AA237</f>
        <v>101011701</v>
      </c>
      <c r="F237" s="1" t="str">
        <f>'Bills Import 2024'!BF237</f>
        <v>Deduction of Advance Payment to Suppliers</v>
      </c>
      <c r="G237" s="1">
        <f>'Bills Import 2024'!BL237</f>
        <v>-1</v>
      </c>
      <c r="H237" s="46">
        <f>'Bills Import 2024'!BR237</f>
        <v>161286</v>
      </c>
      <c r="I237" s="1" t="str">
        <f>'Bills Import 2024'!W237</f>
        <v>{"1028": 100.0}</v>
      </c>
      <c r="J237" s="1" t="str">
        <f>'Bills Import 2024'!AZ237</f>
        <v>15% PUR</v>
      </c>
    </row>
    <row r="238" spans="1:10" x14ac:dyDescent="0.25">
      <c r="A238" s="1" t="str">
        <f>'Bills Import 2024'!K238</f>
        <v>Subcontractors &amp; Services</v>
      </c>
      <c r="B238" s="45">
        <f>'Bills Import 2024'!R238</f>
        <v>45443</v>
      </c>
      <c r="C238" s="45">
        <f>'Bills Import 2024'!R238</f>
        <v>45443</v>
      </c>
      <c r="D238" s="45">
        <f>'Bills Import 2024'!AK238</f>
        <v>45458</v>
      </c>
      <c r="E238" s="1" t="str">
        <f>'Bills Import 2024'!AA238</f>
        <v>3010095</v>
      </c>
      <c r="F238" s="1" t="str">
        <f>'Bills Import 2024'!BF238</f>
        <v>Subcontractors</v>
      </c>
      <c r="G238" s="1">
        <f>'Bills Import 2024'!BL238</f>
        <v>1</v>
      </c>
      <c r="H238" s="46">
        <f>'Bills Import 2024'!BR238</f>
        <v>55680</v>
      </c>
      <c r="I238" s="1" t="str">
        <f>'Bills Import 2024'!W238</f>
        <v>{"854": 100.0}</v>
      </c>
      <c r="J238" s="1" t="str">
        <f>'Bills Import 2024'!AZ238</f>
        <v>15% PUR</v>
      </c>
    </row>
    <row r="239" spans="1:10" x14ac:dyDescent="0.25">
      <c r="A239" s="1" t="str">
        <f>'Bills Import 2024'!K239</f>
        <v/>
      </c>
      <c r="B239" s="45" t="str">
        <f>'Bills Import 2024'!R239</f>
        <v/>
      </c>
      <c r="C239" s="45" t="str">
        <f>'Bills Import 2024'!R239</f>
        <v/>
      </c>
      <c r="D239" s="45" t="str">
        <f>'Bills Import 2024'!AK239</f>
        <v/>
      </c>
      <c r="E239" s="1" t="str">
        <f>'Bills Import 2024'!AA239</f>
        <v>101011701</v>
      </c>
      <c r="F239" s="1" t="str">
        <f>'Bills Import 2024'!BF239</f>
        <v>Deduction of Advance Payment to Suppliers</v>
      </c>
      <c r="G239" s="1">
        <f>'Bills Import 2024'!BL239</f>
        <v>-1</v>
      </c>
      <c r="H239" s="46">
        <f>'Bills Import 2024'!BR239</f>
        <v>22272</v>
      </c>
      <c r="I239" s="1" t="str">
        <f>'Bills Import 2024'!W239</f>
        <v>{"854": 100.0}</v>
      </c>
      <c r="J239" s="1" t="str">
        <f>'Bills Import 2024'!AZ239</f>
        <v>15% PUR</v>
      </c>
    </row>
    <row r="240" spans="1:10" x14ac:dyDescent="0.25">
      <c r="A240" s="1" t="str">
        <f>'Bills Import 2024'!K240</f>
        <v>Subcontractors &amp; Services</v>
      </c>
      <c r="B240" s="45">
        <f>'Bills Import 2024'!R240</f>
        <v>45443</v>
      </c>
      <c r="C240" s="45">
        <f>'Bills Import 2024'!R240</f>
        <v>45443</v>
      </c>
      <c r="D240" s="45">
        <f>'Bills Import 2024'!AK240</f>
        <v>45458</v>
      </c>
      <c r="E240" s="1" t="str">
        <f>'Bills Import 2024'!AA240</f>
        <v>3010095</v>
      </c>
      <c r="F240" s="1" t="str">
        <f>'Bills Import 2024'!BF240</f>
        <v>Subcontractors</v>
      </c>
      <c r="G240" s="1">
        <f>'Bills Import 2024'!BL240</f>
        <v>1</v>
      </c>
      <c r="H240" s="46">
        <f>'Bills Import 2024'!BR240</f>
        <v>77155</v>
      </c>
      <c r="I240" s="1" t="str">
        <f>'Bills Import 2024'!W240</f>
        <v>{"991": 100.0}</v>
      </c>
      <c r="J240" s="1" t="str">
        <f>'Bills Import 2024'!AZ240</f>
        <v>15% PUR</v>
      </c>
    </row>
    <row r="241" spans="1:10" x14ac:dyDescent="0.25">
      <c r="A241" s="1" t="str">
        <f>'Bills Import 2024'!K241</f>
        <v/>
      </c>
      <c r="B241" s="45" t="str">
        <f>'Bills Import 2024'!R241</f>
        <v/>
      </c>
      <c r="C241" s="45" t="str">
        <f>'Bills Import 2024'!R241</f>
        <v/>
      </c>
      <c r="D241" s="45" t="str">
        <f>'Bills Import 2024'!AK241</f>
        <v/>
      </c>
      <c r="E241" s="1" t="str">
        <f>'Bills Import 2024'!AA241</f>
        <v>101011701</v>
      </c>
      <c r="F241" s="1" t="str">
        <f>'Bills Import 2024'!BF241</f>
        <v>Deduction of Advance Payment to Suppliers</v>
      </c>
      <c r="G241" s="1">
        <f>'Bills Import 2024'!BL241</f>
        <v>-1</v>
      </c>
      <c r="H241" s="46">
        <f>'Bills Import 2024'!BR241</f>
        <v>19289</v>
      </c>
      <c r="I241" s="1" t="str">
        <f>'Bills Import 2024'!W241</f>
        <v>{"991": 100.0}</v>
      </c>
      <c r="J241" s="1" t="str">
        <f>'Bills Import 2024'!AZ241</f>
        <v>15% PUR</v>
      </c>
    </row>
    <row r="242" spans="1:10" x14ac:dyDescent="0.25">
      <c r="A242" s="1" t="str">
        <f>'Bills Import 2024'!K242</f>
        <v>Subcontractors &amp; Services</v>
      </c>
      <c r="B242" s="45">
        <f>'Bills Import 2024'!R242</f>
        <v>45443</v>
      </c>
      <c r="C242" s="45">
        <f>'Bills Import 2024'!R242</f>
        <v>45443</v>
      </c>
      <c r="D242" s="45">
        <f>'Bills Import 2024'!AK242</f>
        <v>45458</v>
      </c>
      <c r="E242" s="1" t="str">
        <f>'Bills Import 2024'!AA242</f>
        <v>3010095</v>
      </c>
      <c r="F242" s="1" t="str">
        <f>'Bills Import 2024'!BF242</f>
        <v>Subcontractors</v>
      </c>
      <c r="G242" s="1">
        <f>'Bills Import 2024'!BL242</f>
        <v>1</v>
      </c>
      <c r="H242" s="46">
        <f>'Bills Import 2024'!BR242</f>
        <v>119905</v>
      </c>
      <c r="I242" s="1" t="str">
        <f>'Bills Import 2024'!W242</f>
        <v>{"1026": 100.0}</v>
      </c>
      <c r="J242" s="1" t="str">
        <f>'Bills Import 2024'!AZ242</f>
        <v>15% PUR</v>
      </c>
    </row>
    <row r="243" spans="1:10" x14ac:dyDescent="0.25">
      <c r="A243" s="1" t="str">
        <f>'Bills Import 2024'!K243</f>
        <v/>
      </c>
      <c r="B243" s="45" t="str">
        <f>'Bills Import 2024'!R243</f>
        <v/>
      </c>
      <c r="C243" s="45" t="str">
        <f>'Bills Import 2024'!R243</f>
        <v/>
      </c>
      <c r="D243" s="45" t="str">
        <f>'Bills Import 2024'!AK243</f>
        <v/>
      </c>
      <c r="E243" s="1" t="str">
        <f>'Bills Import 2024'!AA243</f>
        <v>101011701</v>
      </c>
      <c r="F243" s="1" t="str">
        <f>'Bills Import 2024'!BF243</f>
        <v>Deduction of Advance Payment to Suppliers</v>
      </c>
      <c r="G243" s="1">
        <f>'Bills Import 2024'!BL243</f>
        <v>-1</v>
      </c>
      <c r="H243" s="46">
        <f>'Bills Import 2024'!BR243</f>
        <v>23981</v>
      </c>
      <c r="I243" s="1" t="str">
        <f>'Bills Import 2024'!W243</f>
        <v>{"1026": 100.0}</v>
      </c>
      <c r="J243" s="1" t="str">
        <f>'Bills Import 2024'!AZ243</f>
        <v>15% PUR</v>
      </c>
    </row>
    <row r="244" spans="1:10" x14ac:dyDescent="0.25">
      <c r="A244" s="1" t="str">
        <f>'Bills Import 2024'!K244</f>
        <v>Subcontractors &amp; Services</v>
      </c>
      <c r="B244" s="45">
        <f>'Bills Import 2024'!R244</f>
        <v>45443</v>
      </c>
      <c r="C244" s="45">
        <f>'Bills Import 2024'!R244</f>
        <v>45443</v>
      </c>
      <c r="D244" s="45">
        <f>'Bills Import 2024'!AK244</f>
        <v>45458</v>
      </c>
      <c r="E244" s="1" t="str">
        <f>'Bills Import 2024'!AA244</f>
        <v>3010095</v>
      </c>
      <c r="F244" s="1" t="str">
        <f>'Bills Import 2024'!BF244</f>
        <v>Subcontractors</v>
      </c>
      <c r="G244" s="1">
        <f>'Bills Import 2024'!BL244</f>
        <v>1</v>
      </c>
      <c r="H244" s="46">
        <f>'Bills Import 2024'!BR244</f>
        <v>115746</v>
      </c>
      <c r="I244" s="1" t="str">
        <f>'Bills Import 2024'!W244</f>
        <v>{"1025": 100.0}</v>
      </c>
      <c r="J244" s="1" t="str">
        <f>'Bills Import 2024'!AZ244</f>
        <v>15% PUR</v>
      </c>
    </row>
    <row r="245" spans="1:10" x14ac:dyDescent="0.25">
      <c r="A245" s="1" t="str">
        <f>'Bills Import 2024'!K245</f>
        <v/>
      </c>
      <c r="B245" s="45" t="str">
        <f>'Bills Import 2024'!R245</f>
        <v/>
      </c>
      <c r="C245" s="45" t="str">
        <f>'Bills Import 2024'!R245</f>
        <v/>
      </c>
      <c r="D245" s="45" t="str">
        <f>'Bills Import 2024'!AK245</f>
        <v/>
      </c>
      <c r="E245" s="1" t="str">
        <f>'Bills Import 2024'!AA245</f>
        <v>101011701</v>
      </c>
      <c r="F245" s="1" t="str">
        <f>'Bills Import 2024'!BF245</f>
        <v>Deduction of Advance Payment to Suppliers</v>
      </c>
      <c r="G245" s="1">
        <f>'Bills Import 2024'!BL245</f>
        <v>-1</v>
      </c>
      <c r="H245" s="46">
        <f>'Bills Import 2024'!BR245</f>
        <v>46298</v>
      </c>
      <c r="I245" s="1" t="str">
        <f>'Bills Import 2024'!W245</f>
        <v>{"1025": 100.0}</v>
      </c>
      <c r="J245" s="1" t="str">
        <f>'Bills Import 2024'!AZ245</f>
        <v>15% PUR</v>
      </c>
    </row>
    <row r="246" spans="1:10" x14ac:dyDescent="0.25">
      <c r="A246" s="1" t="str">
        <f>'Bills Import 2024'!K246</f>
        <v>Subcontractors &amp; Services</v>
      </c>
      <c r="B246" s="45">
        <f>'Bills Import 2024'!R246</f>
        <v>45443</v>
      </c>
      <c r="C246" s="45">
        <f>'Bills Import 2024'!R246</f>
        <v>45443</v>
      </c>
      <c r="D246" s="45">
        <f>'Bills Import 2024'!AK246</f>
        <v>45458</v>
      </c>
      <c r="E246" s="1" t="str">
        <f>'Bills Import 2024'!AA246</f>
        <v>3010095</v>
      </c>
      <c r="F246" s="1" t="str">
        <f>'Bills Import 2024'!BF246</f>
        <v>Subcontractors</v>
      </c>
      <c r="G246" s="1">
        <f>'Bills Import 2024'!BL246</f>
        <v>1</v>
      </c>
      <c r="H246" s="46">
        <f>'Bills Import 2024'!BR246</f>
        <v>125280</v>
      </c>
      <c r="I246" s="1" t="str">
        <f>'Bills Import 2024'!W246</f>
        <v>{"1108": 100.0}</v>
      </c>
      <c r="J246" s="1" t="str">
        <f>'Bills Import 2024'!AZ246</f>
        <v>15% PUR</v>
      </c>
    </row>
    <row r="247" spans="1:10" x14ac:dyDescent="0.25">
      <c r="A247" s="1" t="str">
        <f>'Bills Import 2024'!K247</f>
        <v>Subcontractors &amp; Services</v>
      </c>
      <c r="B247" s="45">
        <f>'Bills Import 2024'!R247</f>
        <v>45443</v>
      </c>
      <c r="C247" s="45">
        <f>'Bills Import 2024'!R247</f>
        <v>45443</v>
      </c>
      <c r="D247" s="45">
        <f>'Bills Import 2024'!AK247</f>
        <v>45458</v>
      </c>
      <c r="E247" s="1" t="str">
        <f>'Bills Import 2024'!AA247</f>
        <v>3010095</v>
      </c>
      <c r="F247" s="1" t="str">
        <f>'Bills Import 2024'!BF247</f>
        <v>Subcontractors</v>
      </c>
      <c r="G247" s="1">
        <f>'Bills Import 2024'!BL247</f>
        <v>1</v>
      </c>
      <c r="H247" s="46">
        <f>'Bills Import 2024'!BR247</f>
        <v>340616</v>
      </c>
      <c r="I247" s="1" t="str">
        <f>'Bills Import 2024'!W247</f>
        <v>{"1031": 100.0}</v>
      </c>
      <c r="J247" s="1" t="str">
        <f>'Bills Import 2024'!AZ247</f>
        <v>15% PUR</v>
      </c>
    </row>
    <row r="248" spans="1:10" x14ac:dyDescent="0.25">
      <c r="A248" s="1" t="str">
        <f>'Bills Import 2024'!K248</f>
        <v/>
      </c>
      <c r="B248" s="45" t="str">
        <f>'Bills Import 2024'!R248</f>
        <v/>
      </c>
      <c r="C248" s="45" t="str">
        <f>'Bills Import 2024'!R248</f>
        <v/>
      </c>
      <c r="D248" s="45" t="str">
        <f>'Bills Import 2024'!AK248</f>
        <v/>
      </c>
      <c r="E248" s="1" t="str">
        <f>'Bills Import 2024'!AA248</f>
        <v>101011701</v>
      </c>
      <c r="F248" s="1" t="str">
        <f>'Bills Import 2024'!BF248</f>
        <v>Deduction of Advance Payment to Suppliers</v>
      </c>
      <c r="G248" s="1">
        <f>'Bills Import 2024'!BL248</f>
        <v>-1</v>
      </c>
      <c r="H248" s="46">
        <f>'Bills Import 2024'!BR248</f>
        <v>34062</v>
      </c>
      <c r="I248" s="1" t="str">
        <f>'Bills Import 2024'!W248</f>
        <v>{"1031": 100.0}</v>
      </c>
      <c r="J248" s="1" t="str">
        <f>'Bills Import 2024'!AZ248</f>
        <v>15% PUR</v>
      </c>
    </row>
    <row r="249" spans="1:10" x14ac:dyDescent="0.25">
      <c r="A249" s="1" t="str">
        <f>'Bills Import 2024'!K249</f>
        <v>Subcontractors &amp; Services</v>
      </c>
      <c r="B249" s="45">
        <f>'Bills Import 2024'!R249</f>
        <v>45443</v>
      </c>
      <c r="C249" s="45">
        <f>'Bills Import 2024'!R249</f>
        <v>45443</v>
      </c>
      <c r="D249" s="45">
        <f>'Bills Import 2024'!AK249</f>
        <v>45458</v>
      </c>
      <c r="E249" s="1" t="str">
        <f>'Bills Import 2024'!AA249</f>
        <v>3010095</v>
      </c>
      <c r="F249" s="1" t="str">
        <f>'Bills Import 2024'!BF249</f>
        <v>Subcontractors</v>
      </c>
      <c r="G249" s="1">
        <f>'Bills Import 2024'!BL249</f>
        <v>1</v>
      </c>
      <c r="H249" s="46">
        <f>'Bills Import 2024'!BR249</f>
        <v>185600</v>
      </c>
      <c r="I249" s="1" t="str">
        <f>'Bills Import 2024'!W249</f>
        <v>{"1034": 100.0}</v>
      </c>
      <c r="J249" s="1" t="str">
        <f>'Bills Import 2024'!AZ249</f>
        <v>15% PUR</v>
      </c>
    </row>
    <row r="250" spans="1:10" x14ac:dyDescent="0.25">
      <c r="A250" s="1" t="str">
        <f>'Bills Import 2024'!K250</f>
        <v/>
      </c>
      <c r="B250" s="45" t="str">
        <f>'Bills Import 2024'!R250</f>
        <v/>
      </c>
      <c r="C250" s="45" t="str">
        <f>'Bills Import 2024'!R250</f>
        <v/>
      </c>
      <c r="D250" s="45" t="str">
        <f>'Bills Import 2024'!AK250</f>
        <v/>
      </c>
      <c r="E250" s="1" t="str">
        <f>'Bills Import 2024'!AA250</f>
        <v>101011701</v>
      </c>
      <c r="F250" s="1" t="str">
        <f>'Bills Import 2024'!BF250</f>
        <v>Deduction of Advance Payment to Suppliers</v>
      </c>
      <c r="G250" s="1">
        <f>'Bills Import 2024'!BL250</f>
        <v>-1</v>
      </c>
      <c r="H250" s="46">
        <f>'Bills Import 2024'!BR250</f>
        <v>37120</v>
      </c>
      <c r="I250" s="1" t="str">
        <f>'Bills Import 2024'!W250</f>
        <v>{"1034": 100.0}</v>
      </c>
      <c r="J250" s="1" t="str">
        <f>'Bills Import 2024'!AZ250</f>
        <v>15% PUR</v>
      </c>
    </row>
    <row r="251" spans="1:10" x14ac:dyDescent="0.25">
      <c r="A251" s="1" t="str">
        <f>'Bills Import 2024'!K251</f>
        <v>Subcontractors &amp; Services</v>
      </c>
      <c r="B251" s="45">
        <f>'Bills Import 2024'!R251</f>
        <v>45443</v>
      </c>
      <c r="C251" s="45">
        <f>'Bills Import 2024'!R251</f>
        <v>45443</v>
      </c>
      <c r="D251" s="45">
        <f>'Bills Import 2024'!AK251</f>
        <v>45458</v>
      </c>
      <c r="E251" s="1" t="str">
        <f>'Bills Import 2024'!AA251</f>
        <v>3010095</v>
      </c>
      <c r="F251" s="1" t="str">
        <f>'Bills Import 2024'!BF251</f>
        <v>Subcontractors</v>
      </c>
      <c r="G251" s="1">
        <f>'Bills Import 2024'!BL251</f>
        <v>1</v>
      </c>
      <c r="H251" s="46">
        <f>'Bills Import 2024'!BR251</f>
        <v>149099</v>
      </c>
      <c r="I251" s="1" t="str">
        <f>'Bills Import 2024'!W251</f>
        <v>{"1011": 100.0}</v>
      </c>
      <c r="J251" s="1" t="str">
        <f>'Bills Import 2024'!AZ251</f>
        <v>15% PUR</v>
      </c>
    </row>
    <row r="252" spans="1:10" x14ac:dyDescent="0.25">
      <c r="A252" s="1" t="str">
        <f>'Bills Import 2024'!K252</f>
        <v/>
      </c>
      <c r="B252" s="45" t="str">
        <f>'Bills Import 2024'!R252</f>
        <v/>
      </c>
      <c r="C252" s="45" t="str">
        <f>'Bills Import 2024'!R252</f>
        <v/>
      </c>
      <c r="D252" s="45" t="str">
        <f>'Bills Import 2024'!AK252</f>
        <v/>
      </c>
      <c r="E252" s="1" t="str">
        <f>'Bills Import 2024'!AA252</f>
        <v>101011701</v>
      </c>
      <c r="F252" s="1" t="str">
        <f>'Bills Import 2024'!BF252</f>
        <v>Deduction of Advance Payment to Suppliers</v>
      </c>
      <c r="G252" s="1">
        <f>'Bills Import 2024'!BL252</f>
        <v>-1</v>
      </c>
      <c r="H252" s="46">
        <f>'Bills Import 2024'!BR252</f>
        <v>37275</v>
      </c>
      <c r="I252" s="1" t="str">
        <f>'Bills Import 2024'!W252</f>
        <v>{"1011": 100.0}</v>
      </c>
      <c r="J252" s="1" t="str">
        <f>'Bills Import 2024'!AZ252</f>
        <v>15% PUR</v>
      </c>
    </row>
    <row r="253" spans="1:10" x14ac:dyDescent="0.25">
      <c r="A253" s="1" t="str">
        <f>'Bills Import 2024'!K253</f>
        <v>Subcontractors &amp; Services</v>
      </c>
      <c r="B253" s="45">
        <f>'Bills Import 2024'!R253</f>
        <v>45443</v>
      </c>
      <c r="C253" s="45">
        <f>'Bills Import 2024'!R253</f>
        <v>45443</v>
      </c>
      <c r="D253" s="45">
        <f>'Bills Import 2024'!AK253</f>
        <v>45458</v>
      </c>
      <c r="E253" s="1" t="str">
        <f>'Bills Import 2024'!AA253</f>
        <v>3010095</v>
      </c>
      <c r="F253" s="1" t="str">
        <f>'Bills Import 2024'!BF253</f>
        <v>Subcontractors</v>
      </c>
      <c r="G253" s="1">
        <f>'Bills Import 2024'!BL253</f>
        <v>1</v>
      </c>
      <c r="H253" s="46">
        <f>'Bills Import 2024'!BR253</f>
        <v>330091</v>
      </c>
      <c r="I253" s="1" t="str">
        <f>'Bills Import 2024'!W253</f>
        <v>{"1019": 100.0}</v>
      </c>
      <c r="J253" s="1" t="str">
        <f>'Bills Import 2024'!AZ253</f>
        <v>15% PUR</v>
      </c>
    </row>
    <row r="254" spans="1:10" x14ac:dyDescent="0.25">
      <c r="A254" s="1" t="str">
        <f>'Bills Import 2024'!K254</f>
        <v/>
      </c>
      <c r="B254" s="45" t="str">
        <f>'Bills Import 2024'!R254</f>
        <v/>
      </c>
      <c r="C254" s="45" t="str">
        <f>'Bills Import 2024'!R254</f>
        <v/>
      </c>
      <c r="D254" s="45" t="str">
        <f>'Bills Import 2024'!AK254</f>
        <v/>
      </c>
      <c r="E254" s="1" t="str">
        <f>'Bills Import 2024'!AA254</f>
        <v>101011701</v>
      </c>
      <c r="F254" s="1" t="str">
        <f>'Bills Import 2024'!BF254</f>
        <v>Deduction of Advance Payment to Suppliers</v>
      </c>
      <c r="G254" s="1">
        <f>'Bills Import 2024'!BL254</f>
        <v>-1</v>
      </c>
      <c r="H254" s="46">
        <f>'Bills Import 2024'!BR254</f>
        <v>66018</v>
      </c>
      <c r="I254" s="1" t="str">
        <f>'Bills Import 2024'!W254</f>
        <v>{"1019": 100.0}</v>
      </c>
      <c r="J254" s="1" t="str">
        <f>'Bills Import 2024'!AZ254</f>
        <v>15% PUR</v>
      </c>
    </row>
    <row r="255" spans="1:10" x14ac:dyDescent="0.25">
      <c r="A255" s="1" t="str">
        <f>'Bills Import 2024'!K255</f>
        <v>Subcontractors &amp; Services</v>
      </c>
      <c r="B255" s="45">
        <f>'Bills Import 2024'!R255</f>
        <v>45443</v>
      </c>
      <c r="C255" s="45">
        <f>'Bills Import 2024'!R255</f>
        <v>45443</v>
      </c>
      <c r="D255" s="45">
        <f>'Bills Import 2024'!AK255</f>
        <v>45458</v>
      </c>
      <c r="E255" s="1" t="str">
        <f>'Bills Import 2024'!AA255</f>
        <v>3010095</v>
      </c>
      <c r="F255" s="1" t="str">
        <f>'Bills Import 2024'!BF255</f>
        <v>Subcontractors</v>
      </c>
      <c r="G255" s="1">
        <f>'Bills Import 2024'!BL255</f>
        <v>1</v>
      </c>
      <c r="H255" s="46">
        <f>'Bills Import 2024'!BR255</f>
        <v>55680</v>
      </c>
      <c r="I255" s="1" t="str">
        <f>'Bills Import 2024'!W255</f>
        <v>{"1022": 100.0}</v>
      </c>
      <c r="J255" s="1" t="str">
        <f>'Bills Import 2024'!AZ255</f>
        <v>15% PUR</v>
      </c>
    </row>
    <row r="256" spans="1:10" x14ac:dyDescent="0.25">
      <c r="A256" s="1" t="str">
        <f>'Bills Import 2024'!K256</f>
        <v/>
      </c>
      <c r="B256" s="45" t="str">
        <f>'Bills Import 2024'!R256</f>
        <v/>
      </c>
      <c r="C256" s="45" t="str">
        <f>'Bills Import 2024'!R256</f>
        <v/>
      </c>
      <c r="D256" s="45" t="str">
        <f>'Bills Import 2024'!AK256</f>
        <v/>
      </c>
      <c r="E256" s="1" t="str">
        <f>'Bills Import 2024'!AA256</f>
        <v>101011701</v>
      </c>
      <c r="F256" s="1" t="str">
        <f>'Bills Import 2024'!BF256</f>
        <v>Deduction of Advance Payment to Suppliers</v>
      </c>
      <c r="G256" s="1">
        <f>'Bills Import 2024'!BL256</f>
        <v>-1</v>
      </c>
      <c r="H256" s="46">
        <f>'Bills Import 2024'!BR256</f>
        <v>11136</v>
      </c>
      <c r="I256" s="1" t="str">
        <f>'Bills Import 2024'!W256</f>
        <v>{"1022": 100.0}</v>
      </c>
      <c r="J256" s="1" t="str">
        <f>'Bills Import 2024'!AZ256</f>
        <v>15% PUR</v>
      </c>
    </row>
    <row r="257" spans="1:10" x14ac:dyDescent="0.25">
      <c r="A257" s="1" t="str">
        <f>'Bills Import 2024'!K257</f>
        <v>Subcontractors &amp; Services</v>
      </c>
      <c r="B257" s="45">
        <f>'Bills Import 2024'!R257</f>
        <v>45443</v>
      </c>
      <c r="C257" s="45">
        <f>'Bills Import 2024'!R257</f>
        <v>45443</v>
      </c>
      <c r="D257" s="45">
        <f>'Bills Import 2024'!AK257</f>
        <v>45458</v>
      </c>
      <c r="E257" s="1" t="str">
        <f>'Bills Import 2024'!AA257</f>
        <v>3010095</v>
      </c>
      <c r="F257" s="1" t="str">
        <f>'Bills Import 2024'!BF257</f>
        <v>Subcontractors</v>
      </c>
      <c r="G257" s="1">
        <f>'Bills Import 2024'!BL257</f>
        <v>1</v>
      </c>
      <c r="H257" s="46">
        <f>'Bills Import 2024'!BR257</f>
        <v>148480</v>
      </c>
      <c r="I257" s="1" t="str">
        <f>'Bills Import 2024'!W257</f>
        <v>{"1021": 100.0}</v>
      </c>
      <c r="J257" s="1" t="str">
        <f>'Bills Import 2024'!AZ257</f>
        <v>15% PUR</v>
      </c>
    </row>
    <row r="258" spans="1:10" x14ac:dyDescent="0.25">
      <c r="A258" s="1" t="str">
        <f>'Bills Import 2024'!K258</f>
        <v/>
      </c>
      <c r="B258" s="45" t="str">
        <f>'Bills Import 2024'!R258</f>
        <v/>
      </c>
      <c r="C258" s="45" t="str">
        <f>'Bills Import 2024'!R258</f>
        <v/>
      </c>
      <c r="D258" s="45" t="str">
        <f>'Bills Import 2024'!AK258</f>
        <v/>
      </c>
      <c r="E258" s="1" t="str">
        <f>'Bills Import 2024'!AA258</f>
        <v>101011701</v>
      </c>
      <c r="F258" s="1" t="str">
        <f>'Bills Import 2024'!BF258</f>
        <v>Deduction of Advance Payment to Suppliers</v>
      </c>
      <c r="G258" s="1">
        <f>'Bills Import 2024'!BL258</f>
        <v>-1</v>
      </c>
      <c r="H258" s="46">
        <f>'Bills Import 2024'!BR258</f>
        <v>22272</v>
      </c>
      <c r="I258" s="1" t="str">
        <f>'Bills Import 2024'!W258</f>
        <v>{"1021": 100.0}</v>
      </c>
      <c r="J258" s="1" t="str">
        <f>'Bills Import 2024'!AZ258</f>
        <v>15% PUR</v>
      </c>
    </row>
    <row r="259" spans="1:10" x14ac:dyDescent="0.25">
      <c r="A259" s="1" t="str">
        <f>'Bills Import 2024'!K259</f>
        <v>Subcontractors &amp; Services</v>
      </c>
      <c r="B259" s="45">
        <f>'Bills Import 2024'!R259</f>
        <v>45443</v>
      </c>
      <c r="C259" s="45">
        <f>'Bills Import 2024'!R259</f>
        <v>45443</v>
      </c>
      <c r="D259" s="45">
        <f>'Bills Import 2024'!AK259</f>
        <v>45458</v>
      </c>
      <c r="E259" s="1" t="str">
        <f>'Bills Import 2024'!AA259</f>
        <v>3010095</v>
      </c>
      <c r="F259" s="1" t="str">
        <f>'Bills Import 2024'!BF259</f>
        <v>Subcontractors</v>
      </c>
      <c r="G259" s="1">
        <f>'Bills Import 2024'!BL259</f>
        <v>1</v>
      </c>
      <c r="H259" s="46">
        <f>'Bills Import 2024'!BR259</f>
        <v>148480</v>
      </c>
      <c r="I259" s="1" t="str">
        <f>'Bills Import 2024'!W259</f>
        <v>{"911": 100.0}</v>
      </c>
      <c r="J259" s="1" t="str">
        <f>'Bills Import 2024'!AZ259</f>
        <v>15% PUR</v>
      </c>
    </row>
    <row r="260" spans="1:10" x14ac:dyDescent="0.25">
      <c r="A260" s="1" t="str">
        <f>'Bills Import 2024'!K260</f>
        <v/>
      </c>
      <c r="B260" s="45" t="str">
        <f>'Bills Import 2024'!R260</f>
        <v/>
      </c>
      <c r="C260" s="45" t="str">
        <f>'Bills Import 2024'!R260</f>
        <v/>
      </c>
      <c r="D260" s="45" t="str">
        <f>'Bills Import 2024'!AK260</f>
        <v/>
      </c>
      <c r="E260" s="1" t="str">
        <f>'Bills Import 2024'!AA260</f>
        <v>101011701</v>
      </c>
      <c r="F260" s="1" t="str">
        <f>'Bills Import 2024'!BF260</f>
        <v>Deduction of Advance Payment to Suppliers</v>
      </c>
      <c r="G260" s="1">
        <f>'Bills Import 2024'!BL260</f>
        <v>-1</v>
      </c>
      <c r="H260" s="46">
        <f>'Bills Import 2024'!BR260</f>
        <v>8731</v>
      </c>
      <c r="I260" s="1" t="str">
        <f>'Bills Import 2024'!W260</f>
        <v>{"911": 100.0}</v>
      </c>
      <c r="J260" s="1" t="str">
        <f>'Bills Import 2024'!AZ260</f>
        <v>15% PUR</v>
      </c>
    </row>
    <row r="261" spans="1:10" x14ac:dyDescent="0.25">
      <c r="A261" s="1" t="str">
        <f>'Bills Import 2024'!K261</f>
        <v>Subcontractors &amp; Services</v>
      </c>
      <c r="B261" s="45">
        <f>'Bills Import 2024'!R261</f>
        <v>45443</v>
      </c>
      <c r="C261" s="45">
        <f>'Bills Import 2024'!R261</f>
        <v>45443</v>
      </c>
      <c r="D261" s="45">
        <f>'Bills Import 2024'!AK261</f>
        <v>45458</v>
      </c>
      <c r="E261" s="1" t="str">
        <f>'Bills Import 2024'!AA261</f>
        <v>3010095</v>
      </c>
      <c r="F261" s="1" t="str">
        <f>'Bills Import 2024'!BF261</f>
        <v>Subcontractors</v>
      </c>
      <c r="G261" s="1">
        <f>'Bills Import 2024'!BL261</f>
        <v>1</v>
      </c>
      <c r="H261" s="46">
        <f>'Bills Import 2024'!BR261</f>
        <v>18560</v>
      </c>
      <c r="I261" s="1" t="str">
        <f>'Bills Import 2024'!W261</f>
        <v>{"962": 100.0}</v>
      </c>
      <c r="J261" s="1" t="str">
        <f>'Bills Import 2024'!AZ261</f>
        <v>15% PUR</v>
      </c>
    </row>
    <row r="262" spans="1:10" x14ac:dyDescent="0.25">
      <c r="A262" s="1" t="str">
        <f>'Bills Import 2024'!K262</f>
        <v/>
      </c>
      <c r="B262" s="45" t="str">
        <f>'Bills Import 2024'!R262</f>
        <v/>
      </c>
      <c r="C262" s="45" t="str">
        <f>'Bills Import 2024'!R262</f>
        <v/>
      </c>
      <c r="D262" s="45" t="str">
        <f>'Bills Import 2024'!AK262</f>
        <v/>
      </c>
      <c r="E262" s="1" t="str">
        <f>'Bills Import 2024'!AA262</f>
        <v>101011701</v>
      </c>
      <c r="F262" s="1" t="str">
        <f>'Bills Import 2024'!BF262</f>
        <v>Deduction of Advance Payment to Suppliers</v>
      </c>
      <c r="G262" s="1">
        <f>'Bills Import 2024'!BL262</f>
        <v>-1</v>
      </c>
      <c r="H262" s="46">
        <f>'Bills Import 2024'!BR262</f>
        <v>1856</v>
      </c>
      <c r="I262" s="1" t="str">
        <f>'Bills Import 2024'!W262</f>
        <v>{"962": 100.0}</v>
      </c>
      <c r="J262" s="1" t="str">
        <f>'Bills Import 2024'!AZ262</f>
        <v>15% PUR</v>
      </c>
    </row>
    <row r="263" spans="1:10" x14ac:dyDescent="0.25">
      <c r="A263" s="1" t="str">
        <f>'Bills Import 2024'!K263</f>
        <v>Subcontractors &amp; Services</v>
      </c>
      <c r="B263" s="45">
        <f>'Bills Import 2024'!R263</f>
        <v>45474</v>
      </c>
      <c r="C263" s="45">
        <f>'Bills Import 2024'!R263</f>
        <v>45474</v>
      </c>
      <c r="D263" s="45">
        <f>'Bills Import 2024'!AK263</f>
        <v>45489</v>
      </c>
      <c r="E263" s="1" t="str">
        <f>'Bills Import 2024'!AA263</f>
        <v>3010095</v>
      </c>
      <c r="F263" s="1" t="str">
        <f>'Bills Import 2024'!BF263</f>
        <v>Subcontractors</v>
      </c>
      <c r="G263" s="1">
        <f>'Bills Import 2024'!BL263</f>
        <v>1</v>
      </c>
      <c r="H263" s="46">
        <f>'Bills Import 2024'!BR263</f>
        <v>162583</v>
      </c>
      <c r="I263" s="1" t="str">
        <f>'Bills Import 2024'!W263</f>
        <v>{"1012": 100.0}</v>
      </c>
      <c r="J263" s="1" t="str">
        <f>'Bills Import 2024'!AZ263</f>
        <v>15% PUR</v>
      </c>
    </row>
    <row r="264" spans="1:10" x14ac:dyDescent="0.25">
      <c r="A264" s="1" t="str">
        <f>'Bills Import 2024'!K264</f>
        <v/>
      </c>
      <c r="B264" s="45" t="str">
        <f>'Bills Import 2024'!R264</f>
        <v/>
      </c>
      <c r="C264" s="45" t="str">
        <f>'Bills Import 2024'!R264</f>
        <v/>
      </c>
      <c r="D264" s="45" t="str">
        <f>'Bills Import 2024'!AK264</f>
        <v/>
      </c>
      <c r="E264" s="1" t="str">
        <f>'Bills Import 2024'!AA264</f>
        <v>101011701</v>
      </c>
      <c r="F264" s="1" t="str">
        <f>'Bills Import 2024'!BF264</f>
        <v>Deduction of Advance Payment to Suppliers</v>
      </c>
      <c r="G264" s="1">
        <f>'Bills Import 2024'!BL264</f>
        <v>-1</v>
      </c>
      <c r="H264" s="46">
        <f>'Bills Import 2024'!BR264</f>
        <v>48775</v>
      </c>
      <c r="I264" s="1" t="str">
        <f>'Bills Import 2024'!W264</f>
        <v>{"1012": 100.0}</v>
      </c>
      <c r="J264" s="1" t="str">
        <f>'Bills Import 2024'!AZ264</f>
        <v>15% PUR</v>
      </c>
    </row>
    <row r="265" spans="1:10" x14ac:dyDescent="0.25">
      <c r="A265" s="1" t="str">
        <f>'Bills Import 2024'!K265</f>
        <v>Subcontractors &amp; Services</v>
      </c>
      <c r="B265" s="45">
        <f>'Bills Import 2024'!R265</f>
        <v>45474</v>
      </c>
      <c r="C265" s="45">
        <f>'Bills Import 2024'!R265</f>
        <v>45474</v>
      </c>
      <c r="D265" s="45">
        <f>'Bills Import 2024'!AK265</f>
        <v>45489</v>
      </c>
      <c r="E265" s="1" t="str">
        <f>'Bills Import 2024'!AA265</f>
        <v>3010095</v>
      </c>
      <c r="F265" s="1" t="str">
        <f>'Bills Import 2024'!BF265</f>
        <v>Subcontractors</v>
      </c>
      <c r="G265" s="1">
        <f>'Bills Import 2024'!BL265</f>
        <v>1</v>
      </c>
      <c r="H265" s="46">
        <f>'Bills Import 2024'!BR265</f>
        <v>781342</v>
      </c>
      <c r="I265" s="1" t="str">
        <f>'Bills Import 2024'!W265</f>
        <v>{"1028": 100.0}</v>
      </c>
      <c r="J265" s="1" t="str">
        <f>'Bills Import 2024'!AZ265</f>
        <v>15% PUR</v>
      </c>
    </row>
    <row r="266" spans="1:10" x14ac:dyDescent="0.25">
      <c r="A266" s="1" t="str">
        <f>'Bills Import 2024'!K266</f>
        <v/>
      </c>
      <c r="B266" s="45" t="str">
        <f>'Bills Import 2024'!R266</f>
        <v/>
      </c>
      <c r="C266" s="45" t="str">
        <f>'Bills Import 2024'!R266</f>
        <v/>
      </c>
      <c r="D266" s="45" t="str">
        <f>'Bills Import 2024'!AK266</f>
        <v/>
      </c>
      <c r="E266" s="1" t="str">
        <f>'Bills Import 2024'!AA266</f>
        <v>101011701</v>
      </c>
      <c r="F266" s="1" t="str">
        <f>'Bills Import 2024'!BF266</f>
        <v>Deduction of Advance Payment to Suppliers</v>
      </c>
      <c r="G266" s="1">
        <f>'Bills Import 2024'!BL266</f>
        <v>-1</v>
      </c>
      <c r="H266" s="46">
        <f>'Bills Import 2024'!BR266</f>
        <v>156268</v>
      </c>
      <c r="I266" s="1" t="str">
        <f>'Bills Import 2024'!W266</f>
        <v>{"1028": 100.0}</v>
      </c>
      <c r="J266" s="1" t="str">
        <f>'Bills Import 2024'!AZ266</f>
        <v>15% PUR</v>
      </c>
    </row>
    <row r="267" spans="1:10" x14ac:dyDescent="0.25">
      <c r="A267" s="1" t="str">
        <f>'Bills Import 2024'!K267</f>
        <v>Subcontractors &amp; Services</v>
      </c>
      <c r="B267" s="45">
        <f>'Bills Import 2024'!R267</f>
        <v>45474</v>
      </c>
      <c r="C267" s="45">
        <f>'Bills Import 2024'!R267</f>
        <v>45474</v>
      </c>
      <c r="D267" s="45">
        <f>'Bills Import 2024'!AK267</f>
        <v>45489</v>
      </c>
      <c r="E267" s="1" t="str">
        <f>'Bills Import 2024'!AA267</f>
        <v>3010095</v>
      </c>
      <c r="F267" s="1" t="str">
        <f>'Bills Import 2024'!BF267</f>
        <v>Subcontractors</v>
      </c>
      <c r="G267" s="1">
        <f>'Bills Import 2024'!BL267</f>
        <v>1</v>
      </c>
      <c r="H267" s="46">
        <f>'Bills Import 2024'!BR267</f>
        <v>154311</v>
      </c>
      <c r="I267" s="1" t="str">
        <f>'Bills Import 2024'!W267</f>
        <v>{"991": 100.0}</v>
      </c>
      <c r="J267" s="1" t="str">
        <f>'Bills Import 2024'!AZ267</f>
        <v>15% PUR</v>
      </c>
    </row>
    <row r="268" spans="1:10" x14ac:dyDescent="0.25">
      <c r="A268" s="1" t="str">
        <f>'Bills Import 2024'!K268</f>
        <v/>
      </c>
      <c r="B268" s="45" t="str">
        <f>'Bills Import 2024'!R268</f>
        <v/>
      </c>
      <c r="C268" s="45" t="str">
        <f>'Bills Import 2024'!R268</f>
        <v/>
      </c>
      <c r="D268" s="45" t="str">
        <f>'Bills Import 2024'!AK268</f>
        <v/>
      </c>
      <c r="E268" s="1" t="str">
        <f>'Bills Import 2024'!AA268</f>
        <v>101011701</v>
      </c>
      <c r="F268" s="1" t="str">
        <f>'Bills Import 2024'!BF268</f>
        <v>Deduction of Advance Payment to Suppliers</v>
      </c>
      <c r="G268" s="1">
        <f>'Bills Import 2024'!BL268</f>
        <v>-1</v>
      </c>
      <c r="H268" s="46">
        <f>'Bills Import 2024'!BR268</f>
        <v>38578</v>
      </c>
      <c r="I268" s="1" t="str">
        <f>'Bills Import 2024'!W268</f>
        <v>{"991": 100.0}</v>
      </c>
      <c r="J268" s="1" t="str">
        <f>'Bills Import 2024'!AZ268</f>
        <v>15% PUR</v>
      </c>
    </row>
    <row r="269" spans="1:10" x14ac:dyDescent="0.25">
      <c r="A269" s="1" t="str">
        <f>'Bills Import 2024'!K269</f>
        <v>Subcontractors &amp; Services</v>
      </c>
      <c r="B269" s="45">
        <f>'Bills Import 2024'!R269</f>
        <v>45474</v>
      </c>
      <c r="C269" s="45">
        <f>'Bills Import 2024'!R269</f>
        <v>45474</v>
      </c>
      <c r="D269" s="45">
        <f>'Bills Import 2024'!AK269</f>
        <v>45489</v>
      </c>
      <c r="E269" s="1" t="str">
        <f>'Bills Import 2024'!AA269</f>
        <v>3010095</v>
      </c>
      <c r="F269" s="1" t="str">
        <f>'Bills Import 2024'!BF269</f>
        <v>Subcontractors</v>
      </c>
      <c r="G269" s="1">
        <f>'Bills Import 2024'!BL269</f>
        <v>1</v>
      </c>
      <c r="H269" s="46">
        <f>'Bills Import 2024'!BR269</f>
        <v>119905</v>
      </c>
      <c r="I269" s="1" t="str">
        <f>'Bills Import 2024'!W269</f>
        <v>{"1026": 100.0}</v>
      </c>
      <c r="J269" s="1" t="str">
        <f>'Bills Import 2024'!AZ269</f>
        <v>15% PUR</v>
      </c>
    </row>
    <row r="270" spans="1:10" x14ac:dyDescent="0.25">
      <c r="A270" s="1" t="str">
        <f>'Bills Import 2024'!K270</f>
        <v/>
      </c>
      <c r="B270" s="45" t="str">
        <f>'Bills Import 2024'!R270</f>
        <v/>
      </c>
      <c r="C270" s="45" t="str">
        <f>'Bills Import 2024'!R270</f>
        <v/>
      </c>
      <c r="D270" s="45" t="str">
        <f>'Bills Import 2024'!AK270</f>
        <v/>
      </c>
      <c r="E270" s="1" t="str">
        <f>'Bills Import 2024'!AA270</f>
        <v>101011701</v>
      </c>
      <c r="F270" s="1" t="str">
        <f>'Bills Import 2024'!BF270</f>
        <v>Deduction of Advance Payment to Suppliers</v>
      </c>
      <c r="G270" s="1">
        <f>'Bills Import 2024'!BL270</f>
        <v>-1</v>
      </c>
      <c r="H270" s="46">
        <f>'Bills Import 2024'!BR270</f>
        <v>23981</v>
      </c>
      <c r="I270" s="1" t="str">
        <f>'Bills Import 2024'!W270</f>
        <v>{"1026": 100.0}</v>
      </c>
      <c r="J270" s="1" t="str">
        <f>'Bills Import 2024'!AZ270</f>
        <v>15% PUR</v>
      </c>
    </row>
    <row r="271" spans="1:10" x14ac:dyDescent="0.25">
      <c r="A271" s="1" t="str">
        <f>'Bills Import 2024'!K271</f>
        <v>Subcontractors &amp; Services</v>
      </c>
      <c r="B271" s="45">
        <f>'Bills Import 2024'!R271</f>
        <v>45474</v>
      </c>
      <c r="C271" s="45">
        <f>'Bills Import 2024'!R271</f>
        <v>45474</v>
      </c>
      <c r="D271" s="45">
        <f>'Bills Import 2024'!AK271</f>
        <v>45489</v>
      </c>
      <c r="E271" s="1" t="str">
        <f>'Bills Import 2024'!AA271</f>
        <v>3010095</v>
      </c>
      <c r="F271" s="1" t="str">
        <f>'Bills Import 2024'!BF271</f>
        <v>Subcontractors</v>
      </c>
      <c r="G271" s="1">
        <f>'Bills Import 2024'!BL271</f>
        <v>1</v>
      </c>
      <c r="H271" s="46">
        <f>'Bills Import 2024'!BR271</f>
        <v>115746</v>
      </c>
      <c r="I271" s="1" t="str">
        <f>'Bills Import 2024'!W271</f>
        <v>{"1025": 100.0}</v>
      </c>
      <c r="J271" s="1" t="str">
        <f>'Bills Import 2024'!AZ271</f>
        <v>15% PUR</v>
      </c>
    </row>
    <row r="272" spans="1:10" x14ac:dyDescent="0.25">
      <c r="A272" s="1" t="str">
        <f>'Bills Import 2024'!K272</f>
        <v/>
      </c>
      <c r="B272" s="45" t="str">
        <f>'Bills Import 2024'!R272</f>
        <v/>
      </c>
      <c r="C272" s="45" t="str">
        <f>'Bills Import 2024'!R272</f>
        <v/>
      </c>
      <c r="D272" s="45" t="str">
        <f>'Bills Import 2024'!AK272</f>
        <v/>
      </c>
      <c r="E272" s="1" t="str">
        <f>'Bills Import 2024'!AA272</f>
        <v>101011701</v>
      </c>
      <c r="F272" s="1" t="str">
        <f>'Bills Import 2024'!BF272</f>
        <v>Deduction of Advance Payment to Suppliers</v>
      </c>
      <c r="G272" s="1">
        <f>'Bills Import 2024'!BL272</f>
        <v>-1</v>
      </c>
      <c r="H272" s="46">
        <f>'Bills Import 2024'!BR272</f>
        <v>46298</v>
      </c>
      <c r="I272" s="1" t="str">
        <f>'Bills Import 2024'!W272</f>
        <v>{"1025": 100.0}</v>
      </c>
      <c r="J272" s="1" t="str">
        <f>'Bills Import 2024'!AZ272</f>
        <v>15% PUR</v>
      </c>
    </row>
    <row r="273" spans="1:10" x14ac:dyDescent="0.25">
      <c r="A273" s="1" t="str">
        <f>'Bills Import 2024'!K273</f>
        <v>Subcontractors &amp; Services</v>
      </c>
      <c r="B273" s="45">
        <f>'Bills Import 2024'!R273</f>
        <v>45474</v>
      </c>
      <c r="C273" s="45">
        <f>'Bills Import 2024'!R273</f>
        <v>45474</v>
      </c>
      <c r="D273" s="45">
        <f>'Bills Import 2024'!AK273</f>
        <v>45489</v>
      </c>
      <c r="E273" s="1" t="str">
        <f>'Bills Import 2024'!AA273</f>
        <v>3010095</v>
      </c>
      <c r="F273" s="1" t="str">
        <f>'Bills Import 2024'!BF273</f>
        <v>Subcontractors</v>
      </c>
      <c r="G273" s="1">
        <f>'Bills Import 2024'!BL273</f>
        <v>1</v>
      </c>
      <c r="H273" s="46">
        <f>'Bills Import 2024'!BR273</f>
        <v>125280</v>
      </c>
      <c r="I273" s="1" t="str">
        <f>'Bills Import 2024'!W273</f>
        <v>{"1108": 100.0}</v>
      </c>
      <c r="J273" s="1" t="str">
        <f>'Bills Import 2024'!AZ273</f>
        <v>15% PUR</v>
      </c>
    </row>
    <row r="274" spans="1:10" x14ac:dyDescent="0.25">
      <c r="A274" s="1" t="str">
        <f>'Bills Import 2024'!K274</f>
        <v>Subcontractors &amp; Services</v>
      </c>
      <c r="B274" s="45">
        <f>'Bills Import 2024'!R274</f>
        <v>45474</v>
      </c>
      <c r="C274" s="45">
        <f>'Bills Import 2024'!R274</f>
        <v>45474</v>
      </c>
      <c r="D274" s="45">
        <f>'Bills Import 2024'!AK274</f>
        <v>45489</v>
      </c>
      <c r="E274" s="1" t="str">
        <f>'Bills Import 2024'!AA274</f>
        <v>3010095</v>
      </c>
      <c r="F274" s="1" t="str">
        <f>'Bills Import 2024'!BF274</f>
        <v>Subcontractors</v>
      </c>
      <c r="G274" s="1">
        <f>'Bills Import 2024'!BL274</f>
        <v>1</v>
      </c>
      <c r="H274" s="46">
        <f>'Bills Import 2024'!BR274</f>
        <v>273336</v>
      </c>
      <c r="I274" s="1" t="str">
        <f>'Bills Import 2024'!W274</f>
        <v>{"1031": 100.0}</v>
      </c>
      <c r="J274" s="1" t="str">
        <f>'Bills Import 2024'!AZ274</f>
        <v>15% PUR</v>
      </c>
    </row>
    <row r="275" spans="1:10" x14ac:dyDescent="0.25">
      <c r="A275" s="1" t="str">
        <f>'Bills Import 2024'!K275</f>
        <v/>
      </c>
      <c r="B275" s="45" t="str">
        <f>'Bills Import 2024'!R275</f>
        <v/>
      </c>
      <c r="C275" s="45" t="str">
        <f>'Bills Import 2024'!R275</f>
        <v/>
      </c>
      <c r="D275" s="45" t="str">
        <f>'Bills Import 2024'!AK275</f>
        <v/>
      </c>
      <c r="E275" s="1" t="str">
        <f>'Bills Import 2024'!AA275</f>
        <v>101011701</v>
      </c>
      <c r="F275" s="1" t="str">
        <f>'Bills Import 2024'!BF275</f>
        <v>Deduction of Advance Payment to Suppliers</v>
      </c>
      <c r="G275" s="1">
        <f>'Bills Import 2024'!BL275</f>
        <v>-1</v>
      </c>
      <c r="H275" s="46">
        <f>'Bills Import 2024'!BR275</f>
        <v>27334</v>
      </c>
      <c r="I275" s="1" t="str">
        <f>'Bills Import 2024'!W275</f>
        <v>{"1031": 100.0}</v>
      </c>
      <c r="J275" s="1" t="str">
        <f>'Bills Import 2024'!AZ275</f>
        <v>15% PUR</v>
      </c>
    </row>
    <row r="276" spans="1:10" x14ac:dyDescent="0.25">
      <c r="A276" s="1" t="str">
        <f>'Bills Import 2024'!K276</f>
        <v>Subcontractors &amp; Services</v>
      </c>
      <c r="B276" s="45">
        <f>'Bills Import 2024'!R276</f>
        <v>45474</v>
      </c>
      <c r="C276" s="45">
        <f>'Bills Import 2024'!R276</f>
        <v>45474</v>
      </c>
      <c r="D276" s="45">
        <f>'Bills Import 2024'!AK276</f>
        <v>45489</v>
      </c>
      <c r="E276" s="1" t="str">
        <f>'Bills Import 2024'!AA276</f>
        <v>3010095</v>
      </c>
      <c r="F276" s="1" t="str">
        <f>'Bills Import 2024'!BF276</f>
        <v>Subcontractors</v>
      </c>
      <c r="G276" s="1">
        <f>'Bills Import 2024'!BL276</f>
        <v>1</v>
      </c>
      <c r="H276" s="46">
        <f>'Bills Import 2024'!BR276</f>
        <v>140954</v>
      </c>
      <c r="I276" s="1" t="str">
        <f>'Bills Import 2024'!W276</f>
        <v>{"1011": 100.0}</v>
      </c>
      <c r="J276" s="1" t="str">
        <f>'Bills Import 2024'!AZ276</f>
        <v>15% PUR</v>
      </c>
    </row>
    <row r="277" spans="1:10" x14ac:dyDescent="0.25">
      <c r="A277" s="1" t="str">
        <f>'Bills Import 2024'!K277</f>
        <v/>
      </c>
      <c r="B277" s="45" t="str">
        <f>'Bills Import 2024'!R277</f>
        <v/>
      </c>
      <c r="C277" s="45" t="str">
        <f>'Bills Import 2024'!R277</f>
        <v/>
      </c>
      <c r="D277" s="45" t="str">
        <f>'Bills Import 2024'!AK277</f>
        <v/>
      </c>
      <c r="E277" s="1" t="str">
        <f>'Bills Import 2024'!AA277</f>
        <v>101011701</v>
      </c>
      <c r="F277" s="1" t="str">
        <f>'Bills Import 2024'!BF277</f>
        <v>Deduction of Advance Payment to Suppliers</v>
      </c>
      <c r="G277" s="1">
        <f>'Bills Import 2024'!BL277</f>
        <v>-1</v>
      </c>
      <c r="H277" s="46">
        <f>'Bills Import 2024'!BR277</f>
        <v>35238</v>
      </c>
      <c r="I277" s="1" t="str">
        <f>'Bills Import 2024'!W277</f>
        <v>{"1011": 100.0}</v>
      </c>
      <c r="J277" s="1" t="str">
        <f>'Bills Import 2024'!AZ277</f>
        <v>15% PUR</v>
      </c>
    </row>
    <row r="278" spans="1:10" x14ac:dyDescent="0.25">
      <c r="A278" s="1" t="str">
        <f>'Bills Import 2024'!K278</f>
        <v>Subcontractors &amp; Services</v>
      </c>
      <c r="B278" s="45">
        <f>'Bills Import 2024'!R278</f>
        <v>45474</v>
      </c>
      <c r="C278" s="45">
        <f>'Bills Import 2024'!R278</f>
        <v>45474</v>
      </c>
      <c r="D278" s="45">
        <f>'Bills Import 2024'!AK278</f>
        <v>45489</v>
      </c>
      <c r="E278" s="1" t="str">
        <f>'Bills Import 2024'!AA278</f>
        <v>3010095</v>
      </c>
      <c r="F278" s="1" t="str">
        <f>'Bills Import 2024'!BF278</f>
        <v>Subcontractors</v>
      </c>
      <c r="G278" s="1">
        <f>'Bills Import 2024'!BL278</f>
        <v>1</v>
      </c>
      <c r="H278" s="46">
        <f>'Bills Import 2024'!BR278</f>
        <v>46400</v>
      </c>
      <c r="I278" s="1" t="str">
        <f>'Bills Import 2024'!W278</f>
        <v>{"1022": 100.0}</v>
      </c>
      <c r="J278" s="1" t="str">
        <f>'Bills Import 2024'!AZ278</f>
        <v>15% PUR</v>
      </c>
    </row>
    <row r="279" spans="1:10" x14ac:dyDescent="0.25">
      <c r="A279" s="1" t="str">
        <f>'Bills Import 2024'!K279</f>
        <v/>
      </c>
      <c r="B279" s="45" t="str">
        <f>'Bills Import 2024'!R279</f>
        <v/>
      </c>
      <c r="C279" s="45" t="str">
        <f>'Bills Import 2024'!R279</f>
        <v/>
      </c>
      <c r="D279" s="45" t="str">
        <f>'Bills Import 2024'!AK279</f>
        <v/>
      </c>
      <c r="E279" s="1" t="str">
        <f>'Bills Import 2024'!AA279</f>
        <v>101011701</v>
      </c>
      <c r="F279" s="1" t="str">
        <f>'Bills Import 2024'!BF279</f>
        <v>Deduction of Advance Payment to Suppliers</v>
      </c>
      <c r="G279" s="1">
        <f>'Bills Import 2024'!BL279</f>
        <v>-1</v>
      </c>
      <c r="H279" s="46">
        <f>'Bills Import 2024'!BR279</f>
        <v>9280</v>
      </c>
      <c r="I279" s="1" t="str">
        <f>'Bills Import 2024'!W279</f>
        <v>{"1022": 100.0}</v>
      </c>
      <c r="J279" s="1" t="str">
        <f>'Bills Import 2024'!AZ279</f>
        <v>15% PUR</v>
      </c>
    </row>
    <row r="280" spans="1:10" x14ac:dyDescent="0.25">
      <c r="A280" s="1" t="str">
        <f>'Bills Import 2024'!K280</f>
        <v>Subcontractors &amp; Services</v>
      </c>
      <c r="B280" s="45">
        <f>'Bills Import 2024'!R280</f>
        <v>45474</v>
      </c>
      <c r="C280" s="45">
        <f>'Bills Import 2024'!R280</f>
        <v>45474</v>
      </c>
      <c r="D280" s="45">
        <f>'Bills Import 2024'!AK280</f>
        <v>45489</v>
      </c>
      <c r="E280" s="1" t="str">
        <f>'Bills Import 2024'!AA280</f>
        <v>3010095</v>
      </c>
      <c r="F280" s="1" t="str">
        <f>'Bills Import 2024'!BF280</f>
        <v>Subcontractors</v>
      </c>
      <c r="G280" s="1">
        <f>'Bills Import 2024'!BL280</f>
        <v>1</v>
      </c>
      <c r="H280" s="46">
        <f>'Bills Import 2024'!BR280</f>
        <v>139200</v>
      </c>
      <c r="I280" s="1" t="str">
        <f>'Bills Import 2024'!W280</f>
        <v>{"1021": 100.0}</v>
      </c>
      <c r="J280" s="1" t="str">
        <f>'Bills Import 2024'!AZ280</f>
        <v>15% PUR</v>
      </c>
    </row>
    <row r="281" spans="1:10" x14ac:dyDescent="0.25">
      <c r="A281" s="1" t="str">
        <f>'Bills Import 2024'!K281</f>
        <v/>
      </c>
      <c r="B281" s="45" t="str">
        <f>'Bills Import 2024'!R281</f>
        <v/>
      </c>
      <c r="C281" s="45" t="str">
        <f>'Bills Import 2024'!R281</f>
        <v/>
      </c>
      <c r="D281" s="45" t="str">
        <f>'Bills Import 2024'!AK281</f>
        <v/>
      </c>
      <c r="E281" s="1" t="str">
        <f>'Bills Import 2024'!AA281</f>
        <v>101011701</v>
      </c>
      <c r="F281" s="1" t="str">
        <f>'Bills Import 2024'!BF281</f>
        <v>Deduction of Advance Payment to Suppliers</v>
      </c>
      <c r="G281" s="1">
        <f>'Bills Import 2024'!BL281</f>
        <v>-1</v>
      </c>
      <c r="H281" s="46">
        <f>'Bills Import 2024'!BR281</f>
        <v>20880</v>
      </c>
      <c r="I281" s="1" t="str">
        <f>'Bills Import 2024'!W281</f>
        <v>{"1021": 100.0}</v>
      </c>
      <c r="J281" s="1" t="str">
        <f>'Bills Import 2024'!AZ281</f>
        <v>15% PUR</v>
      </c>
    </row>
    <row r="282" spans="1:10" x14ac:dyDescent="0.25">
      <c r="A282" s="1" t="str">
        <f>'Bills Import 2024'!K282</f>
        <v>Subcontractors &amp; Services</v>
      </c>
      <c r="B282" s="45">
        <f>'Bills Import 2024'!R282</f>
        <v>45474</v>
      </c>
      <c r="C282" s="45">
        <f>'Bills Import 2024'!R282</f>
        <v>45474</v>
      </c>
      <c r="D282" s="45">
        <f>'Bills Import 2024'!AK282</f>
        <v>45489</v>
      </c>
      <c r="E282" s="1" t="str">
        <f>'Bills Import 2024'!AA282</f>
        <v>3010095</v>
      </c>
      <c r="F282" s="1" t="str">
        <f>'Bills Import 2024'!BF282</f>
        <v>Subcontractors</v>
      </c>
      <c r="G282" s="1">
        <f>'Bills Import 2024'!BL282</f>
        <v>1</v>
      </c>
      <c r="H282" s="46">
        <f>'Bills Import 2024'!BR282</f>
        <v>418185</v>
      </c>
      <c r="I282" s="1" t="str">
        <f>'Bills Import 2024'!W282</f>
        <v>{"911": 100.0}</v>
      </c>
      <c r="J282" s="1" t="str">
        <f>'Bills Import 2024'!AZ282</f>
        <v>15% PUR</v>
      </c>
    </row>
    <row r="283" spans="1:10" x14ac:dyDescent="0.25">
      <c r="A283" s="1" t="str">
        <f>'Bills Import 2024'!K283</f>
        <v/>
      </c>
      <c r="B283" s="45" t="str">
        <f>'Bills Import 2024'!R283</f>
        <v/>
      </c>
      <c r="C283" s="45" t="str">
        <f>'Bills Import 2024'!R283</f>
        <v/>
      </c>
      <c r="D283" s="45" t="str">
        <f>'Bills Import 2024'!AK283</f>
        <v/>
      </c>
      <c r="E283" s="1" t="str">
        <f>'Bills Import 2024'!AA283</f>
        <v>101011701</v>
      </c>
      <c r="F283" s="1" t="str">
        <f>'Bills Import 2024'!BF283</f>
        <v>Deduction of Advance Payment to Suppliers</v>
      </c>
      <c r="G283" s="1">
        <f>'Bills Import 2024'!BL283</f>
        <v>-1</v>
      </c>
      <c r="H283" s="46">
        <f>'Bills Import 2024'!BR283</f>
        <v>24589</v>
      </c>
      <c r="I283" s="1" t="str">
        <f>'Bills Import 2024'!W283</f>
        <v>{"911": 100.0}</v>
      </c>
      <c r="J283" s="1" t="str">
        <f>'Bills Import 2024'!AZ283</f>
        <v>15% PUR</v>
      </c>
    </row>
    <row r="284" spans="1:10" x14ac:dyDescent="0.25">
      <c r="A284" s="1" t="str">
        <f>'Bills Import 2024'!K284</f>
        <v>Subcontractors &amp; Services</v>
      </c>
      <c r="B284" s="45">
        <f>'Bills Import 2024'!R284</f>
        <v>45474</v>
      </c>
      <c r="C284" s="45">
        <f>'Bills Import 2024'!R284</f>
        <v>45474</v>
      </c>
      <c r="D284" s="45">
        <f>'Bills Import 2024'!AK284</f>
        <v>45489</v>
      </c>
      <c r="E284" s="1" t="str">
        <f>'Bills Import 2024'!AA284</f>
        <v>3010095</v>
      </c>
      <c r="F284" s="1" t="str">
        <f>'Bills Import 2024'!BF284</f>
        <v>Subcontractors</v>
      </c>
      <c r="G284" s="1">
        <f>'Bills Import 2024'!BL284</f>
        <v>1</v>
      </c>
      <c r="H284" s="46">
        <f>'Bills Import 2024'!BR284</f>
        <v>21158</v>
      </c>
      <c r="I284" s="1" t="str">
        <f>'Bills Import 2024'!W284</f>
        <v>{"962": 100.0}</v>
      </c>
      <c r="J284" s="1" t="str">
        <f>'Bills Import 2024'!AZ284</f>
        <v>15% PUR</v>
      </c>
    </row>
    <row r="285" spans="1:10" x14ac:dyDescent="0.25">
      <c r="A285" s="1" t="str">
        <f>'Bills Import 2024'!K285</f>
        <v/>
      </c>
      <c r="B285" s="45" t="str">
        <f>'Bills Import 2024'!R285</f>
        <v/>
      </c>
      <c r="C285" s="45" t="str">
        <f>'Bills Import 2024'!R285</f>
        <v/>
      </c>
      <c r="D285" s="45" t="str">
        <f>'Bills Import 2024'!AK285</f>
        <v/>
      </c>
      <c r="E285" s="1" t="str">
        <f>'Bills Import 2024'!AA285</f>
        <v>101011701</v>
      </c>
      <c r="F285" s="1" t="str">
        <f>'Bills Import 2024'!BF285</f>
        <v>Deduction of Advance Payment to Suppliers</v>
      </c>
      <c r="G285" s="1">
        <f>'Bills Import 2024'!BL285</f>
        <v>-1</v>
      </c>
      <c r="H285" s="46">
        <f>'Bills Import 2024'!BR285</f>
        <v>2116</v>
      </c>
      <c r="I285" s="1" t="str">
        <f>'Bills Import 2024'!W285</f>
        <v>{"962": 100.0}</v>
      </c>
      <c r="J285" s="1" t="str">
        <f>'Bills Import 2024'!AZ285</f>
        <v>15% PUR</v>
      </c>
    </row>
    <row r="286" spans="1:10" x14ac:dyDescent="0.25">
      <c r="A286" s="1" t="str">
        <f>'Bills Import 2024'!K286</f>
        <v>Subcontractors &amp; Services</v>
      </c>
      <c r="B286" s="45">
        <f>'Bills Import 2024'!R286</f>
        <v>45474</v>
      </c>
      <c r="C286" s="45">
        <f>'Bills Import 2024'!R286</f>
        <v>45474</v>
      </c>
      <c r="D286" s="45">
        <f>'Bills Import 2024'!AK286</f>
        <v>45489</v>
      </c>
      <c r="E286" s="1" t="str">
        <f>'Bills Import 2024'!AA286</f>
        <v>3010095</v>
      </c>
      <c r="F286" s="1" t="str">
        <f>'Bills Import 2024'!BF286</f>
        <v>Subcontractors</v>
      </c>
      <c r="G286" s="1">
        <f>'Bills Import 2024'!BL286</f>
        <v>1</v>
      </c>
      <c r="H286" s="46">
        <f>'Bills Import 2024'!BR286</f>
        <v>254769</v>
      </c>
      <c r="I286" s="1" t="str">
        <f>'Bills Import 2024'!W286</f>
        <v>{"1110": 100.0}</v>
      </c>
      <c r="J286" s="1" t="str">
        <f>'Bills Import 2024'!AZ286</f>
        <v>15% PUR</v>
      </c>
    </row>
    <row r="287" spans="1:10" x14ac:dyDescent="0.25">
      <c r="A287" s="1" t="str">
        <f>'Bills Import 2024'!K287</f>
        <v/>
      </c>
      <c r="B287" s="45" t="str">
        <f>'Bills Import 2024'!R287</f>
        <v/>
      </c>
      <c r="C287" s="45" t="str">
        <f>'Bills Import 2024'!R287</f>
        <v/>
      </c>
      <c r="D287" s="45" t="str">
        <f>'Bills Import 2024'!AK287</f>
        <v/>
      </c>
      <c r="E287" s="1" t="str">
        <f>'Bills Import 2024'!AA287</f>
        <v>101011701</v>
      </c>
      <c r="F287" s="1" t="str">
        <f>'Bills Import 2024'!BF287</f>
        <v>Deduction of Advance Payment to Suppliers</v>
      </c>
      <c r="G287" s="1">
        <f>'Bills Import 2024'!BL287</f>
        <v>-1</v>
      </c>
      <c r="H287" s="46">
        <f>'Bills Import 2024'!BR287</f>
        <v>76431</v>
      </c>
      <c r="I287" s="1" t="str">
        <f>'Bills Import 2024'!W287</f>
        <v>{"1110": 100.0}</v>
      </c>
      <c r="J287" s="1" t="str">
        <f>'Bills Import 2024'!AZ287</f>
        <v>15% PUR</v>
      </c>
    </row>
    <row r="288" spans="1:10" x14ac:dyDescent="0.25">
      <c r="A288" s="1" t="str">
        <f>'Bills Import 2024'!K288</f>
        <v>Subcontractors &amp; Services</v>
      </c>
      <c r="B288" s="45">
        <f>'Bills Import 2024'!R288</f>
        <v>45474</v>
      </c>
      <c r="C288" s="45">
        <f>'Bills Import 2024'!R288</f>
        <v>45474</v>
      </c>
      <c r="D288" s="45">
        <f>'Bills Import 2024'!AK288</f>
        <v>45489</v>
      </c>
      <c r="E288" s="1" t="str">
        <f>'Bills Import 2024'!AA288</f>
        <v>3010095</v>
      </c>
      <c r="F288" s="1" t="str">
        <f>'Bills Import 2024'!BF288</f>
        <v>Subcontractors</v>
      </c>
      <c r="G288" s="1">
        <f>'Bills Import 2024'!BL288</f>
        <v>1</v>
      </c>
      <c r="H288" s="46">
        <f>'Bills Import 2024'!BR288</f>
        <v>208675</v>
      </c>
      <c r="I288" s="1" t="str">
        <f>'Bills Import 2024'!W288</f>
        <v>{"61": 100.0}</v>
      </c>
      <c r="J288" s="1" t="str">
        <f>'Bills Import 2024'!AZ288</f>
        <v>15% PUR</v>
      </c>
    </row>
    <row r="289" spans="1:10" x14ac:dyDescent="0.25">
      <c r="A289" s="1" t="str">
        <f>'Bills Import 2024'!K289</f>
        <v/>
      </c>
      <c r="B289" s="45" t="str">
        <f>'Bills Import 2024'!R289</f>
        <v/>
      </c>
      <c r="C289" s="45" t="str">
        <f>'Bills Import 2024'!R289</f>
        <v/>
      </c>
      <c r="D289" s="45" t="str">
        <f>'Bills Import 2024'!AK289</f>
        <v/>
      </c>
      <c r="E289" s="1" t="str">
        <f>'Bills Import 2024'!AA289</f>
        <v>101011701</v>
      </c>
      <c r="F289" s="1" t="str">
        <f>'Bills Import 2024'!BF289</f>
        <v>Deduction of Advance Payment to Suppliers</v>
      </c>
      <c r="G289" s="1">
        <f>'Bills Import 2024'!BL289</f>
        <v>-1</v>
      </c>
      <c r="H289" s="46">
        <f>'Bills Import 2024'!BR289</f>
        <v>62602</v>
      </c>
      <c r="I289" s="1" t="str">
        <f>'Bills Import 2024'!W289</f>
        <v>{"61": 100.0}</v>
      </c>
      <c r="J289" s="1" t="str">
        <f>'Bills Import 2024'!AZ289</f>
        <v>15% PUR</v>
      </c>
    </row>
    <row r="290" spans="1:10" x14ac:dyDescent="0.25">
      <c r="A290" s="1" t="str">
        <f>'Bills Import 2024'!K290</f>
        <v>Subcontractors &amp; Services</v>
      </c>
      <c r="B290" s="45">
        <f>'Bills Import 2024'!R290</f>
        <v>45505</v>
      </c>
      <c r="C290" s="45">
        <f>'Bills Import 2024'!R290</f>
        <v>45505</v>
      </c>
      <c r="D290" s="45">
        <f>'Bills Import 2024'!AK290</f>
        <v>45520</v>
      </c>
      <c r="E290" s="1" t="str">
        <f>'Bills Import 2024'!AA290</f>
        <v>3010095</v>
      </c>
      <c r="F290" s="1" t="str">
        <f>'Bills Import 2024'!BF290</f>
        <v>Subcontractors</v>
      </c>
      <c r="G290" s="1">
        <f>'Bills Import 2024'!BL290</f>
        <v>1</v>
      </c>
      <c r="H290" s="46">
        <f>'Bills Import 2024'!BR290</f>
        <v>72477</v>
      </c>
      <c r="I290" s="1" t="str">
        <f>'Bills Import 2024'!W290</f>
        <v>{"1012": 100.0}</v>
      </c>
      <c r="J290" s="1" t="str">
        <f>'Bills Import 2024'!AZ290</f>
        <v>15% PUR</v>
      </c>
    </row>
    <row r="291" spans="1:10" x14ac:dyDescent="0.25">
      <c r="A291" s="1" t="str">
        <f>'Bills Import 2024'!K291</f>
        <v/>
      </c>
      <c r="B291" s="45" t="str">
        <f>'Bills Import 2024'!R291</f>
        <v/>
      </c>
      <c r="C291" s="45" t="str">
        <f>'Bills Import 2024'!R291</f>
        <v/>
      </c>
      <c r="D291" s="45" t="str">
        <f>'Bills Import 2024'!AK291</f>
        <v/>
      </c>
      <c r="E291" s="1" t="str">
        <f>'Bills Import 2024'!AA291</f>
        <v>101011701</v>
      </c>
      <c r="F291" s="1" t="str">
        <f>'Bills Import 2024'!BF291</f>
        <v>Deduction of Advance Payment to Suppliers</v>
      </c>
      <c r="G291" s="1">
        <f>'Bills Import 2024'!BL291</f>
        <v>-1</v>
      </c>
      <c r="H291" s="46">
        <f>'Bills Import 2024'!BR291</f>
        <v>21743</v>
      </c>
      <c r="I291" s="1" t="str">
        <f>'Bills Import 2024'!W291</f>
        <v>{"1012": 100.0}</v>
      </c>
      <c r="J291" s="1" t="str">
        <f>'Bills Import 2024'!AZ291</f>
        <v>15% PUR</v>
      </c>
    </row>
    <row r="292" spans="1:10" x14ac:dyDescent="0.25">
      <c r="A292" s="1" t="str">
        <f>'Bills Import 2024'!K292</f>
        <v>Subcontractors &amp; Services</v>
      </c>
      <c r="B292" s="45">
        <f>'Bills Import 2024'!R292</f>
        <v>45505</v>
      </c>
      <c r="C292" s="45">
        <f>'Bills Import 2024'!R292</f>
        <v>45505</v>
      </c>
      <c r="D292" s="45">
        <f>'Bills Import 2024'!AK292</f>
        <v>45520</v>
      </c>
      <c r="E292" s="1" t="str">
        <f>'Bills Import 2024'!AA292</f>
        <v>3010095</v>
      </c>
      <c r="F292" s="1" t="str">
        <f>'Bills Import 2024'!BF292</f>
        <v>Subcontractors</v>
      </c>
      <c r="G292" s="1">
        <f>'Bills Import 2024'!BL292</f>
        <v>1</v>
      </c>
      <c r="H292" s="46">
        <f>'Bills Import 2024'!BR292</f>
        <v>781342</v>
      </c>
      <c r="I292" s="1" t="str">
        <f>'Bills Import 2024'!W292</f>
        <v>{"1028": 100.0}</v>
      </c>
      <c r="J292" s="1" t="str">
        <f>'Bills Import 2024'!AZ292</f>
        <v>15% PUR</v>
      </c>
    </row>
    <row r="293" spans="1:10" x14ac:dyDescent="0.25">
      <c r="A293" s="1" t="str">
        <f>'Bills Import 2024'!K293</f>
        <v/>
      </c>
      <c r="B293" s="45" t="str">
        <f>'Bills Import 2024'!R293</f>
        <v/>
      </c>
      <c r="C293" s="45" t="str">
        <f>'Bills Import 2024'!R293</f>
        <v/>
      </c>
      <c r="D293" s="45" t="str">
        <f>'Bills Import 2024'!AK293</f>
        <v/>
      </c>
      <c r="E293" s="1" t="str">
        <f>'Bills Import 2024'!AA293</f>
        <v>101011701</v>
      </c>
      <c r="F293" s="1" t="str">
        <f>'Bills Import 2024'!BF293</f>
        <v>Deduction of Advance Payment to Suppliers</v>
      </c>
      <c r="G293" s="1">
        <f>'Bills Import 2024'!BL293</f>
        <v>-1</v>
      </c>
      <c r="H293" s="46">
        <f>'Bills Import 2024'!BR293</f>
        <v>156268</v>
      </c>
      <c r="I293" s="1" t="str">
        <f>'Bills Import 2024'!W293</f>
        <v>{"1028": 100.0}</v>
      </c>
      <c r="J293" s="1" t="str">
        <f>'Bills Import 2024'!AZ293</f>
        <v>15% PUR</v>
      </c>
    </row>
    <row r="294" spans="1:10" x14ac:dyDescent="0.25">
      <c r="A294" s="1" t="str">
        <f>'Bills Import 2024'!K294</f>
        <v>Subcontractors &amp; Services</v>
      </c>
      <c r="B294" s="45">
        <f>'Bills Import 2024'!R294</f>
        <v>45505</v>
      </c>
      <c r="C294" s="45">
        <f>'Bills Import 2024'!R294</f>
        <v>45505</v>
      </c>
      <c r="D294" s="45">
        <f>'Bills Import 2024'!AK294</f>
        <v>45520</v>
      </c>
      <c r="E294" s="1" t="str">
        <f>'Bills Import 2024'!AA294</f>
        <v>3010095</v>
      </c>
      <c r="F294" s="1" t="str">
        <f>'Bills Import 2024'!BF294</f>
        <v>Subcontractors</v>
      </c>
      <c r="G294" s="1">
        <f>'Bills Import 2024'!BL294</f>
        <v>1</v>
      </c>
      <c r="H294" s="46">
        <f>'Bills Import 2024'!BR294</f>
        <v>77155</v>
      </c>
      <c r="I294" s="1" t="str">
        <f>'Bills Import 2024'!W294</f>
        <v>{"991": 100.0}</v>
      </c>
      <c r="J294" s="1" t="str">
        <f>'Bills Import 2024'!AZ294</f>
        <v>15% PUR</v>
      </c>
    </row>
    <row r="295" spans="1:10" x14ac:dyDescent="0.25">
      <c r="A295" s="1" t="str">
        <f>'Bills Import 2024'!K295</f>
        <v/>
      </c>
      <c r="B295" s="45" t="str">
        <f>'Bills Import 2024'!R295</f>
        <v/>
      </c>
      <c r="C295" s="45" t="str">
        <f>'Bills Import 2024'!R295</f>
        <v/>
      </c>
      <c r="D295" s="45" t="str">
        <f>'Bills Import 2024'!AK295</f>
        <v/>
      </c>
      <c r="E295" s="1" t="str">
        <f>'Bills Import 2024'!AA295</f>
        <v>101011701</v>
      </c>
      <c r="F295" s="1" t="str">
        <f>'Bills Import 2024'!BF295</f>
        <v>Deduction of Advance Payment to Suppliers</v>
      </c>
      <c r="G295" s="1">
        <f>'Bills Import 2024'!BL295</f>
        <v>-1</v>
      </c>
      <c r="H295" s="46">
        <f>'Bills Import 2024'!BR295</f>
        <v>19289</v>
      </c>
      <c r="I295" s="1" t="str">
        <f>'Bills Import 2024'!W295</f>
        <v>{"991": 100.0}</v>
      </c>
      <c r="J295" s="1" t="str">
        <f>'Bills Import 2024'!AZ295</f>
        <v>15% PUR</v>
      </c>
    </row>
    <row r="296" spans="1:10" x14ac:dyDescent="0.25">
      <c r="A296" s="1" t="str">
        <f>'Bills Import 2024'!K296</f>
        <v>Subcontractors &amp; Services</v>
      </c>
      <c r="B296" s="45">
        <f>'Bills Import 2024'!R296</f>
        <v>45505</v>
      </c>
      <c r="C296" s="45">
        <f>'Bills Import 2024'!R296</f>
        <v>45505</v>
      </c>
      <c r="D296" s="45">
        <f>'Bills Import 2024'!AK296</f>
        <v>45520</v>
      </c>
      <c r="E296" s="1" t="str">
        <f>'Bills Import 2024'!AA296</f>
        <v>3010095</v>
      </c>
      <c r="F296" s="1" t="str">
        <f>'Bills Import 2024'!BF296</f>
        <v>Subcontractors</v>
      </c>
      <c r="G296" s="1">
        <f>'Bills Import 2024'!BL296</f>
        <v>1</v>
      </c>
      <c r="H296" s="46">
        <f>'Bills Import 2024'!BR296</f>
        <v>119905</v>
      </c>
      <c r="I296" s="1" t="str">
        <f>'Bills Import 2024'!W296</f>
        <v>{"1026": 100.0}</v>
      </c>
      <c r="J296" s="1" t="str">
        <f>'Bills Import 2024'!AZ296</f>
        <v>15% PUR</v>
      </c>
    </row>
    <row r="297" spans="1:10" x14ac:dyDescent="0.25">
      <c r="A297" s="1" t="str">
        <f>'Bills Import 2024'!K297</f>
        <v/>
      </c>
      <c r="B297" s="45" t="str">
        <f>'Bills Import 2024'!R297</f>
        <v/>
      </c>
      <c r="C297" s="45" t="str">
        <f>'Bills Import 2024'!R297</f>
        <v/>
      </c>
      <c r="D297" s="45" t="str">
        <f>'Bills Import 2024'!AK297</f>
        <v/>
      </c>
      <c r="E297" s="1" t="str">
        <f>'Bills Import 2024'!AA297</f>
        <v>101011701</v>
      </c>
      <c r="F297" s="1" t="str">
        <f>'Bills Import 2024'!BF297</f>
        <v>Deduction of Advance Payment to Suppliers</v>
      </c>
      <c r="G297" s="1">
        <f>'Bills Import 2024'!BL297</f>
        <v>-1</v>
      </c>
      <c r="H297" s="46">
        <f>'Bills Import 2024'!BR297</f>
        <v>23981</v>
      </c>
      <c r="I297" s="1" t="str">
        <f>'Bills Import 2024'!W297</f>
        <v>{"1026": 100.0}</v>
      </c>
      <c r="J297" s="1" t="str">
        <f>'Bills Import 2024'!AZ297</f>
        <v>15% PUR</v>
      </c>
    </row>
    <row r="298" spans="1:10" x14ac:dyDescent="0.25">
      <c r="A298" s="1" t="str">
        <f>'Bills Import 2024'!K298</f>
        <v>Subcontractors &amp; Services</v>
      </c>
      <c r="B298" s="45">
        <f>'Bills Import 2024'!R298</f>
        <v>45505</v>
      </c>
      <c r="C298" s="45">
        <f>'Bills Import 2024'!R298</f>
        <v>45505</v>
      </c>
      <c r="D298" s="45">
        <f>'Bills Import 2024'!AK298</f>
        <v>45520</v>
      </c>
      <c r="E298" s="1" t="str">
        <f>'Bills Import 2024'!AA298</f>
        <v>3010095</v>
      </c>
      <c r="F298" s="1" t="str">
        <f>'Bills Import 2024'!BF298</f>
        <v>Subcontractors</v>
      </c>
      <c r="G298" s="1">
        <f>'Bills Import 2024'!BL298</f>
        <v>1</v>
      </c>
      <c r="H298" s="46">
        <f>'Bills Import 2024'!BR298</f>
        <v>115746</v>
      </c>
      <c r="I298" s="1" t="str">
        <f>'Bills Import 2024'!W298</f>
        <v>{"1025": 100.0}</v>
      </c>
      <c r="J298" s="1" t="str">
        <f>'Bills Import 2024'!AZ298</f>
        <v>15% PUR</v>
      </c>
    </row>
    <row r="299" spans="1:10" x14ac:dyDescent="0.25">
      <c r="A299" s="1" t="str">
        <f>'Bills Import 2024'!K299</f>
        <v/>
      </c>
      <c r="B299" s="45" t="str">
        <f>'Bills Import 2024'!R299</f>
        <v/>
      </c>
      <c r="C299" s="45" t="str">
        <f>'Bills Import 2024'!R299</f>
        <v/>
      </c>
      <c r="D299" s="45" t="str">
        <f>'Bills Import 2024'!AK299</f>
        <v/>
      </c>
      <c r="E299" s="1" t="str">
        <f>'Bills Import 2024'!AA299</f>
        <v>101011701</v>
      </c>
      <c r="F299" s="1" t="str">
        <f>'Bills Import 2024'!BF299</f>
        <v>Deduction of Advance Payment to Suppliers</v>
      </c>
      <c r="G299" s="1">
        <f>'Bills Import 2024'!BL299</f>
        <v>-1</v>
      </c>
      <c r="H299" s="46">
        <f>'Bills Import 2024'!BR299</f>
        <v>46298</v>
      </c>
      <c r="I299" s="1" t="str">
        <f>'Bills Import 2024'!W299</f>
        <v>{"1025": 100.0}</v>
      </c>
      <c r="J299" s="1" t="str">
        <f>'Bills Import 2024'!AZ299</f>
        <v>15% PUR</v>
      </c>
    </row>
    <row r="300" spans="1:10" x14ac:dyDescent="0.25">
      <c r="A300" s="1" t="str">
        <f>'Bills Import 2024'!K300</f>
        <v>Subcontractors &amp; Services</v>
      </c>
      <c r="B300" s="45">
        <f>'Bills Import 2024'!R300</f>
        <v>45505</v>
      </c>
      <c r="C300" s="45">
        <f>'Bills Import 2024'!R300</f>
        <v>45505</v>
      </c>
      <c r="D300" s="45">
        <f>'Bills Import 2024'!AK300</f>
        <v>45520</v>
      </c>
      <c r="E300" s="1" t="str">
        <f>'Bills Import 2024'!AA300</f>
        <v>3010095</v>
      </c>
      <c r="F300" s="1" t="str">
        <f>'Bills Import 2024'!BF300</f>
        <v>Subcontractors</v>
      </c>
      <c r="G300" s="1">
        <f>'Bills Import 2024'!BL300</f>
        <v>1</v>
      </c>
      <c r="H300" s="46">
        <f>'Bills Import 2024'!BR300</f>
        <v>148480</v>
      </c>
      <c r="I300" s="1" t="str">
        <f>'Bills Import 2024'!W300</f>
        <v>{"1108": 100.0}</v>
      </c>
      <c r="J300" s="1" t="str">
        <f>'Bills Import 2024'!AZ300</f>
        <v>15% PUR</v>
      </c>
    </row>
    <row r="301" spans="1:10" x14ac:dyDescent="0.25">
      <c r="A301" s="1" t="str">
        <f>'Bills Import 2024'!K301</f>
        <v>Subcontractors &amp; Services</v>
      </c>
      <c r="B301" s="45">
        <f>'Bills Import 2024'!R301</f>
        <v>45505</v>
      </c>
      <c r="C301" s="45">
        <f>'Bills Import 2024'!R301</f>
        <v>45505</v>
      </c>
      <c r="D301" s="45">
        <f>'Bills Import 2024'!AK301</f>
        <v>45520</v>
      </c>
      <c r="E301" s="1" t="str">
        <f>'Bills Import 2024'!AA301</f>
        <v>3010095</v>
      </c>
      <c r="F301" s="1" t="str">
        <f>'Bills Import 2024'!BF301</f>
        <v>Subcontractors</v>
      </c>
      <c r="G301" s="1">
        <f>'Bills Import 2024'!BL301</f>
        <v>1</v>
      </c>
      <c r="H301" s="46">
        <f>'Bills Import 2024'!BR301</f>
        <v>260006</v>
      </c>
      <c r="I301" s="1" t="str">
        <f>'Bills Import 2024'!W301</f>
        <v>{"1031": 100.0}</v>
      </c>
      <c r="J301" s="1" t="str">
        <f>'Bills Import 2024'!AZ301</f>
        <v>15% PUR</v>
      </c>
    </row>
    <row r="302" spans="1:10" x14ac:dyDescent="0.25">
      <c r="A302" s="1" t="str">
        <f>'Bills Import 2024'!K302</f>
        <v/>
      </c>
      <c r="B302" s="45" t="str">
        <f>'Bills Import 2024'!R302</f>
        <v/>
      </c>
      <c r="C302" s="45" t="str">
        <f>'Bills Import 2024'!R302</f>
        <v/>
      </c>
      <c r="D302" s="45" t="str">
        <f>'Bills Import 2024'!AK302</f>
        <v/>
      </c>
      <c r="E302" s="1" t="str">
        <f>'Bills Import 2024'!AA302</f>
        <v>101011701</v>
      </c>
      <c r="F302" s="1" t="str">
        <f>'Bills Import 2024'!BF302</f>
        <v>Deduction of Advance Payment to Suppliers</v>
      </c>
      <c r="G302" s="1">
        <f>'Bills Import 2024'!BL302</f>
        <v>-1</v>
      </c>
      <c r="H302" s="46">
        <f>'Bills Import 2024'!BR302</f>
        <v>26001</v>
      </c>
      <c r="I302" s="1" t="str">
        <f>'Bills Import 2024'!W302</f>
        <v>{"1031": 100.0}</v>
      </c>
      <c r="J302" s="1" t="str">
        <f>'Bills Import 2024'!AZ302</f>
        <v>15% PUR</v>
      </c>
    </row>
    <row r="303" spans="1:10" x14ac:dyDescent="0.25">
      <c r="A303" s="1" t="str">
        <f>'Bills Import 2024'!K303</f>
        <v>Subcontractors &amp; Services</v>
      </c>
      <c r="B303" s="45">
        <f>'Bills Import 2024'!R303</f>
        <v>45505</v>
      </c>
      <c r="C303" s="45">
        <f>'Bills Import 2024'!R303</f>
        <v>45505</v>
      </c>
      <c r="D303" s="45">
        <f>'Bills Import 2024'!AK303</f>
        <v>45520</v>
      </c>
      <c r="E303" s="1" t="str">
        <f>'Bills Import 2024'!AA303</f>
        <v>3010095</v>
      </c>
      <c r="F303" s="1" t="str">
        <f>'Bills Import 2024'!BF303</f>
        <v>Subcontractors</v>
      </c>
      <c r="G303" s="1">
        <f>'Bills Import 2024'!BL303</f>
        <v>1</v>
      </c>
      <c r="H303" s="46">
        <f>'Bills Import 2024'!BR303</f>
        <v>46400</v>
      </c>
      <c r="I303" s="1" t="str">
        <f>'Bills Import 2024'!W303</f>
        <v>{"1022": 100.0}</v>
      </c>
      <c r="J303" s="1" t="str">
        <f>'Bills Import 2024'!AZ303</f>
        <v>15% PUR</v>
      </c>
    </row>
    <row r="304" spans="1:10" x14ac:dyDescent="0.25">
      <c r="A304" s="1" t="str">
        <f>'Bills Import 2024'!K304</f>
        <v/>
      </c>
      <c r="B304" s="45" t="str">
        <f>'Bills Import 2024'!R304</f>
        <v/>
      </c>
      <c r="C304" s="45" t="str">
        <f>'Bills Import 2024'!R304</f>
        <v/>
      </c>
      <c r="D304" s="45" t="str">
        <f>'Bills Import 2024'!AK304</f>
        <v/>
      </c>
      <c r="E304" s="1" t="str">
        <f>'Bills Import 2024'!AA304</f>
        <v>101011701</v>
      </c>
      <c r="F304" s="1" t="str">
        <f>'Bills Import 2024'!BF304</f>
        <v>Deduction of Advance Payment to Suppliers</v>
      </c>
      <c r="G304" s="1">
        <f>'Bills Import 2024'!BL304</f>
        <v>-1</v>
      </c>
      <c r="H304" s="46">
        <f>'Bills Import 2024'!BR304</f>
        <v>9280</v>
      </c>
      <c r="I304" s="1" t="str">
        <f>'Bills Import 2024'!W304</f>
        <v>{"1022": 100.0}</v>
      </c>
      <c r="J304" s="1" t="str">
        <f>'Bills Import 2024'!AZ304</f>
        <v>15% PUR</v>
      </c>
    </row>
    <row r="305" spans="1:10" x14ac:dyDescent="0.25">
      <c r="A305" s="1" t="str">
        <f>'Bills Import 2024'!K305</f>
        <v>Subcontractors &amp; Services</v>
      </c>
      <c r="B305" s="45">
        <f>'Bills Import 2024'!R305</f>
        <v>45505</v>
      </c>
      <c r="C305" s="45">
        <f>'Bills Import 2024'!R305</f>
        <v>45505</v>
      </c>
      <c r="D305" s="45">
        <f>'Bills Import 2024'!AK305</f>
        <v>45520</v>
      </c>
      <c r="E305" s="1" t="str">
        <f>'Bills Import 2024'!AA305</f>
        <v>3010095</v>
      </c>
      <c r="F305" s="1" t="str">
        <f>'Bills Import 2024'!BF305</f>
        <v>Subcontractors</v>
      </c>
      <c r="G305" s="1">
        <f>'Bills Import 2024'!BL305</f>
        <v>1</v>
      </c>
      <c r="H305" s="46">
        <f>'Bills Import 2024'!BR305</f>
        <v>129920</v>
      </c>
      <c r="I305" s="1" t="str">
        <f>'Bills Import 2024'!W305</f>
        <v>{"1021": 100.0}</v>
      </c>
      <c r="J305" s="1" t="str">
        <f>'Bills Import 2024'!AZ305</f>
        <v>15% PUR</v>
      </c>
    </row>
    <row r="306" spans="1:10" x14ac:dyDescent="0.25">
      <c r="A306" s="1" t="str">
        <f>'Bills Import 2024'!K306</f>
        <v/>
      </c>
      <c r="B306" s="45" t="str">
        <f>'Bills Import 2024'!R306</f>
        <v/>
      </c>
      <c r="C306" s="45" t="str">
        <f>'Bills Import 2024'!R306</f>
        <v/>
      </c>
      <c r="D306" s="45" t="str">
        <f>'Bills Import 2024'!AK306</f>
        <v/>
      </c>
      <c r="E306" s="1" t="str">
        <f>'Bills Import 2024'!AA306</f>
        <v>101011701</v>
      </c>
      <c r="F306" s="1" t="str">
        <f>'Bills Import 2024'!BF306</f>
        <v>Deduction of Advance Payment to Suppliers</v>
      </c>
      <c r="G306" s="1">
        <f>'Bills Import 2024'!BL306</f>
        <v>-1</v>
      </c>
      <c r="H306" s="46">
        <f>'Bills Import 2024'!BR306</f>
        <v>19488</v>
      </c>
      <c r="I306" s="1" t="str">
        <f>'Bills Import 2024'!W306</f>
        <v>{"1021": 100.0}</v>
      </c>
      <c r="J306" s="1" t="str">
        <f>'Bills Import 2024'!AZ306</f>
        <v>15% PUR</v>
      </c>
    </row>
    <row r="307" spans="1:10" x14ac:dyDescent="0.25">
      <c r="A307" s="1" t="str">
        <f>'Bills Import 2024'!K307</f>
        <v>Subcontractors &amp; Services</v>
      </c>
      <c r="B307" s="45">
        <f>'Bills Import 2024'!R307</f>
        <v>45505</v>
      </c>
      <c r="C307" s="45">
        <f>'Bills Import 2024'!R307</f>
        <v>45505</v>
      </c>
      <c r="D307" s="45">
        <f>'Bills Import 2024'!AK307</f>
        <v>45520</v>
      </c>
      <c r="E307" s="1" t="str">
        <f>'Bills Import 2024'!AA307</f>
        <v>3010095</v>
      </c>
      <c r="F307" s="1" t="str">
        <f>'Bills Import 2024'!BF307</f>
        <v>Subcontractors</v>
      </c>
      <c r="G307" s="1">
        <f>'Bills Import 2024'!BL307</f>
        <v>1</v>
      </c>
      <c r="H307" s="46">
        <f>'Bills Import 2024'!BR307</f>
        <v>143598</v>
      </c>
      <c r="I307" s="1" t="str">
        <f>'Bills Import 2024'!W307</f>
        <v>{"943": 100.0}</v>
      </c>
      <c r="J307" s="1" t="str">
        <f>'Bills Import 2024'!AZ307</f>
        <v>15% PUR</v>
      </c>
    </row>
    <row r="308" spans="1:10" x14ac:dyDescent="0.25">
      <c r="A308" s="1" t="str">
        <f>'Bills Import 2024'!K308</f>
        <v/>
      </c>
      <c r="B308" s="45" t="str">
        <f>'Bills Import 2024'!R308</f>
        <v/>
      </c>
      <c r="C308" s="45" t="str">
        <f>'Bills Import 2024'!R308</f>
        <v/>
      </c>
      <c r="D308" s="45" t="str">
        <f>'Bills Import 2024'!AK308</f>
        <v/>
      </c>
      <c r="E308" s="1" t="str">
        <f>'Bills Import 2024'!AA308</f>
        <v>101011701</v>
      </c>
      <c r="F308" s="1" t="str">
        <f>'Bills Import 2024'!BF308</f>
        <v>Deduction of Advance Payment to Suppliers</v>
      </c>
      <c r="G308" s="1">
        <f>'Bills Import 2024'!BL308</f>
        <v>-1</v>
      </c>
      <c r="H308" s="46">
        <f>'Bills Import 2024'!BR308</f>
        <v>14360</v>
      </c>
      <c r="I308" s="1" t="str">
        <f>'Bills Import 2024'!W308</f>
        <v>{"943": 100.0}</v>
      </c>
      <c r="J308" s="1" t="str">
        <f>'Bills Import 2024'!AZ308</f>
        <v>15% PUR</v>
      </c>
    </row>
    <row r="309" spans="1:10" x14ac:dyDescent="0.25">
      <c r="A309" s="1" t="str">
        <f>'Bills Import 2024'!K309</f>
        <v>Subcontractors &amp; Services</v>
      </c>
      <c r="B309" s="45">
        <f>'Bills Import 2024'!R309</f>
        <v>45505</v>
      </c>
      <c r="C309" s="45">
        <f>'Bills Import 2024'!R309</f>
        <v>45505</v>
      </c>
      <c r="D309" s="45">
        <f>'Bills Import 2024'!AK309</f>
        <v>45520</v>
      </c>
      <c r="E309" s="1" t="str">
        <f>'Bills Import 2024'!AA309</f>
        <v>3010095</v>
      </c>
      <c r="F309" s="1" t="str">
        <f>'Bills Import 2024'!BF309</f>
        <v>Subcontractors</v>
      </c>
      <c r="G309" s="1">
        <f>'Bills Import 2024'!BL309</f>
        <v>1</v>
      </c>
      <c r="H309" s="46">
        <f>'Bills Import 2024'!BR309</f>
        <v>509539</v>
      </c>
      <c r="I309" s="1" t="str">
        <f>'Bills Import 2024'!W309</f>
        <v>{"1110": 100.0}</v>
      </c>
      <c r="J309" s="1" t="str">
        <f>'Bills Import 2024'!AZ309</f>
        <v>15% PUR</v>
      </c>
    </row>
    <row r="310" spans="1:10" x14ac:dyDescent="0.25">
      <c r="A310" s="1" t="str">
        <f>'Bills Import 2024'!K310</f>
        <v/>
      </c>
      <c r="B310" s="45" t="str">
        <f>'Bills Import 2024'!R310</f>
        <v/>
      </c>
      <c r="C310" s="45" t="str">
        <f>'Bills Import 2024'!R310</f>
        <v/>
      </c>
      <c r="D310" s="45" t="str">
        <f>'Bills Import 2024'!AK310</f>
        <v/>
      </c>
      <c r="E310" s="1" t="str">
        <f>'Bills Import 2024'!AA310</f>
        <v>101011701</v>
      </c>
      <c r="F310" s="1" t="str">
        <f>'Bills Import 2024'!BF310</f>
        <v>Deduction of Advance Payment to Suppliers</v>
      </c>
      <c r="G310" s="1">
        <f>'Bills Import 2024'!BL310</f>
        <v>-1</v>
      </c>
      <c r="H310" s="46">
        <f>'Bills Import 2024'!BR310</f>
        <v>152862</v>
      </c>
      <c r="I310" s="1" t="str">
        <f>'Bills Import 2024'!W310</f>
        <v>{"1110": 100.0}</v>
      </c>
      <c r="J310" s="1" t="str">
        <f>'Bills Import 2024'!AZ310</f>
        <v>15% PUR</v>
      </c>
    </row>
    <row r="311" spans="1:10" x14ac:dyDescent="0.25">
      <c r="A311" s="1" t="str">
        <f>'Bills Import 2024'!K311</f>
        <v>Subcontractors &amp; Services</v>
      </c>
      <c r="B311" s="45">
        <f>'Bills Import 2024'!R311</f>
        <v>45505</v>
      </c>
      <c r="C311" s="45">
        <f>'Bills Import 2024'!R311</f>
        <v>45505</v>
      </c>
      <c r="D311" s="45">
        <f>'Bills Import 2024'!AK311</f>
        <v>45520</v>
      </c>
      <c r="E311" s="1" t="str">
        <f>'Bills Import 2024'!AA311</f>
        <v>3010095</v>
      </c>
      <c r="F311" s="1" t="str">
        <f>'Bills Import 2024'!BF311</f>
        <v>Subcontractors</v>
      </c>
      <c r="G311" s="1">
        <f>'Bills Import 2024'!BL311</f>
        <v>1</v>
      </c>
      <c r="H311" s="46">
        <f>'Bills Import 2024'!BR311</f>
        <v>417350</v>
      </c>
      <c r="I311" s="1" t="str">
        <f>'Bills Import 2024'!W311</f>
        <v>{"61": 100.0}</v>
      </c>
      <c r="J311" s="1" t="str">
        <f>'Bills Import 2024'!AZ311</f>
        <v>15% PUR</v>
      </c>
    </row>
    <row r="312" spans="1:10" x14ac:dyDescent="0.25">
      <c r="A312" s="1" t="str">
        <f>'Bills Import 2024'!K312</f>
        <v/>
      </c>
      <c r="B312" s="45" t="str">
        <f>'Bills Import 2024'!R312</f>
        <v/>
      </c>
      <c r="C312" s="45" t="str">
        <f>'Bills Import 2024'!R312</f>
        <v/>
      </c>
      <c r="D312" s="45" t="str">
        <f>'Bills Import 2024'!AK312</f>
        <v/>
      </c>
      <c r="E312" s="1" t="str">
        <f>'Bills Import 2024'!AA312</f>
        <v>101011701</v>
      </c>
      <c r="F312" s="1" t="str">
        <f>'Bills Import 2024'!BF312</f>
        <v>Deduction of Advance Payment to Suppliers</v>
      </c>
      <c r="G312" s="1">
        <f>'Bills Import 2024'!BL312</f>
        <v>-1</v>
      </c>
      <c r="H312" s="46">
        <f>'Bills Import 2024'!BR312</f>
        <v>125205</v>
      </c>
      <c r="I312" s="1" t="str">
        <f>'Bills Import 2024'!W312</f>
        <v>{"61": 100.0}</v>
      </c>
      <c r="J312" s="1" t="str">
        <f>'Bills Import 2024'!AZ312</f>
        <v>15% PUR</v>
      </c>
    </row>
    <row r="313" spans="1:10" x14ac:dyDescent="0.25">
      <c r="A313" s="1" t="str">
        <f>'Bills Import 2024'!K313</f>
        <v>Subcontractors &amp; Services</v>
      </c>
      <c r="B313" s="45">
        <f>'Bills Import 2024'!R313</f>
        <v>45535</v>
      </c>
      <c r="C313" s="45">
        <f>'Bills Import 2024'!R313</f>
        <v>45535</v>
      </c>
      <c r="D313" s="45">
        <f>'Bills Import 2024'!AK313</f>
        <v>45550</v>
      </c>
      <c r="E313" s="1" t="str">
        <f>'Bills Import 2024'!AA313</f>
        <v>3010095</v>
      </c>
      <c r="F313" s="1" t="str">
        <f>'Bills Import 2024'!BF313</f>
        <v>Subcontractors</v>
      </c>
      <c r="G313" s="1">
        <f>'Bills Import 2024'!BL313</f>
        <v>1</v>
      </c>
      <c r="H313" s="46">
        <f>'Bills Import 2024'!BR313</f>
        <v>36238</v>
      </c>
      <c r="I313" s="1" t="str">
        <f>'Bills Import 2024'!W313</f>
        <v>{"1012": 100.0}</v>
      </c>
      <c r="J313" s="1" t="str">
        <f>'Bills Import 2024'!AZ313</f>
        <v>15% PUR</v>
      </c>
    </row>
    <row r="314" spans="1:10" x14ac:dyDescent="0.25">
      <c r="A314" s="1" t="str">
        <f>'Bills Import 2024'!K314</f>
        <v/>
      </c>
      <c r="B314" s="45" t="str">
        <f>'Bills Import 2024'!R314</f>
        <v/>
      </c>
      <c r="C314" s="45" t="str">
        <f>'Bills Import 2024'!R314</f>
        <v/>
      </c>
      <c r="D314" s="45" t="str">
        <f>'Bills Import 2024'!AK314</f>
        <v/>
      </c>
      <c r="E314" s="1" t="str">
        <f>'Bills Import 2024'!AA314</f>
        <v>101011701</v>
      </c>
      <c r="F314" s="1" t="str">
        <f>'Bills Import 2024'!BF314</f>
        <v>Deduction of Advance Payment to Suppliers</v>
      </c>
      <c r="G314" s="1">
        <f>'Bills Import 2024'!BL314</f>
        <v>-1</v>
      </c>
      <c r="H314" s="46">
        <f>'Bills Import 2024'!BR314</f>
        <v>10872</v>
      </c>
      <c r="I314" s="1" t="str">
        <f>'Bills Import 2024'!W314</f>
        <v>{"1012": 100.0}</v>
      </c>
      <c r="J314" s="1" t="str">
        <f>'Bills Import 2024'!AZ314</f>
        <v>15% PUR</v>
      </c>
    </row>
    <row r="315" spans="1:10" x14ac:dyDescent="0.25">
      <c r="A315" s="1" t="str">
        <f>'Bills Import 2024'!K315</f>
        <v>Subcontractors &amp; Services</v>
      </c>
      <c r="B315" s="45">
        <f>'Bills Import 2024'!R315</f>
        <v>45535</v>
      </c>
      <c r="C315" s="45">
        <f>'Bills Import 2024'!R315</f>
        <v>45535</v>
      </c>
      <c r="D315" s="45">
        <f>'Bills Import 2024'!AK315</f>
        <v>45550</v>
      </c>
      <c r="E315" s="1" t="str">
        <f>'Bills Import 2024'!AA315</f>
        <v>3010095</v>
      </c>
      <c r="F315" s="1" t="str">
        <f>'Bills Import 2024'!BF315</f>
        <v>Subcontractors</v>
      </c>
      <c r="G315" s="1">
        <f>'Bills Import 2024'!BL315</f>
        <v>1</v>
      </c>
      <c r="H315" s="46">
        <f>'Bills Import 2024'!BR315</f>
        <v>371200</v>
      </c>
      <c r="I315" s="1" t="str">
        <f>'Bills Import 2024'!W315</f>
        <v>{"1028": 100.0}</v>
      </c>
      <c r="J315" s="1" t="str">
        <f>'Bills Import 2024'!AZ315</f>
        <v>15% PUR</v>
      </c>
    </row>
    <row r="316" spans="1:10" x14ac:dyDescent="0.25">
      <c r="A316" s="1" t="str">
        <f>'Bills Import 2024'!K316</f>
        <v/>
      </c>
      <c r="B316" s="45" t="str">
        <f>'Bills Import 2024'!R316</f>
        <v/>
      </c>
      <c r="C316" s="45" t="str">
        <f>'Bills Import 2024'!R316</f>
        <v/>
      </c>
      <c r="D316" s="45" t="str">
        <f>'Bills Import 2024'!AK316</f>
        <v/>
      </c>
      <c r="E316" s="1" t="str">
        <f>'Bills Import 2024'!AA316</f>
        <v>101011701</v>
      </c>
      <c r="F316" s="1" t="str">
        <f>'Bills Import 2024'!BF316</f>
        <v>Deduction of Advance Payment to Suppliers</v>
      </c>
      <c r="G316" s="1">
        <f>'Bills Import 2024'!BL316</f>
        <v>-1</v>
      </c>
      <c r="H316" s="46">
        <f>'Bills Import 2024'!BR316</f>
        <v>74240</v>
      </c>
      <c r="I316" s="1" t="str">
        <f>'Bills Import 2024'!W316</f>
        <v>{"1028": 100.0}</v>
      </c>
      <c r="J316" s="1" t="str">
        <f>'Bills Import 2024'!AZ316</f>
        <v>15% PUR</v>
      </c>
    </row>
    <row r="317" spans="1:10" x14ac:dyDescent="0.25">
      <c r="A317" s="1" t="str">
        <f>'Bills Import 2024'!K317</f>
        <v>Subcontractors &amp; Services</v>
      </c>
      <c r="B317" s="45">
        <f>'Bills Import 2024'!R317</f>
        <v>45535</v>
      </c>
      <c r="C317" s="45">
        <f>'Bills Import 2024'!R317</f>
        <v>45535</v>
      </c>
      <c r="D317" s="45">
        <f>'Bills Import 2024'!AK317</f>
        <v>45550</v>
      </c>
      <c r="E317" s="1" t="str">
        <f>'Bills Import 2024'!AA317</f>
        <v>3010095</v>
      </c>
      <c r="F317" s="1" t="str">
        <f>'Bills Import 2024'!BF317</f>
        <v>Subcontractors</v>
      </c>
      <c r="G317" s="1">
        <f>'Bills Import 2024'!BL317</f>
        <v>1</v>
      </c>
      <c r="H317" s="46">
        <f>'Bills Import 2024'!BR317</f>
        <v>77155</v>
      </c>
      <c r="I317" s="1" t="str">
        <f>'Bills Import 2024'!W317</f>
        <v>{"991": 100.0}</v>
      </c>
      <c r="J317" s="1" t="str">
        <f>'Bills Import 2024'!AZ317</f>
        <v>15% PUR</v>
      </c>
    </row>
    <row r="318" spans="1:10" x14ac:dyDescent="0.25">
      <c r="A318" s="1" t="str">
        <f>'Bills Import 2024'!K318</f>
        <v/>
      </c>
      <c r="B318" s="45" t="str">
        <f>'Bills Import 2024'!R318</f>
        <v/>
      </c>
      <c r="C318" s="45" t="str">
        <f>'Bills Import 2024'!R318</f>
        <v/>
      </c>
      <c r="D318" s="45" t="str">
        <f>'Bills Import 2024'!AK318</f>
        <v/>
      </c>
      <c r="E318" s="1" t="str">
        <f>'Bills Import 2024'!AA318</f>
        <v>101011701</v>
      </c>
      <c r="F318" s="1" t="str">
        <f>'Bills Import 2024'!BF318</f>
        <v>Deduction of Advance Payment to Suppliers</v>
      </c>
      <c r="G318" s="1">
        <f>'Bills Import 2024'!BL318</f>
        <v>-1</v>
      </c>
      <c r="H318" s="46">
        <f>'Bills Import 2024'!BR318</f>
        <v>19289</v>
      </c>
      <c r="I318" s="1" t="str">
        <f>'Bills Import 2024'!W318</f>
        <v>{"991": 100.0}</v>
      </c>
      <c r="J318" s="1" t="str">
        <f>'Bills Import 2024'!AZ318</f>
        <v>15% PUR</v>
      </c>
    </row>
    <row r="319" spans="1:10" x14ac:dyDescent="0.25">
      <c r="A319" s="1" t="str">
        <f>'Bills Import 2024'!K319</f>
        <v>Subcontractors &amp; Services</v>
      </c>
      <c r="B319" s="45">
        <f>'Bills Import 2024'!R319</f>
        <v>45535</v>
      </c>
      <c r="C319" s="45">
        <f>'Bills Import 2024'!R319</f>
        <v>45535</v>
      </c>
      <c r="D319" s="45">
        <f>'Bills Import 2024'!AK319</f>
        <v>45550</v>
      </c>
      <c r="E319" s="1" t="str">
        <f>'Bills Import 2024'!AA319</f>
        <v>3010095</v>
      </c>
      <c r="F319" s="1" t="str">
        <f>'Bills Import 2024'!BF319</f>
        <v>Subcontractors</v>
      </c>
      <c r="G319" s="1">
        <f>'Bills Import 2024'!BL319</f>
        <v>1</v>
      </c>
      <c r="H319" s="46">
        <f>'Bills Import 2024'!BR319</f>
        <v>119905</v>
      </c>
      <c r="I319" s="1" t="str">
        <f>'Bills Import 2024'!W319</f>
        <v>{"1026": 100.0}</v>
      </c>
      <c r="J319" s="1" t="str">
        <f>'Bills Import 2024'!AZ319</f>
        <v>15% PUR</v>
      </c>
    </row>
    <row r="320" spans="1:10" x14ac:dyDescent="0.25">
      <c r="A320" s="1" t="str">
        <f>'Bills Import 2024'!K320</f>
        <v/>
      </c>
      <c r="B320" s="45" t="str">
        <f>'Bills Import 2024'!R320</f>
        <v/>
      </c>
      <c r="C320" s="45" t="str">
        <f>'Bills Import 2024'!R320</f>
        <v/>
      </c>
      <c r="D320" s="45" t="str">
        <f>'Bills Import 2024'!AK320</f>
        <v/>
      </c>
      <c r="E320" s="1" t="str">
        <f>'Bills Import 2024'!AA320</f>
        <v>101011701</v>
      </c>
      <c r="F320" s="1" t="str">
        <f>'Bills Import 2024'!BF320</f>
        <v>Deduction of Advance Payment to Suppliers</v>
      </c>
      <c r="G320" s="1">
        <f>'Bills Import 2024'!BL320</f>
        <v>-1</v>
      </c>
      <c r="H320" s="46">
        <f>'Bills Import 2024'!BR320</f>
        <v>23981</v>
      </c>
      <c r="I320" s="1" t="str">
        <f>'Bills Import 2024'!W320</f>
        <v>{"1026": 100.0}</v>
      </c>
      <c r="J320" s="1" t="str">
        <f>'Bills Import 2024'!AZ320</f>
        <v>15% PUR</v>
      </c>
    </row>
    <row r="321" spans="1:10" x14ac:dyDescent="0.25">
      <c r="A321" s="1" t="str">
        <f>'Bills Import 2024'!K321</f>
        <v>Subcontractors &amp; Services</v>
      </c>
      <c r="B321" s="45">
        <f>'Bills Import 2024'!R321</f>
        <v>45535</v>
      </c>
      <c r="C321" s="45">
        <f>'Bills Import 2024'!R321</f>
        <v>45535</v>
      </c>
      <c r="D321" s="45">
        <f>'Bills Import 2024'!AK321</f>
        <v>45550</v>
      </c>
      <c r="E321" s="1" t="str">
        <f>'Bills Import 2024'!AA321</f>
        <v>3010095</v>
      </c>
      <c r="F321" s="1" t="str">
        <f>'Bills Import 2024'!BF321</f>
        <v>Subcontractors</v>
      </c>
      <c r="G321" s="1">
        <f>'Bills Import 2024'!BL321</f>
        <v>1</v>
      </c>
      <c r="H321" s="46">
        <f>'Bills Import 2024'!BR321</f>
        <v>115746</v>
      </c>
      <c r="I321" s="1" t="str">
        <f>'Bills Import 2024'!W321</f>
        <v>{"1025": 100.0}</v>
      </c>
      <c r="J321" s="1" t="str">
        <f>'Bills Import 2024'!AZ321</f>
        <v>15% PUR</v>
      </c>
    </row>
    <row r="322" spans="1:10" x14ac:dyDescent="0.25">
      <c r="A322" s="1" t="str">
        <f>'Bills Import 2024'!K322</f>
        <v/>
      </c>
      <c r="B322" s="45" t="str">
        <f>'Bills Import 2024'!R322</f>
        <v/>
      </c>
      <c r="C322" s="45" t="str">
        <f>'Bills Import 2024'!R322</f>
        <v/>
      </c>
      <c r="D322" s="45" t="str">
        <f>'Bills Import 2024'!AK322</f>
        <v/>
      </c>
      <c r="E322" s="1" t="str">
        <f>'Bills Import 2024'!AA322</f>
        <v>101011701</v>
      </c>
      <c r="F322" s="1" t="str">
        <f>'Bills Import 2024'!BF322</f>
        <v>Deduction of Advance Payment to Suppliers</v>
      </c>
      <c r="G322" s="1">
        <f>'Bills Import 2024'!BL322</f>
        <v>-1</v>
      </c>
      <c r="H322" s="46">
        <f>'Bills Import 2024'!BR322</f>
        <v>46298</v>
      </c>
      <c r="I322" s="1" t="str">
        <f>'Bills Import 2024'!W322</f>
        <v>{"1025": 100.0}</v>
      </c>
      <c r="J322" s="1" t="str">
        <f>'Bills Import 2024'!AZ322</f>
        <v>15% PUR</v>
      </c>
    </row>
    <row r="323" spans="1:10" x14ac:dyDescent="0.25">
      <c r="A323" s="1" t="str">
        <f>'Bills Import 2024'!K323</f>
        <v>Subcontractors &amp; Services</v>
      </c>
      <c r="B323" s="45">
        <f>'Bills Import 2024'!R323</f>
        <v>45535</v>
      </c>
      <c r="C323" s="45">
        <f>'Bills Import 2024'!R323</f>
        <v>45535</v>
      </c>
      <c r="D323" s="45">
        <f>'Bills Import 2024'!AK323</f>
        <v>45550</v>
      </c>
      <c r="E323" s="1" t="str">
        <f>'Bills Import 2024'!AA323</f>
        <v>3010095</v>
      </c>
      <c r="F323" s="1" t="str">
        <f>'Bills Import 2024'!BF323</f>
        <v>Subcontractors</v>
      </c>
      <c r="G323" s="1">
        <f>'Bills Import 2024'!BL323</f>
        <v>1</v>
      </c>
      <c r="H323" s="46">
        <f>'Bills Import 2024'!BR323</f>
        <v>148480</v>
      </c>
      <c r="I323" s="1" t="str">
        <f>'Bills Import 2024'!W323</f>
        <v>{"1108": 100.0}</v>
      </c>
      <c r="J323" s="1" t="str">
        <f>'Bills Import 2024'!AZ323</f>
        <v>15% PUR</v>
      </c>
    </row>
    <row r="324" spans="1:10" x14ac:dyDescent="0.25">
      <c r="A324" s="1" t="str">
        <f>'Bills Import 2024'!K324</f>
        <v>Subcontractors &amp; Services</v>
      </c>
      <c r="B324" s="45">
        <f>'Bills Import 2024'!R324</f>
        <v>45535</v>
      </c>
      <c r="C324" s="45">
        <f>'Bills Import 2024'!R324</f>
        <v>45535</v>
      </c>
      <c r="D324" s="45">
        <f>'Bills Import 2024'!AK324</f>
        <v>45550</v>
      </c>
      <c r="E324" s="1" t="str">
        <f>'Bills Import 2024'!AA324</f>
        <v>3010095</v>
      </c>
      <c r="F324" s="1" t="str">
        <f>'Bills Import 2024'!BF324</f>
        <v>Subcontractors</v>
      </c>
      <c r="G324" s="1">
        <f>'Bills Import 2024'!BL324</f>
        <v>1</v>
      </c>
      <c r="H324" s="46">
        <f>'Bills Import 2024'!BR324</f>
        <v>240500</v>
      </c>
      <c r="I324" s="1" t="str">
        <f>'Bills Import 2024'!W324</f>
        <v>{"1031": 100.0}</v>
      </c>
      <c r="J324" s="1" t="str">
        <f>'Bills Import 2024'!AZ324</f>
        <v>15% PUR</v>
      </c>
    </row>
    <row r="325" spans="1:10" x14ac:dyDescent="0.25">
      <c r="A325" s="1" t="str">
        <f>'Bills Import 2024'!K325</f>
        <v/>
      </c>
      <c r="B325" s="45" t="str">
        <f>'Bills Import 2024'!R325</f>
        <v/>
      </c>
      <c r="C325" s="45" t="str">
        <f>'Bills Import 2024'!R325</f>
        <v/>
      </c>
      <c r="D325" s="45" t="str">
        <f>'Bills Import 2024'!AK325</f>
        <v/>
      </c>
      <c r="E325" s="1" t="str">
        <f>'Bills Import 2024'!AA325</f>
        <v>101011701</v>
      </c>
      <c r="F325" s="1" t="str">
        <f>'Bills Import 2024'!BF325</f>
        <v>Deduction of Advance Payment to Suppliers</v>
      </c>
      <c r="G325" s="1">
        <f>'Bills Import 2024'!BL325</f>
        <v>-1</v>
      </c>
      <c r="H325" s="46">
        <f>'Bills Import 2024'!BR325</f>
        <v>24050</v>
      </c>
      <c r="I325" s="1" t="str">
        <f>'Bills Import 2024'!W325</f>
        <v>{"1031": 100.0}</v>
      </c>
      <c r="J325" s="1" t="str">
        <f>'Bills Import 2024'!AZ325</f>
        <v>15% PUR</v>
      </c>
    </row>
    <row r="326" spans="1:10" x14ac:dyDescent="0.25">
      <c r="A326" s="1" t="str">
        <f>'Bills Import 2024'!K326</f>
        <v>Subcontractors &amp; Services</v>
      </c>
      <c r="B326" s="45">
        <f>'Bills Import 2024'!R326</f>
        <v>45535</v>
      </c>
      <c r="C326" s="45">
        <f>'Bills Import 2024'!R326</f>
        <v>45535</v>
      </c>
      <c r="D326" s="45">
        <f>'Bills Import 2024'!AK326</f>
        <v>45550</v>
      </c>
      <c r="E326" s="1" t="str">
        <f>'Bills Import 2024'!AA326</f>
        <v>3010095</v>
      </c>
      <c r="F326" s="1" t="str">
        <f>'Bills Import 2024'!BF326</f>
        <v>Subcontractors</v>
      </c>
      <c r="G326" s="1">
        <f>'Bills Import 2024'!BL326</f>
        <v>1</v>
      </c>
      <c r="H326" s="46">
        <f>'Bills Import 2024'!BR326</f>
        <v>32199</v>
      </c>
      <c r="I326" s="1" t="str">
        <f>'Bills Import 2024'!W326</f>
        <v>{"1022": 100.0}</v>
      </c>
      <c r="J326" s="1" t="str">
        <f>'Bills Import 2024'!AZ326</f>
        <v>15% PUR</v>
      </c>
    </row>
    <row r="327" spans="1:10" x14ac:dyDescent="0.25">
      <c r="A327" s="1" t="str">
        <f>'Bills Import 2024'!K327</f>
        <v/>
      </c>
      <c r="B327" s="45" t="str">
        <f>'Bills Import 2024'!R327</f>
        <v/>
      </c>
      <c r="C327" s="45" t="str">
        <f>'Bills Import 2024'!R327</f>
        <v/>
      </c>
      <c r="D327" s="45" t="str">
        <f>'Bills Import 2024'!AK327</f>
        <v/>
      </c>
      <c r="E327" s="1" t="str">
        <f>'Bills Import 2024'!AA327</f>
        <v>101011701</v>
      </c>
      <c r="F327" s="1" t="str">
        <f>'Bills Import 2024'!BF327</f>
        <v>Deduction of Advance Payment to Suppliers</v>
      </c>
      <c r="G327" s="1">
        <f>'Bills Import 2024'!BL327</f>
        <v>-1</v>
      </c>
      <c r="H327" s="46">
        <f>'Bills Import 2024'!BR327</f>
        <v>6440</v>
      </c>
      <c r="I327" s="1" t="str">
        <f>'Bills Import 2024'!W327</f>
        <v>{"1022": 100.0}</v>
      </c>
      <c r="J327" s="1" t="str">
        <f>'Bills Import 2024'!AZ327</f>
        <v>15% PUR</v>
      </c>
    </row>
    <row r="328" spans="1:10" x14ac:dyDescent="0.25">
      <c r="A328" s="1" t="str">
        <f>'Bills Import 2024'!K328</f>
        <v>Subcontractors &amp; Services</v>
      </c>
      <c r="B328" s="45">
        <f>'Bills Import 2024'!R328</f>
        <v>45535</v>
      </c>
      <c r="C328" s="45">
        <f>'Bills Import 2024'!R328</f>
        <v>45535</v>
      </c>
      <c r="D328" s="45">
        <f>'Bills Import 2024'!AK328</f>
        <v>45550</v>
      </c>
      <c r="E328" s="1" t="str">
        <f>'Bills Import 2024'!AA328</f>
        <v>3010095</v>
      </c>
      <c r="F328" s="1" t="str">
        <f>'Bills Import 2024'!BF328</f>
        <v>Subcontractors</v>
      </c>
      <c r="G328" s="1">
        <f>'Bills Import 2024'!BL328</f>
        <v>1</v>
      </c>
      <c r="H328" s="46">
        <f>'Bills Import 2024'!BR328</f>
        <v>120640</v>
      </c>
      <c r="I328" s="1" t="str">
        <f>'Bills Import 2024'!W328</f>
        <v>{"1021": 100.0}</v>
      </c>
      <c r="J328" s="1" t="str">
        <f>'Bills Import 2024'!AZ328</f>
        <v>15% PUR</v>
      </c>
    </row>
    <row r="329" spans="1:10" x14ac:dyDescent="0.25">
      <c r="A329" s="1" t="str">
        <f>'Bills Import 2024'!K329</f>
        <v/>
      </c>
      <c r="B329" s="45" t="str">
        <f>'Bills Import 2024'!R329</f>
        <v/>
      </c>
      <c r="C329" s="45" t="str">
        <f>'Bills Import 2024'!R329</f>
        <v/>
      </c>
      <c r="D329" s="45" t="str">
        <f>'Bills Import 2024'!AK329</f>
        <v/>
      </c>
      <c r="E329" s="1" t="str">
        <f>'Bills Import 2024'!AA329</f>
        <v>101011701</v>
      </c>
      <c r="F329" s="1" t="str">
        <f>'Bills Import 2024'!BF329</f>
        <v>Deduction of Advance Payment to Suppliers</v>
      </c>
      <c r="G329" s="1">
        <f>'Bills Import 2024'!BL329</f>
        <v>-1</v>
      </c>
      <c r="H329" s="46">
        <f>'Bills Import 2024'!BR329</f>
        <v>18096</v>
      </c>
      <c r="I329" s="1" t="str">
        <f>'Bills Import 2024'!W329</f>
        <v>{"1021": 100.0}</v>
      </c>
      <c r="J329" s="1" t="str">
        <f>'Bills Import 2024'!AZ329</f>
        <v>15% PUR</v>
      </c>
    </row>
    <row r="330" spans="1:10" x14ac:dyDescent="0.25">
      <c r="A330" s="1" t="str">
        <f>'Bills Import 2024'!K330</f>
        <v>Subcontractors &amp; Services</v>
      </c>
      <c r="B330" s="45">
        <f>'Bills Import 2024'!R330</f>
        <v>45535</v>
      </c>
      <c r="C330" s="45">
        <f>'Bills Import 2024'!R330</f>
        <v>45535</v>
      </c>
      <c r="D330" s="45">
        <f>'Bills Import 2024'!AK330</f>
        <v>45550</v>
      </c>
      <c r="E330" s="1" t="str">
        <f>'Bills Import 2024'!AA330</f>
        <v>3010095</v>
      </c>
      <c r="F330" s="1" t="str">
        <f>'Bills Import 2024'!BF330</f>
        <v>Subcontractors</v>
      </c>
      <c r="G330" s="1">
        <f>'Bills Import 2024'!BL330</f>
        <v>1</v>
      </c>
      <c r="H330" s="46">
        <f>'Bills Import 2024'!BR330</f>
        <v>290660</v>
      </c>
      <c r="I330" s="1" t="str">
        <f>'Bills Import 2024'!W330</f>
        <v>{"1109": 100.0}</v>
      </c>
      <c r="J330" s="1" t="str">
        <f>'Bills Import 2024'!AZ330</f>
        <v>15% PUR</v>
      </c>
    </row>
    <row r="331" spans="1:10" x14ac:dyDescent="0.25">
      <c r="A331" s="1" t="str">
        <f>'Bills Import 2024'!K331</f>
        <v/>
      </c>
      <c r="B331" s="45" t="str">
        <f>'Bills Import 2024'!R331</f>
        <v/>
      </c>
      <c r="C331" s="45" t="str">
        <f>'Bills Import 2024'!R331</f>
        <v/>
      </c>
      <c r="D331" s="45" t="str">
        <f>'Bills Import 2024'!AK331</f>
        <v/>
      </c>
      <c r="E331" s="1" t="str">
        <f>'Bills Import 2024'!AA331</f>
        <v>101011701</v>
      </c>
      <c r="F331" s="1" t="str">
        <f>'Bills Import 2024'!BF331</f>
        <v>Deduction of Advance Payment to Suppliers</v>
      </c>
      <c r="G331" s="1">
        <f>'Bills Import 2024'!BL331</f>
        <v>-1</v>
      </c>
      <c r="H331" s="46">
        <f>'Bills Import 2024'!BR331</f>
        <v>58132</v>
      </c>
      <c r="I331" s="1" t="str">
        <f>'Bills Import 2024'!W331</f>
        <v>{"1109": 100.0}</v>
      </c>
      <c r="J331" s="1" t="str">
        <f>'Bills Import 2024'!AZ331</f>
        <v>15% PUR</v>
      </c>
    </row>
    <row r="332" spans="1:10" x14ac:dyDescent="0.25">
      <c r="A332" s="1" t="str">
        <f>'Bills Import 2024'!K332</f>
        <v>Subcontractors &amp; Services</v>
      </c>
      <c r="B332" s="45">
        <f>'Bills Import 2024'!R332</f>
        <v>45535</v>
      </c>
      <c r="C332" s="45">
        <f>'Bills Import 2024'!R332</f>
        <v>45535</v>
      </c>
      <c r="D332" s="45">
        <f>'Bills Import 2024'!AK332</f>
        <v>45550</v>
      </c>
      <c r="E332" s="1" t="str">
        <f>'Bills Import 2024'!AA332</f>
        <v>3010095</v>
      </c>
      <c r="F332" s="1" t="str">
        <f>'Bills Import 2024'!BF332</f>
        <v>Subcontractors</v>
      </c>
      <c r="G332" s="1">
        <f>'Bills Import 2024'!BL332</f>
        <v>1</v>
      </c>
      <c r="H332" s="46">
        <f>'Bills Import 2024'!BR332</f>
        <v>764308</v>
      </c>
      <c r="I332" s="1" t="str">
        <f>'Bills Import 2024'!W332</f>
        <v>{"1110": 100.0}</v>
      </c>
      <c r="J332" s="1" t="str">
        <f>'Bills Import 2024'!AZ332</f>
        <v>15% PUR</v>
      </c>
    </row>
    <row r="333" spans="1:10" x14ac:dyDescent="0.25">
      <c r="A333" s="1" t="str">
        <f>'Bills Import 2024'!K333</f>
        <v/>
      </c>
      <c r="B333" s="45" t="str">
        <f>'Bills Import 2024'!R333</f>
        <v/>
      </c>
      <c r="C333" s="45" t="str">
        <f>'Bills Import 2024'!R333</f>
        <v/>
      </c>
      <c r="D333" s="45" t="str">
        <f>'Bills Import 2024'!AK333</f>
        <v/>
      </c>
      <c r="E333" s="1" t="str">
        <f>'Bills Import 2024'!AA333</f>
        <v>101011701</v>
      </c>
      <c r="F333" s="1" t="str">
        <f>'Bills Import 2024'!BF333</f>
        <v>Deduction of Advance Payment to Suppliers</v>
      </c>
      <c r="G333" s="1">
        <f>'Bills Import 2024'!BL333</f>
        <v>-1</v>
      </c>
      <c r="H333" s="46">
        <f>'Bills Import 2024'!BR333</f>
        <v>229292</v>
      </c>
      <c r="I333" s="1" t="str">
        <f>'Bills Import 2024'!W333</f>
        <v>{"1110": 100.0}</v>
      </c>
      <c r="J333" s="1" t="str">
        <f>'Bills Import 2024'!AZ333</f>
        <v>15% PUR</v>
      </c>
    </row>
    <row r="334" spans="1:10" x14ac:dyDescent="0.25">
      <c r="A334" s="1" t="str">
        <f>'Bills Import 2024'!K334</f>
        <v>Subcontractors &amp; Services</v>
      </c>
      <c r="B334" s="45">
        <f>'Bills Import 2024'!R334</f>
        <v>45535</v>
      </c>
      <c r="C334" s="45">
        <f>'Bills Import 2024'!R334</f>
        <v>45535</v>
      </c>
      <c r="D334" s="45">
        <f>'Bills Import 2024'!AK334</f>
        <v>45550</v>
      </c>
      <c r="E334" s="1" t="str">
        <f>'Bills Import 2024'!AA334</f>
        <v>3010095</v>
      </c>
      <c r="F334" s="1" t="str">
        <f>'Bills Import 2024'!BF334</f>
        <v>Subcontractors</v>
      </c>
      <c r="G334" s="1">
        <f>'Bills Import 2024'!BL334</f>
        <v>1</v>
      </c>
      <c r="H334" s="46">
        <f>'Bills Import 2024'!BR334</f>
        <v>626024</v>
      </c>
      <c r="I334" s="1" t="str">
        <f>'Bills Import 2024'!W334</f>
        <v>{"61": 100.0}</v>
      </c>
      <c r="J334" s="1" t="str">
        <f>'Bills Import 2024'!AZ334</f>
        <v>15% PUR</v>
      </c>
    </row>
    <row r="335" spans="1:10" x14ac:dyDescent="0.25">
      <c r="A335" s="1" t="str">
        <f>'Bills Import 2024'!K335</f>
        <v/>
      </c>
      <c r="B335" s="45" t="str">
        <f>'Bills Import 2024'!R335</f>
        <v/>
      </c>
      <c r="C335" s="45" t="str">
        <f>'Bills Import 2024'!R335</f>
        <v/>
      </c>
      <c r="D335" s="45" t="str">
        <f>'Bills Import 2024'!AK335</f>
        <v/>
      </c>
      <c r="E335" s="1" t="str">
        <f>'Bills Import 2024'!AA335</f>
        <v>101011701</v>
      </c>
      <c r="F335" s="1" t="str">
        <f>'Bills Import 2024'!BF335</f>
        <v>Deduction of Advance Payment to Suppliers</v>
      </c>
      <c r="G335" s="1">
        <f>'Bills Import 2024'!BL335</f>
        <v>-1</v>
      </c>
      <c r="H335" s="46">
        <f>'Bills Import 2024'!BR335</f>
        <v>187807</v>
      </c>
      <c r="I335" s="1" t="str">
        <f>'Bills Import 2024'!W335</f>
        <v>{"61": 100.0}</v>
      </c>
      <c r="J335" s="1" t="str">
        <f>'Bills Import 2024'!AZ335</f>
        <v>15% PUR</v>
      </c>
    </row>
    <row r="336" spans="1:10" x14ac:dyDescent="0.25">
      <c r="A336" s="1" t="str">
        <f>'Bills Import 2024'!K336</f>
        <v>Subcontractors &amp; Services</v>
      </c>
      <c r="B336" s="45">
        <f>'Bills Import 2024'!R336</f>
        <v>45566</v>
      </c>
      <c r="C336" s="45">
        <f>'Bills Import 2024'!R336</f>
        <v>45566</v>
      </c>
      <c r="D336" s="45">
        <f>'Bills Import 2024'!AK336</f>
        <v>45581</v>
      </c>
      <c r="E336" s="1" t="str">
        <f>'Bills Import 2024'!AA336</f>
        <v>3010095</v>
      </c>
      <c r="F336" s="1" t="str">
        <f>'Bills Import 2024'!BF336</f>
        <v>Subcontractors</v>
      </c>
      <c r="G336" s="1">
        <f>'Bills Import 2024'!BL336</f>
        <v>1</v>
      </c>
      <c r="H336" s="46">
        <f>'Bills Import 2024'!BR336</f>
        <v>515027</v>
      </c>
      <c r="I336" s="1" t="str">
        <f>'Bills Import 2024'!W336</f>
        <v>{"1028": 100.0}</v>
      </c>
      <c r="J336" s="1" t="str">
        <f>'Bills Import 2024'!AZ336</f>
        <v>15% PUR</v>
      </c>
    </row>
    <row r="337" spans="1:10" x14ac:dyDescent="0.25">
      <c r="A337" s="1" t="str">
        <f>'Bills Import 2024'!K337</f>
        <v/>
      </c>
      <c r="B337" s="45" t="str">
        <f>'Bills Import 2024'!R337</f>
        <v/>
      </c>
      <c r="C337" s="45" t="str">
        <f>'Bills Import 2024'!R337</f>
        <v/>
      </c>
      <c r="D337" s="45" t="str">
        <f>'Bills Import 2024'!AK337</f>
        <v/>
      </c>
      <c r="E337" s="1" t="str">
        <f>'Bills Import 2024'!AA337</f>
        <v>101011701</v>
      </c>
      <c r="F337" s="1" t="str">
        <f>'Bills Import 2024'!BF337</f>
        <v>Deduction of Advance Payment to Suppliers</v>
      </c>
      <c r="G337" s="1">
        <f>'Bills Import 2024'!BL337</f>
        <v>-1</v>
      </c>
      <c r="H337" s="46">
        <f>'Bills Import 2024'!BR337</f>
        <v>103005</v>
      </c>
      <c r="I337" s="1" t="str">
        <f>'Bills Import 2024'!W337</f>
        <v>{"1028": 100.0}</v>
      </c>
      <c r="J337" s="1" t="str">
        <f>'Bills Import 2024'!AZ337</f>
        <v>15% PUR</v>
      </c>
    </row>
    <row r="338" spans="1:10" x14ac:dyDescent="0.25">
      <c r="A338" s="1" t="str">
        <f>'Bills Import 2024'!K338</f>
        <v>Subcontractors &amp; Services</v>
      </c>
      <c r="B338" s="45">
        <f>'Bills Import 2024'!R338</f>
        <v>45566</v>
      </c>
      <c r="C338" s="45">
        <f>'Bills Import 2024'!R338</f>
        <v>45566</v>
      </c>
      <c r="D338" s="45">
        <f>'Bills Import 2024'!AK338</f>
        <v>45581</v>
      </c>
      <c r="E338" s="1" t="str">
        <f>'Bills Import 2024'!AA338</f>
        <v>3010095</v>
      </c>
      <c r="F338" s="1" t="str">
        <f>'Bills Import 2024'!BF338</f>
        <v>Subcontractors</v>
      </c>
      <c r="G338" s="1">
        <f>'Bills Import 2024'!BL338</f>
        <v>1</v>
      </c>
      <c r="H338" s="46">
        <f>'Bills Import 2024'!BR338</f>
        <v>77155</v>
      </c>
      <c r="I338" s="1" t="str">
        <f>'Bills Import 2024'!W338</f>
        <v>{"991": 100.0}</v>
      </c>
      <c r="J338" s="1" t="str">
        <f>'Bills Import 2024'!AZ338</f>
        <v>15% PUR</v>
      </c>
    </row>
    <row r="339" spans="1:10" x14ac:dyDescent="0.25">
      <c r="A339" s="1" t="str">
        <f>'Bills Import 2024'!K339</f>
        <v/>
      </c>
      <c r="B339" s="45" t="str">
        <f>'Bills Import 2024'!R339</f>
        <v/>
      </c>
      <c r="C339" s="45" t="str">
        <f>'Bills Import 2024'!R339</f>
        <v/>
      </c>
      <c r="D339" s="45" t="str">
        <f>'Bills Import 2024'!AK339</f>
        <v/>
      </c>
      <c r="E339" s="1" t="str">
        <f>'Bills Import 2024'!AA339</f>
        <v>101011701</v>
      </c>
      <c r="F339" s="1" t="str">
        <f>'Bills Import 2024'!BF339</f>
        <v>Deduction of Advance Payment to Suppliers</v>
      </c>
      <c r="G339" s="1">
        <f>'Bills Import 2024'!BL339</f>
        <v>-1</v>
      </c>
      <c r="H339" s="46">
        <f>'Bills Import 2024'!BR339</f>
        <v>19289</v>
      </c>
      <c r="I339" s="1" t="str">
        <f>'Bills Import 2024'!W339</f>
        <v>{"991": 100.0}</v>
      </c>
      <c r="J339" s="1" t="str">
        <f>'Bills Import 2024'!AZ339</f>
        <v>15% PUR</v>
      </c>
    </row>
    <row r="340" spans="1:10" x14ac:dyDescent="0.25">
      <c r="A340" s="1" t="str">
        <f>'Bills Import 2024'!K340</f>
        <v>Subcontractors &amp; Services</v>
      </c>
      <c r="B340" s="45">
        <f>'Bills Import 2024'!R340</f>
        <v>45566</v>
      </c>
      <c r="C340" s="45">
        <f>'Bills Import 2024'!R340</f>
        <v>45566</v>
      </c>
      <c r="D340" s="45">
        <f>'Bills Import 2024'!AK340</f>
        <v>45581</v>
      </c>
      <c r="E340" s="1" t="str">
        <f>'Bills Import 2024'!AA340</f>
        <v>3010095</v>
      </c>
      <c r="F340" s="1" t="str">
        <f>'Bills Import 2024'!BF340</f>
        <v>Subcontractors</v>
      </c>
      <c r="G340" s="1">
        <f>'Bills Import 2024'!BL340</f>
        <v>1</v>
      </c>
      <c r="H340" s="46">
        <f>'Bills Import 2024'!BR340</f>
        <v>119905</v>
      </c>
      <c r="I340" s="1" t="str">
        <f>'Bills Import 2024'!W340</f>
        <v>{"1026": 100.0}</v>
      </c>
      <c r="J340" s="1" t="str">
        <f>'Bills Import 2024'!AZ340</f>
        <v>15% PUR</v>
      </c>
    </row>
    <row r="341" spans="1:10" x14ac:dyDescent="0.25">
      <c r="A341" s="1" t="str">
        <f>'Bills Import 2024'!K341</f>
        <v/>
      </c>
      <c r="B341" s="45" t="str">
        <f>'Bills Import 2024'!R341</f>
        <v/>
      </c>
      <c r="C341" s="45" t="str">
        <f>'Bills Import 2024'!R341</f>
        <v/>
      </c>
      <c r="D341" s="45" t="str">
        <f>'Bills Import 2024'!AK341</f>
        <v/>
      </c>
      <c r="E341" s="1" t="str">
        <f>'Bills Import 2024'!AA341</f>
        <v>101011701</v>
      </c>
      <c r="F341" s="1" t="str">
        <f>'Bills Import 2024'!BF341</f>
        <v>Deduction of Advance Payment to Suppliers</v>
      </c>
      <c r="G341" s="1">
        <f>'Bills Import 2024'!BL341</f>
        <v>-1</v>
      </c>
      <c r="H341" s="46">
        <f>'Bills Import 2024'!BR341</f>
        <v>23981</v>
      </c>
      <c r="I341" s="1" t="str">
        <f>'Bills Import 2024'!W341</f>
        <v>{"1026": 100.0}</v>
      </c>
      <c r="J341" s="1" t="str">
        <f>'Bills Import 2024'!AZ341</f>
        <v>15% PUR</v>
      </c>
    </row>
    <row r="342" spans="1:10" x14ac:dyDescent="0.25">
      <c r="A342" s="1" t="str">
        <f>'Bills Import 2024'!K342</f>
        <v>Subcontractors &amp; Services</v>
      </c>
      <c r="B342" s="45">
        <f>'Bills Import 2024'!R342</f>
        <v>45566</v>
      </c>
      <c r="C342" s="45">
        <f>'Bills Import 2024'!R342</f>
        <v>45566</v>
      </c>
      <c r="D342" s="45">
        <f>'Bills Import 2024'!AK342</f>
        <v>45581</v>
      </c>
      <c r="E342" s="1" t="str">
        <f>'Bills Import 2024'!AA342</f>
        <v>3010095</v>
      </c>
      <c r="F342" s="1" t="str">
        <f>'Bills Import 2024'!BF342</f>
        <v>Subcontractors</v>
      </c>
      <c r="G342" s="1">
        <f>'Bills Import 2024'!BL342</f>
        <v>1</v>
      </c>
      <c r="H342" s="46">
        <f>'Bills Import 2024'!BR342</f>
        <v>115745</v>
      </c>
      <c r="I342" s="1" t="str">
        <f>'Bills Import 2024'!W342</f>
        <v>{"1025": 100.0}</v>
      </c>
      <c r="J342" s="1" t="str">
        <f>'Bills Import 2024'!AZ342</f>
        <v>15% PUR</v>
      </c>
    </row>
    <row r="343" spans="1:10" x14ac:dyDescent="0.25">
      <c r="A343" s="1" t="str">
        <f>'Bills Import 2024'!K343</f>
        <v/>
      </c>
      <c r="B343" s="45" t="str">
        <f>'Bills Import 2024'!R343</f>
        <v/>
      </c>
      <c r="C343" s="45" t="str">
        <f>'Bills Import 2024'!R343</f>
        <v/>
      </c>
      <c r="D343" s="45" t="str">
        <f>'Bills Import 2024'!AK343</f>
        <v/>
      </c>
      <c r="E343" s="1" t="str">
        <f>'Bills Import 2024'!AA343</f>
        <v>101011701</v>
      </c>
      <c r="F343" s="1" t="str">
        <f>'Bills Import 2024'!BF343</f>
        <v>Deduction of Advance Payment to Suppliers</v>
      </c>
      <c r="G343" s="1">
        <f>'Bills Import 2024'!BL343</f>
        <v>-1</v>
      </c>
      <c r="H343" s="46">
        <f>'Bills Import 2024'!BR343</f>
        <v>46298</v>
      </c>
      <c r="I343" s="1" t="str">
        <f>'Bills Import 2024'!W343</f>
        <v>{"1025": 100.0}</v>
      </c>
      <c r="J343" s="1" t="str">
        <f>'Bills Import 2024'!AZ343</f>
        <v>15% PUR</v>
      </c>
    </row>
    <row r="344" spans="1:10" x14ac:dyDescent="0.25">
      <c r="A344" s="1" t="str">
        <f>'Bills Import 2024'!K344</f>
        <v>Subcontractors &amp; Services</v>
      </c>
      <c r="B344" s="45">
        <f>'Bills Import 2024'!R344</f>
        <v>45566</v>
      </c>
      <c r="C344" s="45">
        <f>'Bills Import 2024'!R344</f>
        <v>45566</v>
      </c>
      <c r="D344" s="45">
        <f>'Bills Import 2024'!AK344</f>
        <v>45581</v>
      </c>
      <c r="E344" s="1" t="str">
        <f>'Bills Import 2024'!AA344</f>
        <v>3010095</v>
      </c>
      <c r="F344" s="1" t="str">
        <f>'Bills Import 2024'!BF344</f>
        <v>Subcontractors</v>
      </c>
      <c r="G344" s="1">
        <f>'Bills Import 2024'!BL344</f>
        <v>1</v>
      </c>
      <c r="H344" s="46">
        <f>'Bills Import 2024'!BR344</f>
        <v>194880</v>
      </c>
      <c r="I344" s="1" t="str">
        <f>'Bills Import 2024'!W344</f>
        <v>{"1108": 100.0}</v>
      </c>
      <c r="J344" s="1" t="str">
        <f>'Bills Import 2024'!AZ344</f>
        <v>15% PUR</v>
      </c>
    </row>
    <row r="345" spans="1:10" x14ac:dyDescent="0.25">
      <c r="A345" s="1" t="str">
        <f>'Bills Import 2024'!K345</f>
        <v>Subcontractors &amp; Services</v>
      </c>
      <c r="B345" s="45">
        <f>'Bills Import 2024'!R345</f>
        <v>45566</v>
      </c>
      <c r="C345" s="45">
        <f>'Bills Import 2024'!R345</f>
        <v>45566</v>
      </c>
      <c r="D345" s="45">
        <f>'Bills Import 2024'!AK345</f>
        <v>45581</v>
      </c>
      <c r="E345" s="1" t="str">
        <f>'Bills Import 2024'!AA345</f>
        <v>3010095</v>
      </c>
      <c r="F345" s="1" t="str">
        <f>'Bills Import 2024'!BF345</f>
        <v>Subcontractors</v>
      </c>
      <c r="G345" s="1">
        <f>'Bills Import 2024'!BL345</f>
        <v>1</v>
      </c>
      <c r="H345" s="46">
        <f>'Bills Import 2024'!BR345</f>
        <v>183284</v>
      </c>
      <c r="I345" s="1" t="str">
        <f>'Bills Import 2024'!W345</f>
        <v>{"1031": 100.0}</v>
      </c>
      <c r="J345" s="1" t="str">
        <f>'Bills Import 2024'!AZ345</f>
        <v>15% PUR</v>
      </c>
    </row>
    <row r="346" spans="1:10" x14ac:dyDescent="0.25">
      <c r="A346" s="1" t="str">
        <f>'Bills Import 2024'!K346</f>
        <v/>
      </c>
      <c r="B346" s="45" t="str">
        <f>'Bills Import 2024'!R346</f>
        <v/>
      </c>
      <c r="C346" s="45" t="str">
        <f>'Bills Import 2024'!R346</f>
        <v/>
      </c>
      <c r="D346" s="45" t="str">
        <f>'Bills Import 2024'!AK346</f>
        <v/>
      </c>
      <c r="E346" s="1" t="str">
        <f>'Bills Import 2024'!AA346</f>
        <v>101011701</v>
      </c>
      <c r="F346" s="1" t="str">
        <f>'Bills Import 2024'!BF346</f>
        <v>Deduction of Advance Payment to Suppliers</v>
      </c>
      <c r="G346" s="1">
        <f>'Bills Import 2024'!BL346</f>
        <v>-1</v>
      </c>
      <c r="H346" s="46">
        <f>'Bills Import 2024'!BR346</f>
        <v>18328</v>
      </c>
      <c r="I346" s="1" t="str">
        <f>'Bills Import 2024'!W346</f>
        <v>{"1031": 100.0}</v>
      </c>
      <c r="J346" s="1" t="str">
        <f>'Bills Import 2024'!AZ346</f>
        <v>15% PUR</v>
      </c>
    </row>
    <row r="347" spans="1:10" x14ac:dyDescent="0.25">
      <c r="A347" s="1" t="str">
        <f>'Bills Import 2024'!K347</f>
        <v>Subcontractors &amp; Services</v>
      </c>
      <c r="B347" s="45">
        <f>'Bills Import 2024'!R347</f>
        <v>45566</v>
      </c>
      <c r="C347" s="45">
        <f>'Bills Import 2024'!R347</f>
        <v>45566</v>
      </c>
      <c r="D347" s="45">
        <f>'Bills Import 2024'!AK347</f>
        <v>45581</v>
      </c>
      <c r="E347" s="1" t="str">
        <f>'Bills Import 2024'!AA347</f>
        <v>3010095</v>
      </c>
      <c r="F347" s="1" t="str">
        <f>'Bills Import 2024'!BF347</f>
        <v>Subcontractors</v>
      </c>
      <c r="G347" s="1">
        <f>'Bills Import 2024'!BL347</f>
        <v>1</v>
      </c>
      <c r="H347" s="46">
        <f>'Bills Import 2024'!BR347</f>
        <v>119712</v>
      </c>
      <c r="I347" s="1" t="str">
        <f>'Bills Import 2024'!W347</f>
        <v>{"1021": 100.0}</v>
      </c>
      <c r="J347" s="1" t="str">
        <f>'Bills Import 2024'!AZ347</f>
        <v>15% PUR</v>
      </c>
    </row>
    <row r="348" spans="1:10" x14ac:dyDescent="0.25">
      <c r="A348" s="1" t="str">
        <f>'Bills Import 2024'!K348</f>
        <v/>
      </c>
      <c r="B348" s="45" t="str">
        <f>'Bills Import 2024'!R348</f>
        <v/>
      </c>
      <c r="C348" s="45" t="str">
        <f>'Bills Import 2024'!R348</f>
        <v/>
      </c>
      <c r="D348" s="45" t="str">
        <f>'Bills Import 2024'!AK348</f>
        <v/>
      </c>
      <c r="E348" s="1" t="str">
        <f>'Bills Import 2024'!AA348</f>
        <v>101011701</v>
      </c>
      <c r="F348" s="1" t="str">
        <f>'Bills Import 2024'!BF348</f>
        <v>Deduction of Advance Payment to Suppliers</v>
      </c>
      <c r="G348" s="1">
        <f>'Bills Import 2024'!BL348</f>
        <v>-1</v>
      </c>
      <c r="H348" s="46">
        <f>'Bills Import 2024'!BR348</f>
        <v>17957</v>
      </c>
      <c r="I348" s="1" t="str">
        <f>'Bills Import 2024'!W348</f>
        <v>{"1021": 100.0}</v>
      </c>
      <c r="J348" s="1" t="str">
        <f>'Bills Import 2024'!AZ348</f>
        <v>15% PUR</v>
      </c>
    </row>
    <row r="349" spans="1:10" x14ac:dyDescent="0.25">
      <c r="A349" s="1" t="str">
        <f>'Bills Import 2024'!K349</f>
        <v>Subcontractors &amp; Services</v>
      </c>
      <c r="B349" s="45">
        <f>'Bills Import 2024'!R349</f>
        <v>45566</v>
      </c>
      <c r="C349" s="45">
        <f>'Bills Import 2024'!R349</f>
        <v>45566</v>
      </c>
      <c r="D349" s="45">
        <f>'Bills Import 2024'!AK349</f>
        <v>45581</v>
      </c>
      <c r="E349" s="1" t="str">
        <f>'Bills Import 2024'!AA349</f>
        <v>3010095</v>
      </c>
      <c r="F349" s="1" t="str">
        <f>'Bills Import 2024'!BF349</f>
        <v>Subcontractors</v>
      </c>
      <c r="G349" s="1">
        <f>'Bills Import 2024'!BL349</f>
        <v>1</v>
      </c>
      <c r="H349" s="46">
        <f>'Bills Import 2024'!BR349</f>
        <v>70793</v>
      </c>
      <c r="I349" s="1" t="str">
        <f>'Bills Import 2024'!W349</f>
        <v>{"1109": 100.0}</v>
      </c>
      <c r="J349" s="1" t="str">
        <f>'Bills Import 2024'!AZ349</f>
        <v>15% PUR</v>
      </c>
    </row>
    <row r="350" spans="1:10" x14ac:dyDescent="0.25">
      <c r="A350" s="1" t="str">
        <f>'Bills Import 2024'!K350</f>
        <v/>
      </c>
      <c r="B350" s="45" t="str">
        <f>'Bills Import 2024'!R350</f>
        <v/>
      </c>
      <c r="C350" s="45" t="str">
        <f>'Bills Import 2024'!R350</f>
        <v/>
      </c>
      <c r="D350" s="45" t="str">
        <f>'Bills Import 2024'!AK350</f>
        <v/>
      </c>
      <c r="E350" s="1" t="str">
        <f>'Bills Import 2024'!AA350</f>
        <v>101011701</v>
      </c>
      <c r="F350" s="1" t="str">
        <f>'Bills Import 2024'!BF350</f>
        <v>Deduction of Advance Payment to Suppliers</v>
      </c>
      <c r="G350" s="1">
        <f>'Bills Import 2024'!BL350</f>
        <v>-1</v>
      </c>
      <c r="H350" s="46">
        <f>'Bills Import 2024'!BR350</f>
        <v>14159</v>
      </c>
      <c r="I350" s="1" t="str">
        <f>'Bills Import 2024'!W350</f>
        <v>{"1109": 100.0}</v>
      </c>
      <c r="J350" s="1" t="str">
        <f>'Bills Import 2024'!AZ350</f>
        <v>15% PUR</v>
      </c>
    </row>
    <row r="351" spans="1:10" x14ac:dyDescent="0.25">
      <c r="A351" s="1" t="str">
        <f>'Bills Import 2024'!K351</f>
        <v>Subcontractors &amp; Services</v>
      </c>
      <c r="B351" s="45">
        <f>'Bills Import 2024'!R351</f>
        <v>45566</v>
      </c>
      <c r="C351" s="45">
        <f>'Bills Import 2024'!R351</f>
        <v>45566</v>
      </c>
      <c r="D351" s="45">
        <f>'Bills Import 2024'!AK351</f>
        <v>45581</v>
      </c>
      <c r="E351" s="1" t="str">
        <f>'Bills Import 2024'!AA351</f>
        <v>3010095</v>
      </c>
      <c r="F351" s="1" t="str">
        <f>'Bills Import 2024'!BF351</f>
        <v>Subcontractors</v>
      </c>
      <c r="G351" s="1">
        <f>'Bills Import 2024'!BL351</f>
        <v>1</v>
      </c>
      <c r="H351" s="46">
        <f>'Bills Import 2024'!BR351</f>
        <v>1019078</v>
      </c>
      <c r="I351" s="1" t="str">
        <f>'Bills Import 2024'!W351</f>
        <v>{"1110": 100.0}</v>
      </c>
      <c r="J351" s="1" t="str">
        <f>'Bills Import 2024'!AZ351</f>
        <v>15% PUR</v>
      </c>
    </row>
    <row r="352" spans="1:10" x14ac:dyDescent="0.25">
      <c r="A352" s="1" t="str">
        <f>'Bills Import 2024'!K352</f>
        <v/>
      </c>
      <c r="B352" s="45" t="str">
        <f>'Bills Import 2024'!R352</f>
        <v/>
      </c>
      <c r="C352" s="45" t="str">
        <f>'Bills Import 2024'!R352</f>
        <v/>
      </c>
      <c r="D352" s="45" t="str">
        <f>'Bills Import 2024'!AK352</f>
        <v/>
      </c>
      <c r="E352" s="1" t="str">
        <f>'Bills Import 2024'!AA352</f>
        <v>101011701</v>
      </c>
      <c r="F352" s="1" t="str">
        <f>'Bills Import 2024'!BF352</f>
        <v>Deduction of Advance Payment to Suppliers</v>
      </c>
      <c r="G352" s="1">
        <f>'Bills Import 2024'!BL352</f>
        <v>-1</v>
      </c>
      <c r="H352" s="46">
        <f>'Bills Import 2024'!BR352</f>
        <v>305723</v>
      </c>
      <c r="I352" s="1" t="str">
        <f>'Bills Import 2024'!W352</f>
        <v>{"1110": 100.0}</v>
      </c>
      <c r="J352" s="1" t="str">
        <f>'Bills Import 2024'!AZ352</f>
        <v>15% PUR</v>
      </c>
    </row>
    <row r="353" spans="1:10" x14ac:dyDescent="0.25">
      <c r="A353" s="1" t="str">
        <f>'Bills Import 2024'!K353</f>
        <v>Subcontractors &amp; Services</v>
      </c>
      <c r="B353" s="45">
        <f>'Bills Import 2024'!R353</f>
        <v>45566</v>
      </c>
      <c r="C353" s="45">
        <f>'Bills Import 2024'!R353</f>
        <v>45566</v>
      </c>
      <c r="D353" s="45">
        <f>'Bills Import 2024'!AK353</f>
        <v>45581</v>
      </c>
      <c r="E353" s="1" t="str">
        <f>'Bills Import 2024'!AA353</f>
        <v>3010095</v>
      </c>
      <c r="F353" s="1" t="str">
        <f>'Bills Import 2024'!BF353</f>
        <v>Subcontractors</v>
      </c>
      <c r="G353" s="1">
        <f>'Bills Import 2024'!BL353</f>
        <v>1</v>
      </c>
      <c r="H353" s="46">
        <f>'Bills Import 2024'!BR353</f>
        <v>834699</v>
      </c>
      <c r="I353" s="1" t="str">
        <f>'Bills Import 2024'!W353</f>
        <v>{"61": 100.0}</v>
      </c>
      <c r="J353" s="1" t="str">
        <f>'Bills Import 2024'!AZ353</f>
        <v>15% PUR</v>
      </c>
    </row>
    <row r="354" spans="1:10" x14ac:dyDescent="0.25">
      <c r="A354" s="1" t="str">
        <f>'Bills Import 2024'!K354</f>
        <v/>
      </c>
      <c r="B354" s="45" t="str">
        <f>'Bills Import 2024'!R354</f>
        <v/>
      </c>
      <c r="C354" s="45" t="str">
        <f>'Bills Import 2024'!R354</f>
        <v/>
      </c>
      <c r="D354" s="45" t="str">
        <f>'Bills Import 2024'!AK354</f>
        <v/>
      </c>
      <c r="E354" s="1" t="str">
        <f>'Bills Import 2024'!AA354</f>
        <v>101011701</v>
      </c>
      <c r="F354" s="1" t="str">
        <f>'Bills Import 2024'!BF354</f>
        <v>Deduction of Advance Payment to Suppliers</v>
      </c>
      <c r="G354" s="1">
        <f>'Bills Import 2024'!BL354</f>
        <v>-1</v>
      </c>
      <c r="H354" s="46">
        <f>'Bills Import 2024'!BR354</f>
        <v>250410</v>
      </c>
      <c r="I354" s="1" t="str">
        <f>'Bills Import 2024'!W354</f>
        <v>{"61": 100.0}</v>
      </c>
      <c r="J354" s="1" t="str">
        <f>'Bills Import 2024'!AZ354</f>
        <v>15% PUR</v>
      </c>
    </row>
    <row r="355" spans="1:10" x14ac:dyDescent="0.25">
      <c r="A355" s="1" t="str">
        <f>'Bills Import 2024'!K355</f>
        <v>Subcontractors &amp; Services</v>
      </c>
      <c r="B355" s="45">
        <f>'Bills Import 2024'!R355</f>
        <v>45596</v>
      </c>
      <c r="C355" s="45">
        <f>'Bills Import 2024'!R355</f>
        <v>45596</v>
      </c>
      <c r="D355" s="45">
        <f>'Bills Import 2024'!AK355</f>
        <v>45611</v>
      </c>
      <c r="E355" s="1" t="str">
        <f>'Bills Import 2024'!AA355</f>
        <v>3010095</v>
      </c>
      <c r="F355" s="1" t="str">
        <f>'Bills Import 2024'!BF355</f>
        <v>Subcontractors</v>
      </c>
      <c r="G355" s="1">
        <f>'Bills Import 2024'!BL355</f>
        <v>1</v>
      </c>
      <c r="H355" s="46">
        <f>'Bills Import 2024'!BR355</f>
        <v>77155</v>
      </c>
      <c r="I355" s="1" t="str">
        <f>'Bills Import 2024'!W355</f>
        <v>{"991": 100.0}</v>
      </c>
      <c r="J355" s="1" t="str">
        <f>'Bills Import 2024'!AZ355</f>
        <v>15% PUR</v>
      </c>
    </row>
    <row r="356" spans="1:10" x14ac:dyDescent="0.25">
      <c r="A356" s="1" t="str">
        <f>'Bills Import 2024'!K356</f>
        <v/>
      </c>
      <c r="B356" s="45" t="str">
        <f>'Bills Import 2024'!R356</f>
        <v/>
      </c>
      <c r="C356" s="45" t="str">
        <f>'Bills Import 2024'!R356</f>
        <v/>
      </c>
      <c r="D356" s="45" t="str">
        <f>'Bills Import 2024'!AK356</f>
        <v/>
      </c>
      <c r="E356" s="1" t="str">
        <f>'Bills Import 2024'!AA356</f>
        <v>101011701</v>
      </c>
      <c r="F356" s="1" t="str">
        <f>'Bills Import 2024'!BF356</f>
        <v>Deduction of Advance Payment to Suppliers</v>
      </c>
      <c r="G356" s="1">
        <f>'Bills Import 2024'!BL356</f>
        <v>-1</v>
      </c>
      <c r="H356" s="46">
        <f>'Bills Import 2024'!BR356</f>
        <v>19289</v>
      </c>
      <c r="I356" s="1" t="str">
        <f>'Bills Import 2024'!W356</f>
        <v>{"991": 100.0}</v>
      </c>
      <c r="J356" s="1" t="str">
        <f>'Bills Import 2024'!AZ356</f>
        <v>15% PUR</v>
      </c>
    </row>
    <row r="357" spans="1:10" x14ac:dyDescent="0.25">
      <c r="A357" s="1" t="str">
        <f>'Bills Import 2024'!K357</f>
        <v>Subcontractors &amp; Services</v>
      </c>
      <c r="B357" s="45">
        <f>'Bills Import 2024'!R357</f>
        <v>45596</v>
      </c>
      <c r="C357" s="45">
        <f>'Bills Import 2024'!R357</f>
        <v>45596</v>
      </c>
      <c r="D357" s="45">
        <f>'Bills Import 2024'!AK357</f>
        <v>45611</v>
      </c>
      <c r="E357" s="1" t="str">
        <f>'Bills Import 2024'!AA357</f>
        <v>3010095</v>
      </c>
      <c r="F357" s="1" t="str">
        <f>'Bills Import 2024'!BF357</f>
        <v>Subcontractors</v>
      </c>
      <c r="G357" s="1">
        <f>'Bills Import 2024'!BL357</f>
        <v>1</v>
      </c>
      <c r="H357" s="46">
        <f>'Bills Import 2024'!BR357</f>
        <v>119905</v>
      </c>
      <c r="I357" s="1" t="str">
        <f>'Bills Import 2024'!W357</f>
        <v>{"1026": 100.0}</v>
      </c>
      <c r="J357" s="1" t="str">
        <f>'Bills Import 2024'!AZ357</f>
        <v>15% PUR</v>
      </c>
    </row>
    <row r="358" spans="1:10" x14ac:dyDescent="0.25">
      <c r="A358" s="1" t="str">
        <f>'Bills Import 2024'!K358</f>
        <v/>
      </c>
      <c r="B358" s="45" t="str">
        <f>'Bills Import 2024'!R358</f>
        <v/>
      </c>
      <c r="C358" s="45" t="str">
        <f>'Bills Import 2024'!R358</f>
        <v/>
      </c>
      <c r="D358" s="45" t="str">
        <f>'Bills Import 2024'!AK358</f>
        <v/>
      </c>
      <c r="E358" s="1" t="str">
        <f>'Bills Import 2024'!AA358</f>
        <v>101011701</v>
      </c>
      <c r="F358" s="1" t="str">
        <f>'Bills Import 2024'!BF358</f>
        <v>Deduction of Advance Payment to Suppliers</v>
      </c>
      <c r="G358" s="1">
        <f>'Bills Import 2024'!BL358</f>
        <v>-1</v>
      </c>
      <c r="H358" s="46">
        <f>'Bills Import 2024'!BR358</f>
        <v>23981</v>
      </c>
      <c r="I358" s="1" t="str">
        <f>'Bills Import 2024'!W358</f>
        <v>{"1026": 100.0}</v>
      </c>
      <c r="J358" s="1" t="str">
        <f>'Bills Import 2024'!AZ358</f>
        <v>15% PUR</v>
      </c>
    </row>
    <row r="359" spans="1:10" x14ac:dyDescent="0.25">
      <c r="A359" s="1" t="str">
        <f>'Bills Import 2024'!K359</f>
        <v>Subcontractors &amp; Services</v>
      </c>
      <c r="B359" s="45">
        <f>'Bills Import 2024'!R359</f>
        <v>45596</v>
      </c>
      <c r="C359" s="45">
        <f>'Bills Import 2024'!R359</f>
        <v>45596</v>
      </c>
      <c r="D359" s="45">
        <f>'Bills Import 2024'!AK359</f>
        <v>45611</v>
      </c>
      <c r="E359" s="1" t="str">
        <f>'Bills Import 2024'!AA359</f>
        <v>3010095</v>
      </c>
      <c r="F359" s="1" t="str">
        <f>'Bills Import 2024'!BF359</f>
        <v>Subcontractors</v>
      </c>
      <c r="G359" s="1">
        <f>'Bills Import 2024'!BL359</f>
        <v>1</v>
      </c>
      <c r="H359" s="46">
        <f>'Bills Import 2024'!BR359</f>
        <v>162400</v>
      </c>
      <c r="I359" s="1" t="str">
        <f>'Bills Import 2024'!W359</f>
        <v>{"1108": 100.0}</v>
      </c>
      <c r="J359" s="1" t="str">
        <f>'Bills Import 2024'!AZ359</f>
        <v>15% PUR</v>
      </c>
    </row>
    <row r="360" spans="1:10" x14ac:dyDescent="0.25">
      <c r="A360" s="1" t="str">
        <f>'Bills Import 2024'!K360</f>
        <v>Subcontractors &amp; Services</v>
      </c>
      <c r="B360" s="45">
        <f>'Bills Import 2024'!R360</f>
        <v>45596</v>
      </c>
      <c r="C360" s="45">
        <f>'Bills Import 2024'!R360</f>
        <v>45596</v>
      </c>
      <c r="D360" s="45">
        <f>'Bills Import 2024'!AK360</f>
        <v>45611</v>
      </c>
      <c r="E360" s="1" t="str">
        <f>'Bills Import 2024'!AA360</f>
        <v>3010095</v>
      </c>
      <c r="F360" s="1" t="str">
        <f>'Bills Import 2024'!BF360</f>
        <v>Subcontractors</v>
      </c>
      <c r="G360" s="1">
        <f>'Bills Import 2024'!BL360</f>
        <v>1</v>
      </c>
      <c r="H360" s="46">
        <f>'Bills Import 2024'!BR360</f>
        <v>159327</v>
      </c>
      <c r="I360" s="1" t="str">
        <f>'Bills Import 2024'!W360</f>
        <v>{"1031": 100.0}</v>
      </c>
      <c r="J360" s="1" t="str">
        <f>'Bills Import 2024'!AZ360</f>
        <v>15% PUR</v>
      </c>
    </row>
    <row r="361" spans="1:10" x14ac:dyDescent="0.25">
      <c r="A361" s="1" t="str">
        <f>'Bills Import 2024'!K361</f>
        <v/>
      </c>
      <c r="B361" s="45" t="str">
        <f>'Bills Import 2024'!R361</f>
        <v/>
      </c>
      <c r="C361" s="45" t="str">
        <f>'Bills Import 2024'!R361</f>
        <v/>
      </c>
      <c r="D361" s="45" t="str">
        <f>'Bills Import 2024'!AK361</f>
        <v/>
      </c>
      <c r="E361" s="1" t="str">
        <f>'Bills Import 2024'!AA361</f>
        <v>101011701</v>
      </c>
      <c r="F361" s="1" t="str">
        <f>'Bills Import 2024'!BF361</f>
        <v>Deduction of Advance Payment to Suppliers</v>
      </c>
      <c r="G361" s="1">
        <f>'Bills Import 2024'!BL361</f>
        <v>-1</v>
      </c>
      <c r="H361" s="46">
        <f>'Bills Import 2024'!BR361</f>
        <v>15933</v>
      </c>
      <c r="I361" s="1" t="str">
        <f>'Bills Import 2024'!W361</f>
        <v>{"1031": 100.0}</v>
      </c>
      <c r="J361" s="1" t="str">
        <f>'Bills Import 2024'!AZ361</f>
        <v>15% PUR</v>
      </c>
    </row>
    <row r="362" spans="1:10" x14ac:dyDescent="0.25">
      <c r="A362" s="1" t="str">
        <f>'Bills Import 2024'!K362</f>
        <v>Subcontractors &amp; Services</v>
      </c>
      <c r="B362" s="45">
        <f>'Bills Import 2024'!R362</f>
        <v>45596</v>
      </c>
      <c r="C362" s="45">
        <f>'Bills Import 2024'!R362</f>
        <v>45596</v>
      </c>
      <c r="D362" s="45">
        <f>'Bills Import 2024'!AK362</f>
        <v>45611</v>
      </c>
      <c r="E362" s="1" t="str">
        <f>'Bills Import 2024'!AA362</f>
        <v>3010095</v>
      </c>
      <c r="F362" s="1" t="str">
        <f>'Bills Import 2024'!BF362</f>
        <v>Subcontractors</v>
      </c>
      <c r="G362" s="1">
        <f>'Bills Import 2024'!BL362</f>
        <v>1</v>
      </c>
      <c r="H362" s="46">
        <f>'Bills Import 2024'!BR362</f>
        <v>130347</v>
      </c>
      <c r="I362" s="1" t="str">
        <f>'Bills Import 2024'!W362</f>
        <v>{"1109": 100.0}</v>
      </c>
      <c r="J362" s="1" t="str">
        <f>'Bills Import 2024'!AZ362</f>
        <v>15% PUR</v>
      </c>
    </row>
    <row r="363" spans="1:10" x14ac:dyDescent="0.25">
      <c r="A363" s="1" t="str">
        <f>'Bills Import 2024'!K363</f>
        <v/>
      </c>
      <c r="B363" s="45" t="str">
        <f>'Bills Import 2024'!R363</f>
        <v/>
      </c>
      <c r="C363" s="45" t="str">
        <f>'Bills Import 2024'!R363</f>
        <v/>
      </c>
      <c r="D363" s="45" t="str">
        <f>'Bills Import 2024'!AK363</f>
        <v/>
      </c>
      <c r="E363" s="1" t="str">
        <f>'Bills Import 2024'!AA363</f>
        <v>101011701</v>
      </c>
      <c r="F363" s="1" t="str">
        <f>'Bills Import 2024'!BF363</f>
        <v>Deduction of Advance Payment to Suppliers</v>
      </c>
      <c r="G363" s="1">
        <f>'Bills Import 2024'!BL363</f>
        <v>-1</v>
      </c>
      <c r="H363" s="46">
        <f>'Bills Import 2024'!BR363</f>
        <v>26069</v>
      </c>
      <c r="I363" s="1" t="str">
        <f>'Bills Import 2024'!W363</f>
        <v>{"1109": 100.0}</v>
      </c>
      <c r="J363" s="1" t="str">
        <f>'Bills Import 2024'!AZ363</f>
        <v>15% PUR</v>
      </c>
    </row>
    <row r="364" spans="1:10" x14ac:dyDescent="0.25">
      <c r="A364" s="1" t="str">
        <f>'Bills Import 2024'!K364</f>
        <v>Subcontractors &amp; Services</v>
      </c>
      <c r="B364" s="45">
        <f>'Bills Import 2024'!R364</f>
        <v>45596</v>
      </c>
      <c r="C364" s="45">
        <f>'Bills Import 2024'!R364</f>
        <v>45596</v>
      </c>
      <c r="D364" s="45">
        <f>'Bills Import 2024'!AK364</f>
        <v>45611</v>
      </c>
      <c r="E364" s="1" t="str">
        <f>'Bills Import 2024'!AA364</f>
        <v>3010095</v>
      </c>
      <c r="F364" s="1" t="str">
        <f>'Bills Import 2024'!BF364</f>
        <v>Subcontractors</v>
      </c>
      <c r="G364" s="1">
        <f>'Bills Import 2024'!BL364</f>
        <v>1</v>
      </c>
      <c r="H364" s="46">
        <f>'Bills Import 2024'!BR364</f>
        <v>1019078</v>
      </c>
      <c r="I364" s="1" t="str">
        <f>'Bills Import 2024'!W364</f>
        <v>{"1110": 100.0}</v>
      </c>
      <c r="J364" s="1" t="str">
        <f>'Bills Import 2024'!AZ364</f>
        <v>15% PUR</v>
      </c>
    </row>
    <row r="365" spans="1:10" x14ac:dyDescent="0.25">
      <c r="A365" s="1" t="str">
        <f>'Bills Import 2024'!K365</f>
        <v/>
      </c>
      <c r="B365" s="45" t="str">
        <f>'Bills Import 2024'!R365</f>
        <v/>
      </c>
      <c r="C365" s="45" t="str">
        <f>'Bills Import 2024'!R365</f>
        <v/>
      </c>
      <c r="D365" s="45" t="str">
        <f>'Bills Import 2024'!AK365</f>
        <v/>
      </c>
      <c r="E365" s="1" t="str">
        <f>'Bills Import 2024'!AA365</f>
        <v>101011701</v>
      </c>
      <c r="F365" s="1" t="str">
        <f>'Bills Import 2024'!BF365</f>
        <v>Deduction of Advance Payment to Suppliers</v>
      </c>
      <c r="G365" s="1">
        <f>'Bills Import 2024'!BL365</f>
        <v>-1</v>
      </c>
      <c r="H365" s="46">
        <f>'Bills Import 2024'!BR365</f>
        <v>305723</v>
      </c>
      <c r="I365" s="1" t="str">
        <f>'Bills Import 2024'!W365</f>
        <v>{"1110": 100.0}</v>
      </c>
      <c r="J365" s="1" t="str">
        <f>'Bills Import 2024'!AZ365</f>
        <v>15% PUR</v>
      </c>
    </row>
    <row r="366" spans="1:10" x14ac:dyDescent="0.25">
      <c r="A366" s="1" t="str">
        <f>'Bills Import 2024'!K366</f>
        <v>Subcontractors &amp; Services</v>
      </c>
      <c r="B366" s="45">
        <f>'Bills Import 2024'!R366</f>
        <v>45596</v>
      </c>
      <c r="C366" s="45">
        <f>'Bills Import 2024'!R366</f>
        <v>45596</v>
      </c>
      <c r="D366" s="45">
        <f>'Bills Import 2024'!AK366</f>
        <v>45611</v>
      </c>
      <c r="E366" s="1" t="str">
        <f>'Bills Import 2024'!AA366</f>
        <v>3010095</v>
      </c>
      <c r="F366" s="1" t="str">
        <f>'Bills Import 2024'!BF366</f>
        <v>Subcontractors</v>
      </c>
      <c r="G366" s="1">
        <f>'Bills Import 2024'!BL366</f>
        <v>1</v>
      </c>
      <c r="H366" s="46">
        <f>'Bills Import 2024'!BR366</f>
        <v>834699</v>
      </c>
      <c r="I366" s="1" t="str">
        <f>'Bills Import 2024'!W366</f>
        <v>{"61": 100.0}</v>
      </c>
      <c r="J366" s="1" t="str">
        <f>'Bills Import 2024'!AZ366</f>
        <v>15% PUR</v>
      </c>
    </row>
    <row r="367" spans="1:10" x14ac:dyDescent="0.25">
      <c r="A367" s="1" t="str">
        <f>'Bills Import 2024'!K367</f>
        <v/>
      </c>
      <c r="B367" s="45" t="str">
        <f>'Bills Import 2024'!R367</f>
        <v/>
      </c>
      <c r="C367" s="45" t="str">
        <f>'Bills Import 2024'!R367</f>
        <v/>
      </c>
      <c r="D367" s="45" t="str">
        <f>'Bills Import 2024'!AK367</f>
        <v/>
      </c>
      <c r="E367" s="1" t="str">
        <f>'Bills Import 2024'!AA367</f>
        <v>101011701</v>
      </c>
      <c r="F367" s="1" t="str">
        <f>'Bills Import 2024'!BF367</f>
        <v>Deduction of Advance Payment to Suppliers</v>
      </c>
      <c r="G367" s="1">
        <f>'Bills Import 2024'!BL367</f>
        <v>-1</v>
      </c>
      <c r="H367" s="46">
        <f>'Bills Import 2024'!BR367</f>
        <v>250410</v>
      </c>
      <c r="I367" s="1" t="str">
        <f>'Bills Import 2024'!W367</f>
        <v>{"61": 100.0}</v>
      </c>
      <c r="J367" s="1" t="str">
        <f>'Bills Import 2024'!AZ367</f>
        <v>15% PUR</v>
      </c>
    </row>
    <row r="368" spans="1:10" x14ac:dyDescent="0.25">
      <c r="A368" s="1" t="str">
        <f>'Bills Import 2024'!K368</f>
        <v>Subcontractors &amp; Services</v>
      </c>
      <c r="B368" s="45">
        <f>'Bills Import 2024'!R368</f>
        <v>45627</v>
      </c>
      <c r="C368" s="45">
        <f>'Bills Import 2024'!R368</f>
        <v>45627</v>
      </c>
      <c r="D368" s="45">
        <f>'Bills Import 2024'!AK368</f>
        <v>45642</v>
      </c>
      <c r="E368" s="1" t="str">
        <f>'Bills Import 2024'!AA368</f>
        <v>3010095</v>
      </c>
      <c r="F368" s="1" t="str">
        <f>'Bills Import 2024'!BF368</f>
        <v>Subcontractors</v>
      </c>
      <c r="G368" s="1">
        <f>'Bills Import 2024'!BL368</f>
        <v>1</v>
      </c>
      <c r="H368" s="46">
        <f>'Bills Import 2024'!BR368</f>
        <v>77155</v>
      </c>
      <c r="I368" s="1" t="str">
        <f>'Bills Import 2024'!W368</f>
        <v>{"991": 100.0}</v>
      </c>
      <c r="J368" s="1" t="str">
        <f>'Bills Import 2024'!AZ368</f>
        <v>15% PUR</v>
      </c>
    </row>
    <row r="369" spans="1:10" x14ac:dyDescent="0.25">
      <c r="A369" s="1" t="str">
        <f>'Bills Import 2024'!K369</f>
        <v/>
      </c>
      <c r="B369" s="45" t="str">
        <f>'Bills Import 2024'!R369</f>
        <v/>
      </c>
      <c r="C369" s="45" t="str">
        <f>'Bills Import 2024'!R369</f>
        <v/>
      </c>
      <c r="D369" s="45" t="str">
        <f>'Bills Import 2024'!AK369</f>
        <v/>
      </c>
      <c r="E369" s="1" t="str">
        <f>'Bills Import 2024'!AA369</f>
        <v>101011701</v>
      </c>
      <c r="F369" s="1" t="str">
        <f>'Bills Import 2024'!BF369</f>
        <v>Deduction of Advance Payment to Suppliers</v>
      </c>
      <c r="G369" s="1">
        <f>'Bills Import 2024'!BL369</f>
        <v>-1</v>
      </c>
      <c r="H369" s="46">
        <f>'Bills Import 2024'!BR369</f>
        <v>19289</v>
      </c>
      <c r="I369" s="1" t="str">
        <f>'Bills Import 2024'!W369</f>
        <v>{"991": 100.0}</v>
      </c>
      <c r="J369" s="1" t="str">
        <f>'Bills Import 2024'!AZ369</f>
        <v>15% PUR</v>
      </c>
    </row>
    <row r="370" spans="1:10" x14ac:dyDescent="0.25">
      <c r="A370" s="1" t="str">
        <f>'Bills Import 2024'!K370</f>
        <v>Subcontractors &amp; Services</v>
      </c>
      <c r="B370" s="45">
        <f>'Bills Import 2024'!R370</f>
        <v>45627</v>
      </c>
      <c r="C370" s="45">
        <f>'Bills Import 2024'!R370</f>
        <v>45627</v>
      </c>
      <c r="D370" s="45">
        <f>'Bills Import 2024'!AK370</f>
        <v>45642</v>
      </c>
      <c r="E370" s="1" t="str">
        <f>'Bills Import 2024'!AA370</f>
        <v>3010095</v>
      </c>
      <c r="F370" s="1" t="str">
        <f>'Bills Import 2024'!BF370</f>
        <v>Subcontractors</v>
      </c>
      <c r="G370" s="1">
        <f>'Bills Import 2024'!BL370</f>
        <v>1</v>
      </c>
      <c r="H370" s="46">
        <f>'Bills Import 2024'!BR370</f>
        <v>119905</v>
      </c>
      <c r="I370" s="1" t="str">
        <f>'Bills Import 2024'!W370</f>
        <v>{"1026": 100.0}</v>
      </c>
      <c r="J370" s="1" t="str">
        <f>'Bills Import 2024'!AZ370</f>
        <v>15% PUR</v>
      </c>
    </row>
    <row r="371" spans="1:10" x14ac:dyDescent="0.25">
      <c r="A371" s="1" t="str">
        <f>'Bills Import 2024'!K371</f>
        <v/>
      </c>
      <c r="B371" s="45" t="str">
        <f>'Bills Import 2024'!R371</f>
        <v/>
      </c>
      <c r="C371" s="45" t="str">
        <f>'Bills Import 2024'!R371</f>
        <v/>
      </c>
      <c r="D371" s="45" t="str">
        <f>'Bills Import 2024'!AK371</f>
        <v/>
      </c>
      <c r="E371" s="1" t="str">
        <f>'Bills Import 2024'!AA371</f>
        <v>101011701</v>
      </c>
      <c r="F371" s="1" t="str">
        <f>'Bills Import 2024'!BF371</f>
        <v>Deduction of Advance Payment to Suppliers</v>
      </c>
      <c r="G371" s="1">
        <f>'Bills Import 2024'!BL371</f>
        <v>-1</v>
      </c>
      <c r="H371" s="46">
        <f>'Bills Import 2024'!BR371</f>
        <v>23981</v>
      </c>
      <c r="I371" s="1" t="str">
        <f>'Bills Import 2024'!W371</f>
        <v>{"1026": 100.0}</v>
      </c>
      <c r="J371" s="1" t="str">
        <f>'Bills Import 2024'!AZ371</f>
        <v>15% PUR</v>
      </c>
    </row>
    <row r="372" spans="1:10" x14ac:dyDescent="0.25">
      <c r="A372" s="1" t="str">
        <f>'Bills Import 2024'!K372</f>
        <v>Subcontractors &amp; Services</v>
      </c>
      <c r="B372" s="45">
        <f>'Bills Import 2024'!R372</f>
        <v>45627</v>
      </c>
      <c r="C372" s="45">
        <f>'Bills Import 2024'!R372</f>
        <v>45627</v>
      </c>
      <c r="D372" s="45">
        <f>'Bills Import 2024'!AK372</f>
        <v>45642</v>
      </c>
      <c r="E372" s="1" t="str">
        <f>'Bills Import 2024'!AA372</f>
        <v>3010095</v>
      </c>
      <c r="F372" s="1" t="str">
        <f>'Bills Import 2024'!BF372</f>
        <v>Subcontractors</v>
      </c>
      <c r="G372" s="1">
        <f>'Bills Import 2024'!BL372</f>
        <v>1</v>
      </c>
      <c r="H372" s="46">
        <f>'Bills Import 2024'!BR372</f>
        <v>162400</v>
      </c>
      <c r="I372" s="1" t="str">
        <f>'Bills Import 2024'!W372</f>
        <v>{"1108": 100.0}</v>
      </c>
      <c r="J372" s="1" t="str">
        <f>'Bills Import 2024'!AZ372</f>
        <v>15% PUR</v>
      </c>
    </row>
    <row r="373" spans="1:10" x14ac:dyDescent="0.25">
      <c r="A373" s="1" t="str">
        <f>'Bills Import 2024'!K373</f>
        <v>Subcontractors &amp; Services</v>
      </c>
      <c r="B373" s="45">
        <f>'Bills Import 2024'!R373</f>
        <v>45627</v>
      </c>
      <c r="C373" s="45">
        <f>'Bills Import 2024'!R373</f>
        <v>45627</v>
      </c>
      <c r="D373" s="45">
        <f>'Bills Import 2024'!AK373</f>
        <v>45642</v>
      </c>
      <c r="E373" s="1" t="str">
        <f>'Bills Import 2024'!AA373</f>
        <v>3010095</v>
      </c>
      <c r="F373" s="1" t="str">
        <f>'Bills Import 2024'!BF373</f>
        <v>Subcontractors</v>
      </c>
      <c r="G373" s="1">
        <f>'Bills Import 2024'!BL373</f>
        <v>1</v>
      </c>
      <c r="H373" s="46">
        <f>'Bills Import 2024'!BR373</f>
        <v>20872</v>
      </c>
      <c r="I373" s="1" t="str">
        <f>'Bills Import 2024'!W373</f>
        <v>{"1031": 100.0}</v>
      </c>
      <c r="J373" s="1" t="str">
        <f>'Bills Import 2024'!AZ373</f>
        <v>15% PUR</v>
      </c>
    </row>
    <row r="374" spans="1:10" x14ac:dyDescent="0.25">
      <c r="A374" s="1" t="str">
        <f>'Bills Import 2024'!K374</f>
        <v/>
      </c>
      <c r="B374" s="45" t="str">
        <f>'Bills Import 2024'!R374</f>
        <v/>
      </c>
      <c r="C374" s="45" t="str">
        <f>'Bills Import 2024'!R374</f>
        <v/>
      </c>
      <c r="D374" s="45" t="str">
        <f>'Bills Import 2024'!AK374</f>
        <v/>
      </c>
      <c r="E374" s="1" t="str">
        <f>'Bills Import 2024'!AA374</f>
        <v>101011701</v>
      </c>
      <c r="F374" s="1" t="str">
        <f>'Bills Import 2024'!BF374</f>
        <v>Deduction of Advance Payment to Suppliers</v>
      </c>
      <c r="G374" s="1">
        <f>'Bills Import 2024'!BL374</f>
        <v>-1</v>
      </c>
      <c r="H374" s="46">
        <f>'Bills Import 2024'!BR374</f>
        <v>2087</v>
      </c>
      <c r="I374" s="1" t="str">
        <f>'Bills Import 2024'!W374</f>
        <v>{"1031": 100.0}</v>
      </c>
      <c r="J374" s="1" t="str">
        <f>'Bills Import 2024'!AZ374</f>
        <v>15% PUR</v>
      </c>
    </row>
    <row r="375" spans="1:10" x14ac:dyDescent="0.25">
      <c r="A375" s="1" t="str">
        <f>'Bills Import 2024'!K375</f>
        <v>Subcontractors &amp; Services</v>
      </c>
      <c r="B375" s="45">
        <f>'Bills Import 2024'!R375</f>
        <v>45627</v>
      </c>
      <c r="C375" s="45">
        <f>'Bills Import 2024'!R375</f>
        <v>45627</v>
      </c>
      <c r="D375" s="45">
        <f>'Bills Import 2024'!AK375</f>
        <v>45642</v>
      </c>
      <c r="E375" s="1" t="str">
        <f>'Bills Import 2024'!AA375</f>
        <v>3010095</v>
      </c>
      <c r="F375" s="1" t="str">
        <f>'Bills Import 2024'!BF375</f>
        <v>Subcontractors</v>
      </c>
      <c r="G375" s="1">
        <f>'Bills Import 2024'!BL375</f>
        <v>1</v>
      </c>
      <c r="H375" s="46">
        <f>'Bills Import 2024'!BR375</f>
        <v>727629</v>
      </c>
      <c r="I375" s="1" t="str">
        <f>'Bills Import 2024'!W375</f>
        <v>{"1109": 100.0}</v>
      </c>
      <c r="J375" s="1" t="str">
        <f>'Bills Import 2024'!AZ375</f>
        <v>15% PUR</v>
      </c>
    </row>
    <row r="376" spans="1:10" x14ac:dyDescent="0.25">
      <c r="A376" s="1" t="str">
        <f>'Bills Import 2024'!K376</f>
        <v/>
      </c>
      <c r="B376" s="45" t="str">
        <f>'Bills Import 2024'!R376</f>
        <v/>
      </c>
      <c r="C376" s="45" t="str">
        <f>'Bills Import 2024'!R376</f>
        <v/>
      </c>
      <c r="D376" s="45" t="str">
        <f>'Bills Import 2024'!AK376</f>
        <v/>
      </c>
      <c r="E376" s="1" t="str">
        <f>'Bills Import 2024'!AA376</f>
        <v>101011701</v>
      </c>
      <c r="F376" s="1" t="str">
        <f>'Bills Import 2024'!BF376</f>
        <v>Deduction of Advance Payment to Suppliers</v>
      </c>
      <c r="G376" s="1">
        <f>'Bills Import 2024'!BL376</f>
        <v>-1</v>
      </c>
      <c r="H376" s="46">
        <f>'Bills Import 2024'!BR376</f>
        <v>145526</v>
      </c>
      <c r="I376" s="1" t="str">
        <f>'Bills Import 2024'!W376</f>
        <v>{"1109": 100.0}</v>
      </c>
      <c r="J376" s="1" t="str">
        <f>'Bills Import 2024'!AZ376</f>
        <v>15% PUR</v>
      </c>
    </row>
    <row r="377" spans="1:10" x14ac:dyDescent="0.25">
      <c r="A377" s="1" t="str">
        <f>'Bills Import 2024'!K377</f>
        <v>Subcontractors &amp; Services</v>
      </c>
      <c r="B377" s="45">
        <f>'Bills Import 2024'!R377</f>
        <v>45627</v>
      </c>
      <c r="C377" s="45">
        <f>'Bills Import 2024'!R377</f>
        <v>45627</v>
      </c>
      <c r="D377" s="45">
        <f>'Bills Import 2024'!AK377</f>
        <v>45642</v>
      </c>
      <c r="E377" s="1" t="str">
        <f>'Bills Import 2024'!AA377</f>
        <v>3010095</v>
      </c>
      <c r="F377" s="1" t="str">
        <f>'Bills Import 2024'!BF377</f>
        <v>Subcontractors</v>
      </c>
      <c r="G377" s="1">
        <f>'Bills Import 2024'!BL377</f>
        <v>1</v>
      </c>
      <c r="H377" s="46">
        <f>'Bills Import 2024'!BR377</f>
        <v>1019078</v>
      </c>
      <c r="I377" s="1" t="str">
        <f>'Bills Import 2024'!W377</f>
        <v>{"1110": 100.0}</v>
      </c>
      <c r="J377" s="1" t="str">
        <f>'Bills Import 2024'!AZ377</f>
        <v>15% PUR</v>
      </c>
    </row>
    <row r="378" spans="1:10" x14ac:dyDescent="0.25">
      <c r="A378" s="1" t="str">
        <f>'Bills Import 2024'!K378</f>
        <v/>
      </c>
      <c r="B378" s="45" t="str">
        <f>'Bills Import 2024'!R378</f>
        <v/>
      </c>
      <c r="C378" s="45" t="str">
        <f>'Bills Import 2024'!R378</f>
        <v/>
      </c>
      <c r="D378" s="45" t="str">
        <f>'Bills Import 2024'!AK378</f>
        <v/>
      </c>
      <c r="E378" s="1" t="str">
        <f>'Bills Import 2024'!AA378</f>
        <v>101011701</v>
      </c>
      <c r="F378" s="1" t="str">
        <f>'Bills Import 2024'!BF378</f>
        <v>Deduction of Advance Payment to Suppliers</v>
      </c>
      <c r="G378" s="1">
        <f>'Bills Import 2024'!BL378</f>
        <v>-1</v>
      </c>
      <c r="H378" s="46">
        <f>'Bills Import 2024'!BR378</f>
        <v>305723</v>
      </c>
      <c r="I378" s="1" t="str">
        <f>'Bills Import 2024'!W378</f>
        <v>{"1110": 100.0}</v>
      </c>
      <c r="J378" s="1" t="str">
        <f>'Bills Import 2024'!AZ378</f>
        <v>15% PUR</v>
      </c>
    </row>
    <row r="379" spans="1:10" x14ac:dyDescent="0.25">
      <c r="A379" s="1" t="str">
        <f>'Bills Import 2024'!K379</f>
        <v>Subcontractors &amp; Services</v>
      </c>
      <c r="B379" s="45">
        <f>'Bills Import 2024'!R379</f>
        <v>45627</v>
      </c>
      <c r="C379" s="45">
        <f>'Bills Import 2024'!R379</f>
        <v>45627</v>
      </c>
      <c r="D379" s="45">
        <f>'Bills Import 2024'!AK379</f>
        <v>45642</v>
      </c>
      <c r="E379" s="1" t="str">
        <f>'Bills Import 2024'!AA379</f>
        <v>3010095</v>
      </c>
      <c r="F379" s="1" t="str">
        <f>'Bills Import 2024'!BF379</f>
        <v>Subcontractors</v>
      </c>
      <c r="G379" s="1">
        <f>'Bills Import 2024'!BL379</f>
        <v>1</v>
      </c>
      <c r="H379" s="46">
        <f>'Bills Import 2024'!BR379</f>
        <v>834699</v>
      </c>
      <c r="I379" s="1" t="str">
        <f>'Bills Import 2024'!W379</f>
        <v>{"61": 100.0}</v>
      </c>
      <c r="J379" s="1" t="str">
        <f>'Bills Import 2024'!AZ379</f>
        <v>15% PUR</v>
      </c>
    </row>
    <row r="380" spans="1:10" x14ac:dyDescent="0.25">
      <c r="A380" s="1" t="str">
        <f>'Bills Import 2024'!K380</f>
        <v/>
      </c>
      <c r="B380" s="45" t="str">
        <f>'Bills Import 2024'!R380</f>
        <v/>
      </c>
      <c r="C380" s="45" t="str">
        <f>'Bills Import 2024'!R380</f>
        <v/>
      </c>
      <c r="D380" s="45" t="str">
        <f>'Bills Import 2024'!AK380</f>
        <v/>
      </c>
      <c r="E380" s="1" t="str">
        <f>'Bills Import 2024'!AA380</f>
        <v>101011701</v>
      </c>
      <c r="F380" s="1" t="str">
        <f>'Bills Import 2024'!BF380</f>
        <v>Deduction of Advance Payment to Suppliers</v>
      </c>
      <c r="G380" s="1">
        <f>'Bills Import 2024'!BL380</f>
        <v>-1</v>
      </c>
      <c r="H380" s="46">
        <f>'Bills Import 2024'!BR380</f>
        <v>250410</v>
      </c>
      <c r="I380" s="1" t="str">
        <f>'Bills Import 2024'!W380</f>
        <v>{"61": 100.0}</v>
      </c>
      <c r="J380" s="1" t="str">
        <f>'Bills Import 2024'!AZ380</f>
        <v>15% PUR</v>
      </c>
    </row>
  </sheetData>
  <autoFilter ref="A1:J380" xr:uid="{C19EE3F3-65B3-4EC0-9CBB-B851EAE9F516}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62E4-9CB7-4AF6-9A0B-27623E5569C6}">
  <dimension ref="A1:S196"/>
  <sheetViews>
    <sheetView zoomScaleNormal="100" workbookViewId="0">
      <selection activeCell="H25" sqref="H25"/>
    </sheetView>
  </sheetViews>
  <sheetFormatPr defaultRowHeight="15" x14ac:dyDescent="0.25"/>
  <cols>
    <col min="1" max="1" width="9.5" customWidth="1"/>
    <col min="2" max="4" width="10.125" style="45" bestFit="1" customWidth="1"/>
    <col min="8" max="8" width="11.125" style="25" bestFit="1" customWidth="1"/>
    <col min="9" max="9" width="13.75" bestFit="1" customWidth="1"/>
  </cols>
  <sheetData>
    <row r="1" spans="1:19" x14ac:dyDescent="0.25">
      <c r="A1" s="1" t="s">
        <v>0</v>
      </c>
      <c r="B1" s="1" t="s">
        <v>1063</v>
      </c>
      <c r="C1" s="1" t="s">
        <v>1064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tr">
        <f>'Bills Import 2024'!M2</f>
        <v>Indirect Costs</v>
      </c>
      <c r="B2" s="45">
        <f>'Bills Import 2024'!R2</f>
        <v>45292</v>
      </c>
      <c r="C2" s="45">
        <f>'Bills Import 2024'!R2</f>
        <v>45292</v>
      </c>
      <c r="D2" s="45">
        <f>'Bills Import 2024'!AM2</f>
        <v>45292</v>
      </c>
      <c r="E2" s="1" t="str">
        <f>'Bills Import 2024'!AB2</f>
        <v>3010096</v>
      </c>
      <c r="F2" s="1" t="str">
        <f>'Bills Import 2024'!BG2</f>
        <v>Indirect Costs</v>
      </c>
      <c r="G2" s="1">
        <f>'Bills Import 2024'!BM2</f>
        <v>1</v>
      </c>
      <c r="H2" s="46">
        <f>'Bills Import 2024'!BS2</f>
        <v>7563</v>
      </c>
      <c r="I2" s="1" t="str">
        <f>'Bills Import 2024'!W2</f>
        <v>{"851": 100.0}</v>
      </c>
      <c r="J2" s="1" t="str">
        <f>'Bills Import 2024'!BA2</f>
        <v>15% PUR</v>
      </c>
    </row>
    <row r="3" spans="1:19" x14ac:dyDescent="0.25">
      <c r="A3" s="1" t="str">
        <f>'Bills Import 2024'!M4</f>
        <v>Indirect Costs</v>
      </c>
      <c r="B3" s="45">
        <f>'Bills Import 2024'!R4</f>
        <v>45292</v>
      </c>
      <c r="C3" s="45">
        <f>'Bills Import 2024'!R4</f>
        <v>45292</v>
      </c>
      <c r="D3" s="45">
        <f>'Bills Import 2024'!AM4</f>
        <v>45292</v>
      </c>
      <c r="E3" s="1" t="str">
        <f>'Bills Import 2024'!AB4</f>
        <v>3010096</v>
      </c>
      <c r="F3" s="1" t="str">
        <f>'Bills Import 2024'!BG4</f>
        <v>Indirect Costs</v>
      </c>
      <c r="G3" s="1">
        <f>'Bills Import 2024'!BM4</f>
        <v>1</v>
      </c>
      <c r="H3" s="46">
        <f>'Bills Import 2024'!BS4</f>
        <v>11239</v>
      </c>
      <c r="I3" s="1" t="str">
        <f>'Bills Import 2024'!W4</f>
        <v>{"1017": 100.0}</v>
      </c>
      <c r="J3" s="1" t="str">
        <f>'Bills Import 2024'!BA4</f>
        <v>15% PUR</v>
      </c>
    </row>
    <row r="4" spans="1:19" x14ac:dyDescent="0.25">
      <c r="A4" s="1" t="str">
        <f>'Bills Import 2024'!M6</f>
        <v>Indirect Costs</v>
      </c>
      <c r="B4" s="45">
        <f>'Bills Import 2024'!R6</f>
        <v>45292</v>
      </c>
      <c r="C4" s="45">
        <f>'Bills Import 2024'!R6</f>
        <v>45292</v>
      </c>
      <c r="D4" s="45">
        <f>'Bills Import 2024'!AM6</f>
        <v>45292</v>
      </c>
      <c r="E4" s="1" t="str">
        <f>'Bills Import 2024'!AB6</f>
        <v>3010096</v>
      </c>
      <c r="F4" s="1" t="str">
        <f>'Bills Import 2024'!BG6</f>
        <v>Indirect Costs</v>
      </c>
      <c r="G4" s="1">
        <f>'Bills Import 2024'!BM6</f>
        <v>1</v>
      </c>
      <c r="H4" s="46">
        <f>'Bills Import 2024'!BS6</f>
        <v>85355</v>
      </c>
      <c r="I4" s="1" t="str">
        <f>'Bills Import 2024'!W6</f>
        <v>{"1006": 100.0}</v>
      </c>
      <c r="J4" s="1" t="str">
        <f>'Bills Import 2024'!BA6</f>
        <v>15% PUR</v>
      </c>
    </row>
    <row r="5" spans="1:19" x14ac:dyDescent="0.25">
      <c r="A5" s="1" t="str">
        <f>'Bills Import 2024'!M8</f>
        <v>Indirect Costs</v>
      </c>
      <c r="B5" s="45">
        <f>'Bills Import 2024'!R8</f>
        <v>45292</v>
      </c>
      <c r="C5" s="45">
        <f>'Bills Import 2024'!R8</f>
        <v>45292</v>
      </c>
      <c r="D5" s="45">
        <f>'Bills Import 2024'!AM8</f>
        <v>45292</v>
      </c>
      <c r="E5" s="1" t="str">
        <f>'Bills Import 2024'!AB8</f>
        <v>3010096</v>
      </c>
      <c r="F5" s="1" t="str">
        <f>'Bills Import 2024'!BG8</f>
        <v>Indirect Costs</v>
      </c>
      <c r="G5" s="1">
        <f>'Bills Import 2024'!BM8</f>
        <v>1</v>
      </c>
      <c r="H5" s="46">
        <f>'Bills Import 2024'!BS8</f>
        <v>58432</v>
      </c>
      <c r="I5" s="1" t="str">
        <f>'Bills Import 2024'!W8</f>
        <v>{"906": 100.0}</v>
      </c>
      <c r="J5" s="1" t="str">
        <f>'Bills Import 2024'!BA8</f>
        <v>15% PUR</v>
      </c>
    </row>
    <row r="6" spans="1:19" x14ac:dyDescent="0.25">
      <c r="A6" s="1" t="str">
        <f>'Bills Import 2024'!M10</f>
        <v>Indirect Costs</v>
      </c>
      <c r="B6" s="45">
        <f>'Bills Import 2024'!R10</f>
        <v>45292</v>
      </c>
      <c r="C6" s="45">
        <f>'Bills Import 2024'!R10</f>
        <v>45292</v>
      </c>
      <c r="D6" s="45">
        <f>'Bills Import 2024'!AM10</f>
        <v>45292</v>
      </c>
      <c r="E6" s="1" t="str">
        <f>'Bills Import 2024'!AB10</f>
        <v>3010096</v>
      </c>
      <c r="F6" s="1" t="str">
        <f>'Bills Import 2024'!BG10</f>
        <v>Indirect Costs</v>
      </c>
      <c r="G6" s="1">
        <f>'Bills Import 2024'!BM10</f>
        <v>1</v>
      </c>
      <c r="H6" s="46">
        <f>'Bills Import 2024'!BS10</f>
        <v>196244</v>
      </c>
      <c r="I6" s="1" t="str">
        <f>'Bills Import 2024'!W10</f>
        <v>{"1035": 100.0}</v>
      </c>
      <c r="J6" s="1" t="str">
        <f>'Bills Import 2024'!BA10</f>
        <v>15% PUR</v>
      </c>
    </row>
    <row r="7" spans="1:19" x14ac:dyDescent="0.25">
      <c r="A7" s="1" t="str">
        <f>'Bills Import 2024'!M12</f>
        <v>Indirect Costs</v>
      </c>
      <c r="B7" s="45">
        <f>'Bills Import 2024'!R12</f>
        <v>45292</v>
      </c>
      <c r="C7" s="45">
        <f>'Bills Import 2024'!R12</f>
        <v>45292</v>
      </c>
      <c r="D7" s="45">
        <f>'Bills Import 2024'!AM12</f>
        <v>45292</v>
      </c>
      <c r="E7" s="1" t="str">
        <f>'Bills Import 2024'!AB12</f>
        <v>3010096</v>
      </c>
      <c r="F7" s="1" t="str">
        <f>'Bills Import 2024'!BG12</f>
        <v>Indirect Costs</v>
      </c>
      <c r="G7" s="1">
        <f>'Bills Import 2024'!BM12</f>
        <v>1</v>
      </c>
      <c r="H7" s="46">
        <f>'Bills Import 2024'!BS12</f>
        <v>7980</v>
      </c>
      <c r="I7" s="1" t="str">
        <f>'Bills Import 2024'!W12</f>
        <v>{"1034": 100.0}</v>
      </c>
      <c r="J7" s="1" t="str">
        <f>'Bills Import 2024'!BA12</f>
        <v>15% PUR</v>
      </c>
    </row>
    <row r="8" spans="1:19" x14ac:dyDescent="0.25">
      <c r="A8" s="1" t="str">
        <f>'Bills Import 2024'!M14</f>
        <v>Indirect Costs</v>
      </c>
      <c r="B8" s="45">
        <f>'Bills Import 2024'!R14</f>
        <v>45292</v>
      </c>
      <c r="C8" s="45">
        <f>'Bills Import 2024'!R14</f>
        <v>45292</v>
      </c>
      <c r="D8" s="45">
        <f>'Bills Import 2024'!AM14</f>
        <v>45292</v>
      </c>
      <c r="E8" s="1" t="str">
        <f>'Bills Import 2024'!AB14</f>
        <v>3010096</v>
      </c>
      <c r="F8" s="1" t="str">
        <f>'Bills Import 2024'!BG14</f>
        <v>Indirect Costs</v>
      </c>
      <c r="G8" s="1">
        <f>'Bills Import 2024'!BM14</f>
        <v>1</v>
      </c>
      <c r="H8" s="46">
        <f>'Bills Import 2024'!BS14</f>
        <v>44325</v>
      </c>
      <c r="I8" s="1" t="str">
        <f>'Bills Import 2024'!W14</f>
        <v>{"1011": 100.0}</v>
      </c>
      <c r="J8" s="1" t="str">
        <f>'Bills Import 2024'!BA14</f>
        <v>15% PUR</v>
      </c>
    </row>
    <row r="9" spans="1:19" x14ac:dyDescent="0.25">
      <c r="A9" s="1" t="str">
        <f>'Bills Import 2024'!M16</f>
        <v>Indirect Costs</v>
      </c>
      <c r="B9" s="45">
        <f>'Bills Import 2024'!R16</f>
        <v>45292</v>
      </c>
      <c r="C9" s="45">
        <f>'Bills Import 2024'!R16</f>
        <v>45292</v>
      </c>
      <c r="D9" s="45">
        <f>'Bills Import 2024'!AM16</f>
        <v>45292</v>
      </c>
      <c r="E9" s="1" t="str">
        <f>'Bills Import 2024'!AB16</f>
        <v>3010096</v>
      </c>
      <c r="F9" s="1" t="str">
        <f>'Bills Import 2024'!BG16</f>
        <v>Indirect Costs</v>
      </c>
      <c r="G9" s="1">
        <f>'Bills Import 2024'!BM16</f>
        <v>1</v>
      </c>
      <c r="H9" s="46">
        <f>'Bills Import 2024'!BS16</f>
        <v>21264</v>
      </c>
      <c r="I9" s="1" t="str">
        <f>'Bills Import 2024'!W16</f>
        <v>{"1008": 100.0}</v>
      </c>
      <c r="J9" s="1" t="str">
        <f>'Bills Import 2024'!BA16</f>
        <v>15% PUR</v>
      </c>
    </row>
    <row r="10" spans="1:19" x14ac:dyDescent="0.25">
      <c r="A10" s="1" t="str">
        <f>'Bills Import 2024'!M18</f>
        <v>Indirect Costs</v>
      </c>
      <c r="B10" s="45">
        <f>'Bills Import 2024'!R18</f>
        <v>45292</v>
      </c>
      <c r="C10" s="45">
        <f>'Bills Import 2024'!R18</f>
        <v>45292</v>
      </c>
      <c r="D10" s="45">
        <f>'Bills Import 2024'!AM18</f>
        <v>45292</v>
      </c>
      <c r="E10" s="1" t="str">
        <f>'Bills Import 2024'!AB18</f>
        <v>3010096</v>
      </c>
      <c r="F10" s="1" t="str">
        <f>'Bills Import 2024'!BG18</f>
        <v>Indirect Costs</v>
      </c>
      <c r="G10" s="1">
        <f>'Bills Import 2024'!BM18</f>
        <v>1</v>
      </c>
      <c r="H10" s="46">
        <f>'Bills Import 2024'!BS18</f>
        <v>127274</v>
      </c>
      <c r="I10" s="1" t="str">
        <f>'Bills Import 2024'!W18</f>
        <v>{"1019": 100.0}</v>
      </c>
      <c r="J10" s="1" t="str">
        <f>'Bills Import 2024'!BA18</f>
        <v>15% PUR</v>
      </c>
    </row>
    <row r="11" spans="1:19" x14ac:dyDescent="0.25">
      <c r="A11" s="1" t="str">
        <f>'Bills Import 2024'!M20</f>
        <v>Indirect Costs</v>
      </c>
      <c r="B11" s="45">
        <f>'Bills Import 2024'!R20</f>
        <v>45292</v>
      </c>
      <c r="C11" s="45">
        <f>'Bills Import 2024'!R20</f>
        <v>45292</v>
      </c>
      <c r="D11" s="45">
        <f>'Bills Import 2024'!AM20</f>
        <v>45292</v>
      </c>
      <c r="E11" s="1" t="str">
        <f>'Bills Import 2024'!AB20</f>
        <v>3010096</v>
      </c>
      <c r="F11" s="1" t="str">
        <f>'Bills Import 2024'!BG20</f>
        <v>Indirect Costs</v>
      </c>
      <c r="G11" s="1">
        <f>'Bills Import 2024'!BM20</f>
        <v>1</v>
      </c>
      <c r="H11" s="46">
        <f>'Bills Import 2024'!BS20</f>
        <v>3005</v>
      </c>
      <c r="I11" s="1" t="str">
        <f>'Bills Import 2024'!W20</f>
        <v>{"997": 100.0}</v>
      </c>
      <c r="J11" s="1" t="str">
        <f>'Bills Import 2024'!BA20</f>
        <v>15% PUR</v>
      </c>
    </row>
    <row r="12" spans="1:19" x14ac:dyDescent="0.25">
      <c r="A12" s="1" t="str">
        <f>'Bills Import 2024'!M22</f>
        <v>Indirect Costs</v>
      </c>
      <c r="B12" s="45">
        <f>'Bills Import 2024'!R22</f>
        <v>45292</v>
      </c>
      <c r="C12" s="45">
        <f>'Bills Import 2024'!R22</f>
        <v>45292</v>
      </c>
      <c r="D12" s="45">
        <f>'Bills Import 2024'!AM22</f>
        <v>45292</v>
      </c>
      <c r="E12" s="1" t="str">
        <f>'Bills Import 2024'!AB22</f>
        <v>3010096</v>
      </c>
      <c r="F12" s="1" t="str">
        <f>'Bills Import 2024'!BG22</f>
        <v>Indirect Costs</v>
      </c>
      <c r="G12" s="1">
        <f>'Bills Import 2024'!BM22</f>
        <v>1</v>
      </c>
      <c r="H12" s="46">
        <f>'Bills Import 2024'!BS22</f>
        <v>109011</v>
      </c>
      <c r="I12" s="1" t="str">
        <f>'Bills Import 2024'!W22</f>
        <v>{"911": 100.0}</v>
      </c>
      <c r="J12" s="1" t="str">
        <f>'Bills Import 2024'!BA22</f>
        <v>15% PUR</v>
      </c>
    </row>
    <row r="13" spans="1:19" x14ac:dyDescent="0.25">
      <c r="A13" s="1" t="str">
        <f>'Bills Import 2024'!M24</f>
        <v>Indirect Costs</v>
      </c>
      <c r="B13" s="45">
        <f>'Bills Import 2024'!R24</f>
        <v>45292</v>
      </c>
      <c r="C13" s="45">
        <f>'Bills Import 2024'!R24</f>
        <v>45292</v>
      </c>
      <c r="D13" s="45">
        <f>'Bills Import 2024'!AM24</f>
        <v>45292</v>
      </c>
      <c r="E13" s="1" t="str">
        <f>'Bills Import 2024'!AB24</f>
        <v>3010096</v>
      </c>
      <c r="F13" s="1" t="str">
        <f>'Bills Import 2024'!BG24</f>
        <v>Indirect Costs</v>
      </c>
      <c r="G13" s="1">
        <f>'Bills Import 2024'!BM24</f>
        <v>1</v>
      </c>
      <c r="H13" s="46">
        <f>'Bills Import 2024'!BS24</f>
        <v>5955</v>
      </c>
      <c r="I13" s="1" t="str">
        <f>'Bills Import 2024'!W24</f>
        <v>{"1005": 100.0}</v>
      </c>
      <c r="J13" s="1" t="str">
        <f>'Bills Import 2024'!BA24</f>
        <v>15% PUR</v>
      </c>
    </row>
    <row r="14" spans="1:19" x14ac:dyDescent="0.25">
      <c r="A14" s="1" t="str">
        <f>'Bills Import 2024'!M26</f>
        <v>Indirect Costs</v>
      </c>
      <c r="B14" s="45">
        <f>'Bills Import 2024'!R26</f>
        <v>45292</v>
      </c>
      <c r="C14" s="45">
        <f>'Bills Import 2024'!R26</f>
        <v>45292</v>
      </c>
      <c r="D14" s="45">
        <f>'Bills Import 2024'!AM26</f>
        <v>45292</v>
      </c>
      <c r="E14" s="1" t="str">
        <f>'Bills Import 2024'!AB26</f>
        <v>3010096</v>
      </c>
      <c r="F14" s="1" t="str">
        <f>'Bills Import 2024'!BG26</f>
        <v>Indirect Costs</v>
      </c>
      <c r="G14" s="1">
        <f>'Bills Import 2024'!BM26</f>
        <v>1</v>
      </c>
      <c r="H14" s="46">
        <f>'Bills Import 2024'!BS26</f>
        <v>6446</v>
      </c>
      <c r="I14" s="1" t="str">
        <f>'Bills Import 2024'!W26</f>
        <v>{"994": 100.0}</v>
      </c>
      <c r="J14" s="1" t="str">
        <f>'Bills Import 2024'!BA26</f>
        <v>15% PUR</v>
      </c>
    </row>
    <row r="15" spans="1:19" x14ac:dyDescent="0.25">
      <c r="A15" s="1" t="str">
        <f>'Bills Import 2024'!M28</f>
        <v>Indirect Costs</v>
      </c>
      <c r="B15" s="45">
        <f>'Bills Import 2024'!R28</f>
        <v>45292</v>
      </c>
      <c r="C15" s="45">
        <f>'Bills Import 2024'!R28</f>
        <v>45292</v>
      </c>
      <c r="D15" s="45">
        <f>'Bills Import 2024'!AM28</f>
        <v>45292</v>
      </c>
      <c r="E15" s="1" t="str">
        <f>'Bills Import 2024'!AB28</f>
        <v>3010096</v>
      </c>
      <c r="F15" s="1" t="str">
        <f>'Bills Import 2024'!BG28</f>
        <v>Indirect Costs</v>
      </c>
      <c r="G15" s="1">
        <f>'Bills Import 2024'!BM28</f>
        <v>1</v>
      </c>
      <c r="H15" s="46">
        <f>'Bills Import 2024'!BS28</f>
        <v>8734</v>
      </c>
      <c r="I15" s="1" t="str">
        <f>'Bills Import 2024'!W28</f>
        <v>{"1002": 100.0}</v>
      </c>
      <c r="J15" s="1" t="str">
        <f>'Bills Import 2024'!BA28</f>
        <v>15% PUR</v>
      </c>
    </row>
    <row r="16" spans="1:19" x14ac:dyDescent="0.25">
      <c r="A16" s="1" t="str">
        <f>'Bills Import 2024'!M30</f>
        <v>Indirect Costs</v>
      </c>
      <c r="B16" s="45">
        <f>'Bills Import 2024'!R30</f>
        <v>45292</v>
      </c>
      <c r="C16" s="45">
        <f>'Bills Import 2024'!R30</f>
        <v>45292</v>
      </c>
      <c r="D16" s="45">
        <f>'Bills Import 2024'!AM30</f>
        <v>45292</v>
      </c>
      <c r="E16" s="1" t="str">
        <f>'Bills Import 2024'!AB30</f>
        <v>3010096</v>
      </c>
      <c r="F16" s="1" t="str">
        <f>'Bills Import 2024'!BG30</f>
        <v>Indirect Costs</v>
      </c>
      <c r="G16" s="1">
        <f>'Bills Import 2024'!BM30</f>
        <v>1</v>
      </c>
      <c r="H16" s="46">
        <f>'Bills Import 2024'!BS30</f>
        <v>6789</v>
      </c>
      <c r="I16" s="1" t="str">
        <f>'Bills Import 2024'!W30</f>
        <v>{"919": 100.0}</v>
      </c>
      <c r="J16" s="1" t="str">
        <f>'Bills Import 2024'!BA30</f>
        <v>15% PUR</v>
      </c>
    </row>
    <row r="17" spans="1:10" x14ac:dyDescent="0.25">
      <c r="A17" s="1" t="str">
        <f>'Bills Import 2024'!M32</f>
        <v>Indirect Costs</v>
      </c>
      <c r="B17" s="45">
        <f>'Bills Import 2024'!R32</f>
        <v>45292</v>
      </c>
      <c r="C17" s="45">
        <f>'Bills Import 2024'!R32</f>
        <v>45292</v>
      </c>
      <c r="D17" s="45">
        <f>'Bills Import 2024'!AM32</f>
        <v>45292</v>
      </c>
      <c r="E17" s="1" t="str">
        <f>'Bills Import 2024'!AB32</f>
        <v>3010096</v>
      </c>
      <c r="F17" s="1" t="str">
        <f>'Bills Import 2024'!BG32</f>
        <v>Indirect Costs</v>
      </c>
      <c r="G17" s="1">
        <f>'Bills Import 2024'!BM32</f>
        <v>1</v>
      </c>
      <c r="H17" s="46">
        <f>'Bills Import 2024'!BS32</f>
        <v>119100</v>
      </c>
      <c r="I17" s="1" t="str">
        <f>'Bills Import 2024'!W32</f>
        <v>{"1020": 100.0}</v>
      </c>
      <c r="J17" s="1" t="str">
        <f>'Bills Import 2024'!BA32</f>
        <v>15% PUR</v>
      </c>
    </row>
    <row r="18" spans="1:10" x14ac:dyDescent="0.25">
      <c r="A18" s="1" t="str">
        <f>'Bills Import 2024'!M34</f>
        <v>Indirect Costs</v>
      </c>
      <c r="B18" s="45">
        <f>'Bills Import 2024'!R34</f>
        <v>45321</v>
      </c>
      <c r="C18" s="45">
        <f>'Bills Import 2024'!R34</f>
        <v>45321</v>
      </c>
      <c r="D18" s="45">
        <f>'Bills Import 2024'!AM34</f>
        <v>45321</v>
      </c>
      <c r="E18" s="1" t="str">
        <f>'Bills Import 2024'!AB34</f>
        <v>3010096</v>
      </c>
      <c r="F18" s="1" t="str">
        <f>'Bills Import 2024'!BG34</f>
        <v>Indirect Costs</v>
      </c>
      <c r="G18" s="1">
        <f>'Bills Import 2024'!BM34</f>
        <v>1</v>
      </c>
      <c r="H18" s="46">
        <f>'Bills Import 2024'!BS34</f>
        <v>4872</v>
      </c>
      <c r="I18" s="1" t="str">
        <f>'Bills Import 2024'!W34</f>
        <v>{"851": 100.0}</v>
      </c>
      <c r="J18" s="1" t="str">
        <f>'Bills Import 2024'!BA34</f>
        <v>15% PUR</v>
      </c>
    </row>
    <row r="19" spans="1:10" x14ac:dyDescent="0.25">
      <c r="A19" s="1" t="str">
        <f>'Bills Import 2024'!M36</f>
        <v>Indirect Costs</v>
      </c>
      <c r="B19" s="45">
        <f>'Bills Import 2024'!R36</f>
        <v>45321</v>
      </c>
      <c r="C19" s="45">
        <f>'Bills Import 2024'!R36</f>
        <v>45321</v>
      </c>
      <c r="D19" s="45">
        <f>'Bills Import 2024'!AM36</f>
        <v>45321</v>
      </c>
      <c r="E19" s="1" t="str">
        <f>'Bills Import 2024'!AB36</f>
        <v>3010096</v>
      </c>
      <c r="F19" s="1" t="str">
        <f>'Bills Import 2024'!BG36</f>
        <v>Indirect Costs</v>
      </c>
      <c r="G19" s="1">
        <f>'Bills Import 2024'!BM36</f>
        <v>1</v>
      </c>
      <c r="H19" s="46">
        <f>'Bills Import 2024'!BS36</f>
        <v>3352</v>
      </c>
      <c r="I19" s="1" t="str">
        <f>'Bills Import 2024'!W36</f>
        <v>{"909": 100.0}</v>
      </c>
      <c r="J19" s="1" t="str">
        <f>'Bills Import 2024'!BA36</f>
        <v>15% PUR</v>
      </c>
    </row>
    <row r="20" spans="1:10" x14ac:dyDescent="0.25">
      <c r="A20" s="1" t="str">
        <f>'Bills Import 2024'!M37</f>
        <v>Indirect Costs</v>
      </c>
      <c r="B20" s="45">
        <f>'Bills Import 2024'!R37</f>
        <v>45321</v>
      </c>
      <c r="C20" s="45">
        <f>'Bills Import 2024'!R37</f>
        <v>45321</v>
      </c>
      <c r="D20" s="45">
        <f>'Bills Import 2024'!AM37</f>
        <v>45321</v>
      </c>
      <c r="E20" s="1" t="str">
        <f>'Bills Import 2024'!AB37</f>
        <v>3010096</v>
      </c>
      <c r="F20" s="1" t="str">
        <f>'Bills Import 2024'!BG37</f>
        <v>Indirect Costs</v>
      </c>
      <c r="G20" s="1">
        <f>'Bills Import 2024'!BM37</f>
        <v>1</v>
      </c>
      <c r="H20" s="46">
        <f>'Bills Import 2024'!BS37</f>
        <v>24962</v>
      </c>
      <c r="I20" s="1" t="str">
        <f>'Bills Import 2024'!W37</f>
        <v>{"1017": 100.0}</v>
      </c>
      <c r="J20" s="1" t="str">
        <f>'Bills Import 2024'!BA37</f>
        <v>15% PUR</v>
      </c>
    </row>
    <row r="21" spans="1:10" x14ac:dyDescent="0.25">
      <c r="A21" s="1" t="str">
        <f>'Bills Import 2024'!M39</f>
        <v>Indirect Costs</v>
      </c>
      <c r="B21" s="45">
        <f>'Bills Import 2024'!R39</f>
        <v>45321</v>
      </c>
      <c r="C21" s="45">
        <f>'Bills Import 2024'!R39</f>
        <v>45321</v>
      </c>
      <c r="D21" s="45">
        <f>'Bills Import 2024'!AM39</f>
        <v>45321</v>
      </c>
      <c r="E21" s="1" t="str">
        <f>'Bills Import 2024'!AB39</f>
        <v>3010096</v>
      </c>
      <c r="F21" s="1" t="str">
        <f>'Bills Import 2024'!BG39</f>
        <v>Indirect Costs</v>
      </c>
      <c r="G21" s="1">
        <f>'Bills Import 2024'!BM39</f>
        <v>1</v>
      </c>
      <c r="H21" s="46">
        <f>'Bills Import 2024'!BS39</f>
        <v>19274</v>
      </c>
      <c r="I21" s="1" t="str">
        <f>'Bills Import 2024'!W39</f>
        <v>{"1012": 100.0}</v>
      </c>
      <c r="J21" s="1" t="str">
        <f>'Bills Import 2024'!BA39</f>
        <v>15% PUR</v>
      </c>
    </row>
    <row r="22" spans="1:10" x14ac:dyDescent="0.25">
      <c r="A22" s="1" t="str">
        <f>'Bills Import 2024'!M41</f>
        <v>Indirect Costs</v>
      </c>
      <c r="B22" s="45">
        <f>'Bills Import 2024'!R41</f>
        <v>45321</v>
      </c>
      <c r="C22" s="45">
        <f>'Bills Import 2024'!R41</f>
        <v>45321</v>
      </c>
      <c r="D22" s="45">
        <f>'Bills Import 2024'!AM41</f>
        <v>45321</v>
      </c>
      <c r="E22" s="1" t="str">
        <f>'Bills Import 2024'!AB41</f>
        <v>3010096</v>
      </c>
      <c r="F22" s="1" t="str">
        <f>'Bills Import 2024'!BG41</f>
        <v>Indirect Costs</v>
      </c>
      <c r="G22" s="1">
        <f>'Bills Import 2024'!BM41</f>
        <v>1</v>
      </c>
      <c r="H22" s="46">
        <f>'Bills Import 2024'!BS41</f>
        <v>9928</v>
      </c>
      <c r="I22" s="1" t="str">
        <f>'Bills Import 2024'!W41</f>
        <v>{"860": 100.0}</v>
      </c>
      <c r="J22" s="1" t="str">
        <f>'Bills Import 2024'!BA41</f>
        <v>15% PUR</v>
      </c>
    </row>
    <row r="23" spans="1:10" x14ac:dyDescent="0.25">
      <c r="A23" s="1" t="str">
        <f>'Bills Import 2024'!M42</f>
        <v>Indirect Costs</v>
      </c>
      <c r="B23" s="45">
        <f>'Bills Import 2024'!R42</f>
        <v>45321</v>
      </c>
      <c r="C23" s="45">
        <f>'Bills Import 2024'!R42</f>
        <v>45321</v>
      </c>
      <c r="D23" s="45">
        <f>'Bills Import 2024'!AM42</f>
        <v>45321</v>
      </c>
      <c r="E23" s="1" t="str">
        <f>'Bills Import 2024'!AB42</f>
        <v>3010096</v>
      </c>
      <c r="F23" s="1" t="str">
        <f>'Bills Import 2024'!BG42</f>
        <v>Indirect Costs</v>
      </c>
      <c r="G23" s="1">
        <f>'Bills Import 2024'!BM42</f>
        <v>1</v>
      </c>
      <c r="H23" s="46">
        <f>'Bills Import 2024'!BS42</f>
        <v>27790</v>
      </c>
      <c r="I23" s="1" t="str">
        <f>'Bills Import 2024'!W42</f>
        <v>{"854": 100.0}</v>
      </c>
      <c r="J23" s="1" t="str">
        <f>'Bills Import 2024'!BA42</f>
        <v>15% PUR</v>
      </c>
    </row>
    <row r="24" spans="1:10" x14ac:dyDescent="0.25">
      <c r="A24" s="1" t="str">
        <f>'Bills Import 2024'!M44</f>
        <v>Indirect Costs</v>
      </c>
      <c r="B24" s="45">
        <f>'Bills Import 2024'!R44</f>
        <v>45321</v>
      </c>
      <c r="C24" s="45">
        <f>'Bills Import 2024'!R44</f>
        <v>45321</v>
      </c>
      <c r="D24" s="45">
        <f>'Bills Import 2024'!AM44</f>
        <v>45321</v>
      </c>
      <c r="E24" s="1" t="str">
        <f>'Bills Import 2024'!AB44</f>
        <v>3010096</v>
      </c>
      <c r="F24" s="1" t="str">
        <f>'Bills Import 2024'!BG44</f>
        <v>Indirect Costs</v>
      </c>
      <c r="G24" s="1">
        <f>'Bills Import 2024'!BM44</f>
        <v>1</v>
      </c>
      <c r="H24" s="46">
        <f>'Bills Import 2024'!BS44</f>
        <v>5355</v>
      </c>
      <c r="I24" s="1" t="str">
        <f>'Bills Import 2024'!W44</f>
        <v>{"1013": 100.0}</v>
      </c>
      <c r="J24" s="1" t="str">
        <f>'Bills Import 2024'!BA44</f>
        <v>15% PUR</v>
      </c>
    </row>
    <row r="25" spans="1:10" x14ac:dyDescent="0.25">
      <c r="A25" s="1" t="str">
        <f>'Bills Import 2024'!M46</f>
        <v>Indirect Costs</v>
      </c>
      <c r="B25" s="45">
        <f>'Bills Import 2024'!R46</f>
        <v>45321</v>
      </c>
      <c r="C25" s="45">
        <f>'Bills Import 2024'!R46</f>
        <v>45321</v>
      </c>
      <c r="D25" s="45">
        <f>'Bills Import 2024'!AM46</f>
        <v>45321</v>
      </c>
      <c r="E25" s="1" t="str">
        <f>'Bills Import 2024'!AB46</f>
        <v>3010096</v>
      </c>
      <c r="F25" s="1" t="str">
        <f>'Bills Import 2024'!BG46</f>
        <v>Indirect Costs</v>
      </c>
      <c r="G25" s="1">
        <f>'Bills Import 2024'!BM46</f>
        <v>1</v>
      </c>
      <c r="H25" s="46">
        <f>'Bills Import 2024'!BS46</f>
        <v>124063</v>
      </c>
      <c r="I25" s="1" t="str">
        <f>'Bills Import 2024'!W46</f>
        <v>{"1006": 100.0}</v>
      </c>
      <c r="J25" s="1" t="str">
        <f>'Bills Import 2024'!BA46</f>
        <v>15% PUR</v>
      </c>
    </row>
    <row r="26" spans="1:10" x14ac:dyDescent="0.25">
      <c r="A26" s="1" t="str">
        <f>'Bills Import 2024'!M48</f>
        <v>Indirect Costs</v>
      </c>
      <c r="B26" s="45">
        <f>'Bills Import 2024'!R48</f>
        <v>45321</v>
      </c>
      <c r="C26" s="45">
        <f>'Bills Import 2024'!R48</f>
        <v>45321</v>
      </c>
      <c r="D26" s="45">
        <f>'Bills Import 2024'!AM48</f>
        <v>45321</v>
      </c>
      <c r="E26" s="1" t="str">
        <f>'Bills Import 2024'!AB48</f>
        <v>3010096</v>
      </c>
      <c r="F26" s="1" t="str">
        <f>'Bills Import 2024'!BG48</f>
        <v>Indirect Costs</v>
      </c>
      <c r="G26" s="1">
        <f>'Bills Import 2024'!BM48</f>
        <v>1</v>
      </c>
      <c r="H26" s="46">
        <f>'Bills Import 2024'!BS48</f>
        <v>66839</v>
      </c>
      <c r="I26" s="1" t="str">
        <f>'Bills Import 2024'!W48</f>
        <v>{"906": 100.0}</v>
      </c>
      <c r="J26" s="1" t="str">
        <f>'Bills Import 2024'!BA48</f>
        <v>15% PUR</v>
      </c>
    </row>
    <row r="27" spans="1:10" x14ac:dyDescent="0.25">
      <c r="A27" s="1" t="str">
        <f>'Bills Import 2024'!M50</f>
        <v>Indirect Costs</v>
      </c>
      <c r="B27" s="45">
        <f>'Bills Import 2024'!R50</f>
        <v>45321</v>
      </c>
      <c r="C27" s="45">
        <f>'Bills Import 2024'!R50</f>
        <v>45321</v>
      </c>
      <c r="D27" s="45">
        <f>'Bills Import 2024'!AM50</f>
        <v>45321</v>
      </c>
      <c r="E27" s="1" t="str">
        <f>'Bills Import 2024'!AB50</f>
        <v>3010096</v>
      </c>
      <c r="F27" s="1" t="str">
        <f>'Bills Import 2024'!BG50</f>
        <v>Indirect Costs</v>
      </c>
      <c r="G27" s="1">
        <f>'Bills Import 2024'!BM50</f>
        <v>1</v>
      </c>
      <c r="H27" s="46">
        <f>'Bills Import 2024'!BS50</f>
        <v>192274</v>
      </c>
      <c r="I27" s="1" t="str">
        <f>'Bills Import 2024'!W50</f>
        <v>{"1035": 100.0}</v>
      </c>
      <c r="J27" s="1" t="str">
        <f>'Bills Import 2024'!BA50</f>
        <v>15% PUR</v>
      </c>
    </row>
    <row r="28" spans="1:10" x14ac:dyDescent="0.25">
      <c r="A28" s="1" t="str">
        <f>'Bills Import 2024'!M52</f>
        <v>Indirect Costs</v>
      </c>
      <c r="B28" s="45">
        <f>'Bills Import 2024'!R52</f>
        <v>45321</v>
      </c>
      <c r="C28" s="45">
        <f>'Bills Import 2024'!R52</f>
        <v>45321</v>
      </c>
      <c r="D28" s="45">
        <f>'Bills Import 2024'!AM52</f>
        <v>45321</v>
      </c>
      <c r="E28" s="1" t="str">
        <f>'Bills Import 2024'!AB52</f>
        <v>3010096</v>
      </c>
      <c r="F28" s="1" t="str">
        <f>'Bills Import 2024'!BG52</f>
        <v>Indirect Costs</v>
      </c>
      <c r="G28" s="1">
        <f>'Bills Import 2024'!BM52</f>
        <v>1</v>
      </c>
      <c r="H28" s="46">
        <f>'Bills Import 2024'!BS52</f>
        <v>122355</v>
      </c>
      <c r="I28" s="1" t="str">
        <f>'Bills Import 2024'!W52</f>
        <v>{"1034": 100.0}</v>
      </c>
      <c r="J28" s="1" t="str">
        <f>'Bills Import 2024'!BA52</f>
        <v>15% PUR</v>
      </c>
    </row>
    <row r="29" spans="1:10" x14ac:dyDescent="0.25">
      <c r="A29" s="1" t="str">
        <f>'Bills Import 2024'!M54</f>
        <v>Indirect Costs</v>
      </c>
      <c r="B29" s="45">
        <f>'Bills Import 2024'!R54</f>
        <v>45321</v>
      </c>
      <c r="C29" s="45">
        <f>'Bills Import 2024'!R54</f>
        <v>45321</v>
      </c>
      <c r="D29" s="45">
        <f>'Bills Import 2024'!AM54</f>
        <v>45321</v>
      </c>
      <c r="E29" s="1" t="str">
        <f>'Bills Import 2024'!AB54</f>
        <v>3010096</v>
      </c>
      <c r="F29" s="1" t="str">
        <f>'Bills Import 2024'!BG54</f>
        <v>Indirect Costs</v>
      </c>
      <c r="G29" s="1">
        <f>'Bills Import 2024'!BM54</f>
        <v>1</v>
      </c>
      <c r="H29" s="46">
        <f>'Bills Import 2024'!BS54</f>
        <v>9785</v>
      </c>
      <c r="I29" s="1" t="str">
        <f>'Bills Import 2024'!W54</f>
        <v>{"986": 100.0}</v>
      </c>
      <c r="J29" s="1" t="str">
        <f>'Bills Import 2024'!BA54</f>
        <v>15% PUR</v>
      </c>
    </row>
    <row r="30" spans="1:10" x14ac:dyDescent="0.25">
      <c r="A30" s="1" t="str">
        <f>'Bills Import 2024'!M56</f>
        <v>Indirect Costs</v>
      </c>
      <c r="B30" s="45">
        <f>'Bills Import 2024'!R56</f>
        <v>45321</v>
      </c>
      <c r="C30" s="45">
        <f>'Bills Import 2024'!R56</f>
        <v>45321</v>
      </c>
      <c r="D30" s="45">
        <f>'Bills Import 2024'!AM56</f>
        <v>45321</v>
      </c>
      <c r="E30" s="1" t="str">
        <f>'Bills Import 2024'!AB56</f>
        <v>3010096</v>
      </c>
      <c r="F30" s="1" t="str">
        <f>'Bills Import 2024'!BG56</f>
        <v>Indirect Costs</v>
      </c>
      <c r="G30" s="1">
        <f>'Bills Import 2024'!BM56</f>
        <v>1</v>
      </c>
      <c r="H30" s="46">
        <f>'Bills Import 2024'!BS56</f>
        <v>47280</v>
      </c>
      <c r="I30" s="1" t="str">
        <f>'Bills Import 2024'!W56</f>
        <v>{"1011": 100.0}</v>
      </c>
      <c r="J30" s="1" t="str">
        <f>'Bills Import 2024'!BA56</f>
        <v>15% PUR</v>
      </c>
    </row>
    <row r="31" spans="1:10" x14ac:dyDescent="0.25">
      <c r="A31" s="1" t="str">
        <f>'Bills Import 2024'!M58</f>
        <v>Indirect Costs</v>
      </c>
      <c r="B31" s="45">
        <f>'Bills Import 2024'!R58</f>
        <v>45321</v>
      </c>
      <c r="C31" s="45">
        <f>'Bills Import 2024'!R58</f>
        <v>45321</v>
      </c>
      <c r="D31" s="45">
        <f>'Bills Import 2024'!AM58</f>
        <v>45321</v>
      </c>
      <c r="E31" s="1" t="str">
        <f>'Bills Import 2024'!AB58</f>
        <v>3010096</v>
      </c>
      <c r="F31" s="1" t="str">
        <f>'Bills Import 2024'!BG58</f>
        <v>Indirect Costs</v>
      </c>
      <c r="G31" s="1">
        <f>'Bills Import 2024'!BM58</f>
        <v>1</v>
      </c>
      <c r="H31" s="46">
        <f>'Bills Import 2024'!BS58</f>
        <v>21264</v>
      </c>
      <c r="I31" s="1" t="str">
        <f>'Bills Import 2024'!W58</f>
        <v>{"1008": 100.0}</v>
      </c>
      <c r="J31" s="1" t="str">
        <f>'Bills Import 2024'!BA58</f>
        <v>15% PUR</v>
      </c>
    </row>
    <row r="32" spans="1:10" x14ac:dyDescent="0.25">
      <c r="A32" s="1" t="str">
        <f>'Bills Import 2024'!M60</f>
        <v>Indirect Costs</v>
      </c>
      <c r="B32" s="45">
        <f>'Bills Import 2024'!R60</f>
        <v>45321</v>
      </c>
      <c r="C32" s="45">
        <f>'Bills Import 2024'!R60</f>
        <v>45321</v>
      </c>
      <c r="D32" s="45">
        <f>'Bills Import 2024'!AM60</f>
        <v>45321</v>
      </c>
      <c r="E32" s="1" t="str">
        <f>'Bills Import 2024'!AB60</f>
        <v>3010096</v>
      </c>
      <c r="F32" s="1" t="str">
        <f>'Bills Import 2024'!BG60</f>
        <v>Indirect Costs</v>
      </c>
      <c r="G32" s="1">
        <f>'Bills Import 2024'!BM60</f>
        <v>1</v>
      </c>
      <c r="H32" s="46">
        <f>'Bills Import 2024'!BS60</f>
        <v>152729</v>
      </c>
      <c r="I32" s="1" t="str">
        <f>'Bills Import 2024'!W60</f>
        <v>{"1019": 100.0}</v>
      </c>
      <c r="J32" s="1" t="str">
        <f>'Bills Import 2024'!BA60</f>
        <v>15% PUR</v>
      </c>
    </row>
    <row r="33" spans="1:10" x14ac:dyDescent="0.25">
      <c r="A33" s="1" t="str">
        <f>'Bills Import 2024'!M62</f>
        <v>Indirect Costs</v>
      </c>
      <c r="B33" s="45">
        <f>'Bills Import 2024'!R62</f>
        <v>45321</v>
      </c>
      <c r="C33" s="45">
        <f>'Bills Import 2024'!R62</f>
        <v>45321</v>
      </c>
      <c r="D33" s="45">
        <f>'Bills Import 2024'!AM62</f>
        <v>45321</v>
      </c>
      <c r="E33" s="1" t="str">
        <f>'Bills Import 2024'!AB62</f>
        <v>3010096</v>
      </c>
      <c r="F33" s="1" t="str">
        <f>'Bills Import 2024'!BG62</f>
        <v>Indirect Costs</v>
      </c>
      <c r="G33" s="1">
        <f>'Bills Import 2024'!BM62</f>
        <v>1</v>
      </c>
      <c r="H33" s="46">
        <f>'Bills Import 2024'!BS62</f>
        <v>4507</v>
      </c>
      <c r="I33" s="1" t="str">
        <f>'Bills Import 2024'!W62</f>
        <v>{"997": 100.0}</v>
      </c>
      <c r="J33" s="1" t="str">
        <f>'Bills Import 2024'!BA62</f>
        <v>15% PUR</v>
      </c>
    </row>
    <row r="34" spans="1:10" x14ac:dyDescent="0.25">
      <c r="A34" s="1" t="str">
        <f>'Bills Import 2024'!M64</f>
        <v>Indirect Costs</v>
      </c>
      <c r="B34" s="45">
        <f>'Bills Import 2024'!R64</f>
        <v>45321</v>
      </c>
      <c r="C34" s="45">
        <f>'Bills Import 2024'!R64</f>
        <v>45321</v>
      </c>
      <c r="D34" s="45">
        <f>'Bills Import 2024'!AM64</f>
        <v>45321</v>
      </c>
      <c r="E34" s="1" t="str">
        <f>'Bills Import 2024'!AB64</f>
        <v>3010096</v>
      </c>
      <c r="F34" s="1" t="str">
        <f>'Bills Import 2024'!BG64</f>
        <v>Indirect Costs</v>
      </c>
      <c r="G34" s="1">
        <f>'Bills Import 2024'!BM64</f>
        <v>1</v>
      </c>
      <c r="H34" s="46">
        <f>'Bills Import 2024'!BS64</f>
        <v>93993</v>
      </c>
      <c r="I34" s="1" t="str">
        <f>'Bills Import 2024'!W64</f>
        <v>{"911": 100.0}</v>
      </c>
      <c r="J34" s="1" t="str">
        <f>'Bills Import 2024'!BA64</f>
        <v>15% PUR</v>
      </c>
    </row>
    <row r="35" spans="1:10" x14ac:dyDescent="0.25">
      <c r="A35" s="1" t="str">
        <f>'Bills Import 2024'!M66</f>
        <v>Indirect Costs</v>
      </c>
      <c r="B35" s="45">
        <f>'Bills Import 2024'!R66</f>
        <v>45321</v>
      </c>
      <c r="C35" s="45">
        <f>'Bills Import 2024'!R66</f>
        <v>45321</v>
      </c>
      <c r="D35" s="45">
        <f>'Bills Import 2024'!AM66</f>
        <v>45321</v>
      </c>
      <c r="E35" s="1" t="str">
        <f>'Bills Import 2024'!AB66</f>
        <v>3010096</v>
      </c>
      <c r="F35" s="1" t="str">
        <f>'Bills Import 2024'!BG66</f>
        <v>Indirect Costs</v>
      </c>
      <c r="G35" s="1">
        <f>'Bills Import 2024'!BM66</f>
        <v>1</v>
      </c>
      <c r="H35" s="46">
        <f>'Bills Import 2024'!BS66</f>
        <v>6290</v>
      </c>
      <c r="I35" s="1" t="str">
        <f>'Bills Import 2024'!W66</f>
        <v>{"869": 100.0}</v>
      </c>
      <c r="J35" s="1" t="str">
        <f>'Bills Import 2024'!BA66</f>
        <v>15% PUR</v>
      </c>
    </row>
    <row r="36" spans="1:10" x14ac:dyDescent="0.25">
      <c r="A36" s="1" t="str">
        <f>'Bills Import 2024'!M68</f>
        <v>Indirect Costs</v>
      </c>
      <c r="B36" s="45">
        <f>'Bills Import 2024'!R68</f>
        <v>45321</v>
      </c>
      <c r="C36" s="45">
        <f>'Bills Import 2024'!R68</f>
        <v>45321</v>
      </c>
      <c r="D36" s="45">
        <f>'Bills Import 2024'!AM68</f>
        <v>45321</v>
      </c>
      <c r="E36" s="1" t="str">
        <f>'Bills Import 2024'!AB68</f>
        <v>3010096</v>
      </c>
      <c r="F36" s="1" t="str">
        <f>'Bills Import 2024'!BG68</f>
        <v>Indirect Costs</v>
      </c>
      <c r="G36" s="1">
        <f>'Bills Import 2024'!BM68</f>
        <v>1</v>
      </c>
      <c r="H36" s="46">
        <f>'Bills Import 2024'!BS68</f>
        <v>18484</v>
      </c>
      <c r="I36" s="1" t="str">
        <f>'Bills Import 2024'!W68</f>
        <v>{"1005": 100.0}</v>
      </c>
      <c r="J36" s="1" t="str">
        <f>'Bills Import 2024'!BA68</f>
        <v>15% PUR</v>
      </c>
    </row>
    <row r="37" spans="1:10" x14ac:dyDescent="0.25">
      <c r="A37" s="1" t="str">
        <f>'Bills Import 2024'!M70</f>
        <v>Indirect Costs</v>
      </c>
      <c r="B37" s="45">
        <f>'Bills Import 2024'!R70</f>
        <v>45321</v>
      </c>
      <c r="C37" s="45">
        <f>'Bills Import 2024'!R70</f>
        <v>45321</v>
      </c>
      <c r="D37" s="45">
        <f>'Bills Import 2024'!AM70</f>
        <v>45321</v>
      </c>
      <c r="E37" s="1" t="str">
        <f>'Bills Import 2024'!AB70</f>
        <v>3010096</v>
      </c>
      <c r="F37" s="1" t="str">
        <f>'Bills Import 2024'!BG70</f>
        <v>Indirect Costs</v>
      </c>
      <c r="G37" s="1">
        <f>'Bills Import 2024'!BM70</f>
        <v>1</v>
      </c>
      <c r="H37" s="46">
        <f>'Bills Import 2024'!BS70</f>
        <v>13895</v>
      </c>
      <c r="I37" s="1" t="str">
        <f>'Bills Import 2024'!W70</f>
        <v>{"1002": 100.0}</v>
      </c>
      <c r="J37" s="1" t="str">
        <f>'Bills Import 2024'!BA70</f>
        <v>15% PUR</v>
      </c>
    </row>
    <row r="38" spans="1:10" x14ac:dyDescent="0.25">
      <c r="A38" s="1" t="str">
        <f>'Bills Import 2024'!M72</f>
        <v>Indirect Costs</v>
      </c>
      <c r="B38" s="45">
        <f>'Bills Import 2024'!R72</f>
        <v>45321</v>
      </c>
      <c r="C38" s="45">
        <f>'Bills Import 2024'!R72</f>
        <v>45321</v>
      </c>
      <c r="D38" s="45">
        <f>'Bills Import 2024'!AM72</f>
        <v>45321</v>
      </c>
      <c r="E38" s="1" t="str">
        <f>'Bills Import 2024'!AB72</f>
        <v>3010096</v>
      </c>
      <c r="F38" s="1" t="str">
        <f>'Bills Import 2024'!BG72</f>
        <v>Indirect Costs</v>
      </c>
      <c r="G38" s="1">
        <f>'Bills Import 2024'!BM72</f>
        <v>1</v>
      </c>
      <c r="H38" s="46">
        <f>'Bills Import 2024'!BS72</f>
        <v>39801</v>
      </c>
      <c r="I38" s="1" t="str">
        <f>'Bills Import 2024'!W72</f>
        <v>{"955": 100.0}</v>
      </c>
      <c r="J38" s="1" t="str">
        <f>'Bills Import 2024'!BA72</f>
        <v>15% PUR</v>
      </c>
    </row>
    <row r="39" spans="1:10" x14ac:dyDescent="0.25">
      <c r="A39" s="1" t="str">
        <f>'Bills Import 2024'!M74</f>
        <v>Indirect Costs</v>
      </c>
      <c r="B39" s="45">
        <f>'Bills Import 2024'!R74</f>
        <v>45321</v>
      </c>
      <c r="C39" s="45">
        <f>'Bills Import 2024'!R74</f>
        <v>45321</v>
      </c>
      <c r="D39" s="45">
        <f>'Bills Import 2024'!AM74</f>
        <v>45321</v>
      </c>
      <c r="E39" s="1" t="str">
        <f>'Bills Import 2024'!AB74</f>
        <v>3010096</v>
      </c>
      <c r="F39" s="1" t="str">
        <f>'Bills Import 2024'!BG74</f>
        <v>Indirect Costs</v>
      </c>
      <c r="G39" s="1">
        <f>'Bills Import 2024'!BM74</f>
        <v>1</v>
      </c>
      <c r="H39" s="46">
        <f>'Bills Import 2024'!BS74</f>
        <v>21820</v>
      </c>
      <c r="I39" s="1" t="str">
        <f>'Bills Import 2024'!W74</f>
        <v>{"928": 100.0}</v>
      </c>
      <c r="J39" s="1" t="str">
        <f>'Bills Import 2024'!BA74</f>
        <v>15% PUR</v>
      </c>
    </row>
    <row r="40" spans="1:10" x14ac:dyDescent="0.25">
      <c r="A40" s="1" t="str">
        <f>'Bills Import 2024'!M76</f>
        <v>Indirect Costs</v>
      </c>
      <c r="B40" s="45">
        <f>'Bills Import 2024'!R76</f>
        <v>45321</v>
      </c>
      <c r="C40" s="45">
        <f>'Bills Import 2024'!R76</f>
        <v>45321</v>
      </c>
      <c r="D40" s="45">
        <f>'Bills Import 2024'!AM76</f>
        <v>45321</v>
      </c>
      <c r="E40" s="1" t="str">
        <f>'Bills Import 2024'!AB76</f>
        <v>3010096</v>
      </c>
      <c r="F40" s="1" t="str">
        <f>'Bills Import 2024'!BG76</f>
        <v>Indirect Costs</v>
      </c>
      <c r="G40" s="1">
        <f>'Bills Import 2024'!BM76</f>
        <v>1</v>
      </c>
      <c r="H40" s="46">
        <f>'Bills Import 2024'!BS76</f>
        <v>9925</v>
      </c>
      <c r="I40" s="1" t="str">
        <f>'Bills Import 2024'!W76</f>
        <v>{"919": 100.0}</v>
      </c>
      <c r="J40" s="1" t="str">
        <f>'Bills Import 2024'!BA76</f>
        <v>15% PUR</v>
      </c>
    </row>
    <row r="41" spans="1:10" x14ac:dyDescent="0.25">
      <c r="A41" s="1" t="str">
        <f>'Bills Import 2024'!M78</f>
        <v>Indirect Costs</v>
      </c>
      <c r="B41" s="45">
        <f>'Bills Import 2024'!R78</f>
        <v>45321</v>
      </c>
      <c r="C41" s="45">
        <f>'Bills Import 2024'!R78</f>
        <v>45321</v>
      </c>
      <c r="D41" s="45">
        <f>'Bills Import 2024'!AM78</f>
        <v>45321</v>
      </c>
      <c r="E41" s="1" t="str">
        <f>'Bills Import 2024'!AB78</f>
        <v>3010096</v>
      </c>
      <c r="F41" s="1" t="str">
        <f>'Bills Import 2024'!BG78</f>
        <v>Indirect Costs</v>
      </c>
      <c r="G41" s="1">
        <f>'Bills Import 2024'!BM78</f>
        <v>1</v>
      </c>
      <c r="H41" s="46">
        <f>'Bills Import 2024'!BS78</f>
        <v>4015</v>
      </c>
      <c r="I41" s="1" t="str">
        <f>'Bills Import 2024'!W78</f>
        <v>{"980": 100.0}</v>
      </c>
      <c r="J41" s="1" t="str">
        <f>'Bills Import 2024'!BA78</f>
        <v>15% PUR</v>
      </c>
    </row>
    <row r="42" spans="1:10" x14ac:dyDescent="0.25">
      <c r="A42" s="1" t="str">
        <f>'Bills Import 2024'!M80</f>
        <v>Indirect Costs</v>
      </c>
      <c r="B42" s="45">
        <f>'Bills Import 2024'!R80</f>
        <v>45321</v>
      </c>
      <c r="C42" s="45">
        <f>'Bills Import 2024'!R80</f>
        <v>45321</v>
      </c>
      <c r="D42" s="45">
        <f>'Bills Import 2024'!AM80</f>
        <v>45321</v>
      </c>
      <c r="E42" s="1" t="str">
        <f>'Bills Import 2024'!AB80</f>
        <v>3010096</v>
      </c>
      <c r="F42" s="1" t="str">
        <f>'Bills Import 2024'!BG80</f>
        <v>Indirect Costs</v>
      </c>
      <c r="G42" s="1">
        <f>'Bills Import 2024'!BM80</f>
        <v>1</v>
      </c>
      <c r="H42" s="46">
        <f>'Bills Import 2024'!BS80</f>
        <v>157169</v>
      </c>
      <c r="I42" s="1" t="str">
        <f>'Bills Import 2024'!W80</f>
        <v>{"1020": 100.0}</v>
      </c>
      <c r="J42" s="1" t="str">
        <f>'Bills Import 2024'!BA80</f>
        <v>15% PUR</v>
      </c>
    </row>
    <row r="43" spans="1:10" x14ac:dyDescent="0.25">
      <c r="A43" s="1" t="str">
        <f>'Bills Import 2024'!M82</f>
        <v>Indirect Costs</v>
      </c>
      <c r="B43" s="45">
        <f>'Bills Import 2024'!R82</f>
        <v>45352</v>
      </c>
      <c r="C43" s="45">
        <f>'Bills Import 2024'!R82</f>
        <v>45352</v>
      </c>
      <c r="D43" s="45">
        <f>'Bills Import 2024'!AM82</f>
        <v>45352</v>
      </c>
      <c r="E43" s="1" t="str">
        <f>'Bills Import 2024'!AB82</f>
        <v>3010096</v>
      </c>
      <c r="F43" s="1" t="str">
        <f>'Bills Import 2024'!BG82</f>
        <v>Indirect Costs</v>
      </c>
      <c r="G43" s="1">
        <f>'Bills Import 2024'!BM82</f>
        <v>1</v>
      </c>
      <c r="H43" s="46">
        <f>'Bills Import 2024'!BS82</f>
        <v>10982</v>
      </c>
      <c r="I43" s="1" t="str">
        <f>'Bills Import 2024'!W82</f>
        <v>{"851": 100.0}</v>
      </c>
      <c r="J43" s="1" t="str">
        <f>'Bills Import 2024'!BA82</f>
        <v>15% PUR</v>
      </c>
    </row>
    <row r="44" spans="1:10" x14ac:dyDescent="0.25">
      <c r="A44" s="1" t="str">
        <f>'Bills Import 2024'!M84</f>
        <v>Indirect Costs</v>
      </c>
      <c r="B44" s="45">
        <f>'Bills Import 2024'!R84</f>
        <v>45352</v>
      </c>
      <c r="C44" s="45">
        <f>'Bills Import 2024'!R84</f>
        <v>45352</v>
      </c>
      <c r="D44" s="45">
        <f>'Bills Import 2024'!AM84</f>
        <v>45352</v>
      </c>
      <c r="E44" s="1" t="str">
        <f>'Bills Import 2024'!AB84</f>
        <v>3010096</v>
      </c>
      <c r="F44" s="1" t="str">
        <f>'Bills Import 2024'!BG84</f>
        <v>Indirect Costs</v>
      </c>
      <c r="G44" s="1">
        <f>'Bills Import 2024'!BM84</f>
        <v>1</v>
      </c>
      <c r="H44" s="46">
        <f>'Bills Import 2024'!BS84</f>
        <v>29458</v>
      </c>
      <c r="I44" s="1" t="str">
        <f>'Bills Import 2024'!W84</f>
        <v>{"1017": 100.0}</v>
      </c>
      <c r="J44" s="1" t="str">
        <f>'Bills Import 2024'!BA84</f>
        <v>15% PUR</v>
      </c>
    </row>
    <row r="45" spans="1:10" x14ac:dyDescent="0.25">
      <c r="A45" s="1" t="str">
        <f>'Bills Import 2024'!M86</f>
        <v>Indirect Costs</v>
      </c>
      <c r="B45" s="45">
        <f>'Bills Import 2024'!R86</f>
        <v>45352</v>
      </c>
      <c r="C45" s="45">
        <f>'Bills Import 2024'!R86</f>
        <v>45352</v>
      </c>
      <c r="D45" s="45">
        <f>'Bills Import 2024'!AM86</f>
        <v>45352</v>
      </c>
      <c r="E45" s="1" t="str">
        <f>'Bills Import 2024'!AB86</f>
        <v>3010096</v>
      </c>
      <c r="F45" s="1" t="str">
        <f>'Bills Import 2024'!BG86</f>
        <v>Indirect Costs</v>
      </c>
      <c r="G45" s="1">
        <f>'Bills Import 2024'!BM86</f>
        <v>1</v>
      </c>
      <c r="H45" s="46">
        <f>'Bills Import 2024'!BS86</f>
        <v>13608</v>
      </c>
      <c r="I45" s="1" t="str">
        <f>'Bills Import 2024'!W86</f>
        <v>{"1023": 100.0}</v>
      </c>
      <c r="J45" s="1" t="str">
        <f>'Bills Import 2024'!BA86</f>
        <v>15% PUR</v>
      </c>
    </row>
    <row r="46" spans="1:10" x14ac:dyDescent="0.25">
      <c r="A46" s="1" t="str">
        <f>'Bills Import 2024'!M88</f>
        <v>Indirect Costs</v>
      </c>
      <c r="B46" s="45">
        <f>'Bills Import 2024'!R88</f>
        <v>45352</v>
      </c>
      <c r="C46" s="45">
        <f>'Bills Import 2024'!R88</f>
        <v>45352</v>
      </c>
      <c r="D46" s="45">
        <f>'Bills Import 2024'!AM88</f>
        <v>45352</v>
      </c>
      <c r="E46" s="1" t="str">
        <f>'Bills Import 2024'!AB88</f>
        <v>3010096</v>
      </c>
      <c r="F46" s="1" t="str">
        <f>'Bills Import 2024'!BG88</f>
        <v>Indirect Costs</v>
      </c>
      <c r="G46" s="1">
        <f>'Bills Import 2024'!BM88</f>
        <v>1</v>
      </c>
      <c r="H46" s="46">
        <f>'Bills Import 2024'!BS88</f>
        <v>28806</v>
      </c>
      <c r="I46" s="1" t="str">
        <f>'Bills Import 2024'!W88</f>
        <v>{"1012": 100.0}</v>
      </c>
      <c r="J46" s="1" t="str">
        <f>'Bills Import 2024'!BA88</f>
        <v>15% PUR</v>
      </c>
    </row>
    <row r="47" spans="1:10" x14ac:dyDescent="0.25">
      <c r="A47" s="1" t="str">
        <f>'Bills Import 2024'!M90</f>
        <v>Indirect Costs</v>
      </c>
      <c r="B47" s="45">
        <f>'Bills Import 2024'!R90</f>
        <v>45352</v>
      </c>
      <c r="C47" s="45">
        <f>'Bills Import 2024'!R90</f>
        <v>45352</v>
      </c>
      <c r="D47" s="45">
        <f>'Bills Import 2024'!AM90</f>
        <v>45352</v>
      </c>
      <c r="E47" s="1" t="str">
        <f>'Bills Import 2024'!AB90</f>
        <v>3010096</v>
      </c>
      <c r="F47" s="1" t="str">
        <f>'Bills Import 2024'!BG90</f>
        <v>Indirect Costs</v>
      </c>
      <c r="G47" s="1">
        <f>'Bills Import 2024'!BM90</f>
        <v>1</v>
      </c>
      <c r="H47" s="46">
        <f>'Bills Import 2024'!BS90</f>
        <v>13853</v>
      </c>
      <c r="I47" s="1" t="str">
        <f>'Bills Import 2024'!W90</f>
        <v>{"860": 100.0}</v>
      </c>
      <c r="J47" s="1" t="str">
        <f>'Bills Import 2024'!BA90</f>
        <v>15% PUR</v>
      </c>
    </row>
    <row r="48" spans="1:10" x14ac:dyDescent="0.25">
      <c r="A48" s="1" t="str">
        <f>'Bills Import 2024'!M91</f>
        <v>Indirect Costs</v>
      </c>
      <c r="B48" s="45">
        <f>'Bills Import 2024'!R91</f>
        <v>45352</v>
      </c>
      <c r="C48" s="45">
        <f>'Bills Import 2024'!R91</f>
        <v>45352</v>
      </c>
      <c r="D48" s="45">
        <f>'Bills Import 2024'!AM91</f>
        <v>45352</v>
      </c>
      <c r="E48" s="1" t="str">
        <f>'Bills Import 2024'!AB91</f>
        <v>3010096</v>
      </c>
      <c r="F48" s="1" t="str">
        <f>'Bills Import 2024'!BG91</f>
        <v>Indirect Costs</v>
      </c>
      <c r="G48" s="1">
        <f>'Bills Import 2024'!BM91</f>
        <v>1</v>
      </c>
      <c r="H48" s="46">
        <f>'Bills Import 2024'!BS91</f>
        <v>150051</v>
      </c>
      <c r="I48" s="1" t="str">
        <f>'Bills Import 2024'!W91</f>
        <v>{"1028": 100.0}</v>
      </c>
      <c r="J48" s="1" t="str">
        <f>'Bills Import 2024'!BA91</f>
        <v>15% PUR</v>
      </c>
    </row>
    <row r="49" spans="1:10" x14ac:dyDescent="0.25">
      <c r="A49" s="1" t="str">
        <f>'Bills Import 2024'!M93</f>
        <v>Indirect Costs</v>
      </c>
      <c r="B49" s="45">
        <f>'Bills Import 2024'!R93</f>
        <v>45352</v>
      </c>
      <c r="C49" s="45">
        <f>'Bills Import 2024'!R93</f>
        <v>45352</v>
      </c>
      <c r="D49" s="45">
        <f>'Bills Import 2024'!AM93</f>
        <v>45352</v>
      </c>
      <c r="E49" s="1" t="str">
        <f>'Bills Import 2024'!AB93</f>
        <v>3010096</v>
      </c>
      <c r="F49" s="1" t="str">
        <f>'Bills Import 2024'!BG93</f>
        <v>Indirect Costs</v>
      </c>
      <c r="G49" s="1">
        <f>'Bills Import 2024'!BM93</f>
        <v>1</v>
      </c>
      <c r="H49" s="46">
        <f>'Bills Import 2024'!BS93</f>
        <v>19850</v>
      </c>
      <c r="I49" s="1" t="str">
        <f>'Bills Import 2024'!W93</f>
        <v>{"854": 100.0}</v>
      </c>
      <c r="J49" s="1" t="str">
        <f>'Bills Import 2024'!BA93</f>
        <v>15% PUR</v>
      </c>
    </row>
    <row r="50" spans="1:10" x14ac:dyDescent="0.25">
      <c r="A50" s="1" t="str">
        <f>'Bills Import 2024'!M95</f>
        <v>Indirect Costs</v>
      </c>
      <c r="B50" s="45">
        <f>'Bills Import 2024'!R95</f>
        <v>45352</v>
      </c>
      <c r="C50" s="45">
        <f>'Bills Import 2024'!R95</f>
        <v>45352</v>
      </c>
      <c r="D50" s="45">
        <f>'Bills Import 2024'!AM95</f>
        <v>45352</v>
      </c>
      <c r="E50" s="1" t="str">
        <f>'Bills Import 2024'!AB95</f>
        <v>3010096</v>
      </c>
      <c r="F50" s="1" t="str">
        <f>'Bills Import 2024'!BG95</f>
        <v>Indirect Costs</v>
      </c>
      <c r="G50" s="1">
        <f>'Bills Import 2024'!BM95</f>
        <v>1</v>
      </c>
      <c r="H50" s="46">
        <f>'Bills Import 2024'!BS95</f>
        <v>3573</v>
      </c>
      <c r="I50" s="1" t="str">
        <f>'Bills Import 2024'!W95</f>
        <v>{"1013": 100.0}</v>
      </c>
      <c r="J50" s="1" t="str">
        <f>'Bills Import 2024'!BA95</f>
        <v>15% PUR</v>
      </c>
    </row>
    <row r="51" spans="1:10" x14ac:dyDescent="0.25">
      <c r="A51" s="1" t="str">
        <f>'Bills Import 2024'!M97</f>
        <v>Indirect Costs</v>
      </c>
      <c r="B51" s="45">
        <f>'Bills Import 2024'!R97</f>
        <v>45352</v>
      </c>
      <c r="C51" s="45">
        <f>'Bills Import 2024'!R97</f>
        <v>45352</v>
      </c>
      <c r="D51" s="45">
        <f>'Bills Import 2024'!AM97</f>
        <v>45352</v>
      </c>
      <c r="E51" s="1" t="str">
        <f>'Bills Import 2024'!AB97</f>
        <v>3010096</v>
      </c>
      <c r="F51" s="1" t="str">
        <f>'Bills Import 2024'!BG97</f>
        <v>Indirect Costs</v>
      </c>
      <c r="G51" s="1">
        <f>'Bills Import 2024'!BM97</f>
        <v>1</v>
      </c>
      <c r="H51" s="46">
        <f>'Bills Import 2024'!BS97</f>
        <v>99033</v>
      </c>
      <c r="I51" s="1" t="str">
        <f>'Bills Import 2024'!W97</f>
        <v>{"1025": 100.0}</v>
      </c>
      <c r="J51" s="1" t="str">
        <f>'Bills Import 2024'!BA97</f>
        <v>15% PUR</v>
      </c>
    </row>
    <row r="52" spans="1:10" x14ac:dyDescent="0.25">
      <c r="A52" s="1" t="str">
        <f>'Bills Import 2024'!M99</f>
        <v>Indirect Costs</v>
      </c>
      <c r="B52" s="45">
        <f>'Bills Import 2024'!R99</f>
        <v>45352</v>
      </c>
      <c r="C52" s="45">
        <f>'Bills Import 2024'!R99</f>
        <v>45352</v>
      </c>
      <c r="D52" s="45">
        <f>'Bills Import 2024'!AM99</f>
        <v>45352</v>
      </c>
      <c r="E52" s="1" t="str">
        <f>'Bills Import 2024'!AB99</f>
        <v>3010096</v>
      </c>
      <c r="F52" s="1" t="str">
        <f>'Bills Import 2024'!BG99</f>
        <v>Indirect Costs</v>
      </c>
      <c r="G52" s="1">
        <f>'Bills Import 2024'!BM99</f>
        <v>1</v>
      </c>
      <c r="H52" s="46">
        <f>'Bills Import 2024'!BS99</f>
        <v>118221</v>
      </c>
      <c r="I52" s="1" t="str">
        <f>'Bills Import 2024'!W99</f>
        <v>{"1006": 100.0}</v>
      </c>
      <c r="J52" s="1" t="str">
        <f>'Bills Import 2024'!BA99</f>
        <v>15% PUR</v>
      </c>
    </row>
    <row r="53" spans="1:10" x14ac:dyDescent="0.25">
      <c r="A53" s="1" t="str">
        <f>'Bills Import 2024'!M101</f>
        <v>Indirect Costs</v>
      </c>
      <c r="B53" s="45">
        <f>'Bills Import 2024'!R101</f>
        <v>45352</v>
      </c>
      <c r="C53" s="45">
        <f>'Bills Import 2024'!R101</f>
        <v>45352</v>
      </c>
      <c r="D53" s="45">
        <f>'Bills Import 2024'!AM101</f>
        <v>45352</v>
      </c>
      <c r="E53" s="1" t="str">
        <f>'Bills Import 2024'!AB101</f>
        <v>3010096</v>
      </c>
      <c r="F53" s="1" t="str">
        <f>'Bills Import 2024'!BG101</f>
        <v>Indirect Costs</v>
      </c>
      <c r="G53" s="1">
        <f>'Bills Import 2024'!BM101</f>
        <v>1</v>
      </c>
      <c r="H53" s="46">
        <f>'Bills Import 2024'!BS101</f>
        <v>68157</v>
      </c>
      <c r="I53" s="1" t="str">
        <f>'Bills Import 2024'!W101</f>
        <v>{"906": 100.0}</v>
      </c>
      <c r="J53" s="1" t="str">
        <f>'Bills Import 2024'!BA101</f>
        <v>15% PUR</v>
      </c>
    </row>
    <row r="54" spans="1:10" x14ac:dyDescent="0.25">
      <c r="A54" s="1" t="str">
        <f>'Bills Import 2024'!M103</f>
        <v>Indirect Costs</v>
      </c>
      <c r="B54" s="45">
        <f>'Bills Import 2024'!R103</f>
        <v>45352</v>
      </c>
      <c r="C54" s="45">
        <f>'Bills Import 2024'!R103</f>
        <v>45352</v>
      </c>
      <c r="D54" s="45">
        <f>'Bills Import 2024'!AM103</f>
        <v>45352</v>
      </c>
      <c r="E54" s="1" t="str">
        <f>'Bills Import 2024'!AB103</f>
        <v>3010096</v>
      </c>
      <c r="F54" s="1" t="str">
        <f>'Bills Import 2024'!BG103</f>
        <v>Indirect Costs</v>
      </c>
      <c r="G54" s="1">
        <f>'Bills Import 2024'!BM103</f>
        <v>1</v>
      </c>
      <c r="H54" s="46">
        <f>'Bills Import 2024'!BS103</f>
        <v>15911</v>
      </c>
      <c r="I54" s="1" t="str">
        <f>'Bills Import 2024'!W103</f>
        <v>{"1031": 100.0}</v>
      </c>
      <c r="J54" s="1" t="str">
        <f>'Bills Import 2024'!BA103</f>
        <v>15% PUR</v>
      </c>
    </row>
    <row r="55" spans="1:10" x14ac:dyDescent="0.25">
      <c r="A55" s="1" t="str">
        <f>'Bills Import 2024'!M105</f>
        <v>Indirect Costs</v>
      </c>
      <c r="B55" s="45">
        <f>'Bills Import 2024'!R105</f>
        <v>45352</v>
      </c>
      <c r="C55" s="45">
        <f>'Bills Import 2024'!R105</f>
        <v>45352</v>
      </c>
      <c r="D55" s="45">
        <f>'Bills Import 2024'!AM105</f>
        <v>45352</v>
      </c>
      <c r="E55" s="1" t="str">
        <f>'Bills Import 2024'!AB105</f>
        <v>3010096</v>
      </c>
      <c r="F55" s="1" t="str">
        <f>'Bills Import 2024'!BG105</f>
        <v>Indirect Costs</v>
      </c>
      <c r="G55" s="1">
        <f>'Bills Import 2024'!BM105</f>
        <v>1</v>
      </c>
      <c r="H55" s="46">
        <f>'Bills Import 2024'!BS105</f>
        <v>152574</v>
      </c>
      <c r="I55" s="1" t="str">
        <f>'Bills Import 2024'!W105</f>
        <v>{"1035": 100.0}</v>
      </c>
      <c r="J55" s="1" t="str">
        <f>'Bills Import 2024'!BA105</f>
        <v>15% PUR</v>
      </c>
    </row>
    <row r="56" spans="1:10" x14ac:dyDescent="0.25">
      <c r="A56" s="1" t="str">
        <f>'Bills Import 2024'!M107</f>
        <v>Indirect Costs</v>
      </c>
      <c r="B56" s="45">
        <f>'Bills Import 2024'!R107</f>
        <v>45352</v>
      </c>
      <c r="C56" s="45">
        <f>'Bills Import 2024'!R107</f>
        <v>45352</v>
      </c>
      <c r="D56" s="45">
        <f>'Bills Import 2024'!AM107</f>
        <v>45352</v>
      </c>
      <c r="E56" s="1" t="str">
        <f>'Bills Import 2024'!AB107</f>
        <v>3010096</v>
      </c>
      <c r="F56" s="1" t="str">
        <f>'Bills Import 2024'!BG107</f>
        <v>Indirect Costs</v>
      </c>
      <c r="G56" s="1">
        <f>'Bills Import 2024'!BM107</f>
        <v>1</v>
      </c>
      <c r="H56" s="46">
        <f>'Bills Import 2024'!BS107</f>
        <v>80194</v>
      </c>
      <c r="I56" s="1" t="str">
        <f>'Bills Import 2024'!W107</f>
        <v>{"1034": 100.0}</v>
      </c>
      <c r="J56" s="1" t="str">
        <f>'Bills Import 2024'!BA107</f>
        <v>15% PUR</v>
      </c>
    </row>
    <row r="57" spans="1:10" x14ac:dyDescent="0.25">
      <c r="A57" s="1" t="str">
        <f>'Bills Import 2024'!M109</f>
        <v>Indirect Costs</v>
      </c>
      <c r="B57" s="45">
        <f>'Bills Import 2024'!R109</f>
        <v>45352</v>
      </c>
      <c r="C57" s="45">
        <f>'Bills Import 2024'!R109</f>
        <v>45352</v>
      </c>
      <c r="D57" s="45">
        <f>'Bills Import 2024'!AM109</f>
        <v>45352</v>
      </c>
      <c r="E57" s="1" t="str">
        <f>'Bills Import 2024'!AB109</f>
        <v>3010096</v>
      </c>
      <c r="F57" s="1" t="str">
        <f>'Bills Import 2024'!BG109</f>
        <v>Indirect Costs</v>
      </c>
      <c r="G57" s="1">
        <f>'Bills Import 2024'!BM109</f>
        <v>1</v>
      </c>
      <c r="H57" s="46">
        <f>'Bills Import 2024'!BS109</f>
        <v>39449</v>
      </c>
      <c r="I57" s="1" t="str">
        <f>'Bills Import 2024'!W109</f>
        <v>{"1011": 100.0}</v>
      </c>
      <c r="J57" s="1" t="str">
        <f>'Bills Import 2024'!BA109</f>
        <v>15% PUR</v>
      </c>
    </row>
    <row r="58" spans="1:10" x14ac:dyDescent="0.25">
      <c r="A58" s="1" t="str">
        <f>'Bills Import 2024'!M111</f>
        <v>Indirect Costs</v>
      </c>
      <c r="B58" s="45">
        <f>'Bills Import 2024'!R111</f>
        <v>45352</v>
      </c>
      <c r="C58" s="45">
        <f>'Bills Import 2024'!R111</f>
        <v>45352</v>
      </c>
      <c r="D58" s="45">
        <f>'Bills Import 2024'!AM111</f>
        <v>45352</v>
      </c>
      <c r="E58" s="1" t="str">
        <f>'Bills Import 2024'!AB111</f>
        <v>3010096</v>
      </c>
      <c r="F58" s="1" t="str">
        <f>'Bills Import 2024'!BG111</f>
        <v>Indirect Costs</v>
      </c>
      <c r="G58" s="1">
        <f>'Bills Import 2024'!BM111</f>
        <v>1</v>
      </c>
      <c r="H58" s="46">
        <f>'Bills Import 2024'!BS111</f>
        <v>20201</v>
      </c>
      <c r="I58" s="1" t="str">
        <f>'Bills Import 2024'!W111</f>
        <v>{"1008": 100.0}</v>
      </c>
      <c r="J58" s="1" t="str">
        <f>'Bills Import 2024'!BA111</f>
        <v>15% PUR</v>
      </c>
    </row>
    <row r="59" spans="1:10" x14ac:dyDescent="0.25">
      <c r="A59" s="1" t="str">
        <f>'Bills Import 2024'!M113</f>
        <v>Indirect Costs</v>
      </c>
      <c r="B59" s="45">
        <f>'Bills Import 2024'!R113</f>
        <v>45352</v>
      </c>
      <c r="C59" s="45">
        <f>'Bills Import 2024'!R113</f>
        <v>45352</v>
      </c>
      <c r="D59" s="45">
        <f>'Bills Import 2024'!AM113</f>
        <v>45352</v>
      </c>
      <c r="E59" s="1" t="str">
        <f>'Bills Import 2024'!AB113</f>
        <v>3010096</v>
      </c>
      <c r="F59" s="1" t="str">
        <f>'Bills Import 2024'!BG113</f>
        <v>Indirect Costs</v>
      </c>
      <c r="G59" s="1">
        <f>'Bills Import 2024'!BM113</f>
        <v>1</v>
      </c>
      <c r="H59" s="46">
        <f>'Bills Import 2024'!BS113</f>
        <v>109092</v>
      </c>
      <c r="I59" s="1" t="str">
        <f>'Bills Import 2024'!W113</f>
        <v>{"1019": 100.0}</v>
      </c>
      <c r="J59" s="1" t="str">
        <f>'Bills Import 2024'!BA113</f>
        <v>15% PUR</v>
      </c>
    </row>
    <row r="60" spans="1:10" x14ac:dyDescent="0.25">
      <c r="A60" s="1" t="str">
        <f>'Bills Import 2024'!M115</f>
        <v>Indirect Costs</v>
      </c>
      <c r="B60" s="45">
        <f>'Bills Import 2024'!R115</f>
        <v>45352</v>
      </c>
      <c r="C60" s="45">
        <f>'Bills Import 2024'!R115</f>
        <v>45352</v>
      </c>
      <c r="D60" s="45">
        <f>'Bills Import 2024'!AM115</f>
        <v>45352</v>
      </c>
      <c r="E60" s="1" t="str">
        <f>'Bills Import 2024'!AB115</f>
        <v>3010096</v>
      </c>
      <c r="F60" s="1" t="str">
        <f>'Bills Import 2024'!BG115</f>
        <v>Indirect Costs</v>
      </c>
      <c r="G60" s="1">
        <f>'Bills Import 2024'!BM115</f>
        <v>1</v>
      </c>
      <c r="H60" s="46">
        <f>'Bills Import 2024'!BS115</f>
        <v>19056</v>
      </c>
      <c r="I60" s="1" t="str">
        <f>'Bills Import 2024'!W115</f>
        <v>{"1033": 100.0}</v>
      </c>
      <c r="J60" s="1" t="str">
        <f>'Bills Import 2024'!BA115</f>
        <v>15% PUR</v>
      </c>
    </row>
    <row r="61" spans="1:10" x14ac:dyDescent="0.25">
      <c r="A61" s="1" t="str">
        <f>'Bills Import 2024'!M117</f>
        <v>Indirect Costs</v>
      </c>
      <c r="B61" s="45">
        <f>'Bills Import 2024'!R117</f>
        <v>45352</v>
      </c>
      <c r="C61" s="45">
        <f>'Bills Import 2024'!R117</f>
        <v>45352</v>
      </c>
      <c r="D61" s="45">
        <f>'Bills Import 2024'!AM117</f>
        <v>45352</v>
      </c>
      <c r="E61" s="1" t="str">
        <f>'Bills Import 2024'!AB117</f>
        <v>3010096</v>
      </c>
      <c r="F61" s="1" t="str">
        <f>'Bills Import 2024'!BG117</f>
        <v>Indirect Costs</v>
      </c>
      <c r="G61" s="1">
        <f>'Bills Import 2024'!BM117</f>
        <v>1</v>
      </c>
      <c r="H61" s="46">
        <f>'Bills Import 2024'!BS117</f>
        <v>47640</v>
      </c>
      <c r="I61" s="1" t="str">
        <f>'Bills Import 2024'!W117</f>
        <v>{"1021": 100.0}</v>
      </c>
      <c r="J61" s="1" t="str">
        <f>'Bills Import 2024'!BA117</f>
        <v>15% PUR</v>
      </c>
    </row>
    <row r="62" spans="1:10" x14ac:dyDescent="0.25">
      <c r="A62" s="1" t="str">
        <f>'Bills Import 2024'!M119</f>
        <v>Indirect Costs</v>
      </c>
      <c r="B62" s="45">
        <f>'Bills Import 2024'!R119</f>
        <v>45352</v>
      </c>
      <c r="C62" s="45">
        <f>'Bills Import 2024'!R119</f>
        <v>45352</v>
      </c>
      <c r="D62" s="45">
        <f>'Bills Import 2024'!AM119</f>
        <v>45352</v>
      </c>
      <c r="E62" s="1" t="str">
        <f>'Bills Import 2024'!AB119</f>
        <v>3010096</v>
      </c>
      <c r="F62" s="1" t="str">
        <f>'Bills Import 2024'!BG119</f>
        <v>Indirect Costs</v>
      </c>
      <c r="G62" s="1">
        <f>'Bills Import 2024'!BM119</f>
        <v>1</v>
      </c>
      <c r="H62" s="46">
        <f>'Bills Import 2024'!BS119</f>
        <v>57797</v>
      </c>
      <c r="I62" s="1" t="str">
        <f>'Bills Import 2024'!W119</f>
        <v>{"911": 100.0}</v>
      </c>
      <c r="J62" s="1" t="str">
        <f>'Bills Import 2024'!BA119</f>
        <v>15% PUR</v>
      </c>
    </row>
    <row r="63" spans="1:10" x14ac:dyDescent="0.25">
      <c r="A63" s="1" t="str">
        <f>'Bills Import 2024'!M121</f>
        <v>Indirect Costs</v>
      </c>
      <c r="B63" s="45">
        <f>'Bills Import 2024'!R121</f>
        <v>45352</v>
      </c>
      <c r="C63" s="45">
        <f>'Bills Import 2024'!R121</f>
        <v>45352</v>
      </c>
      <c r="D63" s="45">
        <f>'Bills Import 2024'!AM121</f>
        <v>45352</v>
      </c>
      <c r="E63" s="1" t="str">
        <f>'Bills Import 2024'!AB121</f>
        <v>3010096</v>
      </c>
      <c r="F63" s="1" t="str">
        <f>'Bills Import 2024'!BG121</f>
        <v>Indirect Costs</v>
      </c>
      <c r="G63" s="1">
        <f>'Bills Import 2024'!BM121</f>
        <v>1</v>
      </c>
      <c r="H63" s="46">
        <f>'Bills Import 2024'!BS121</f>
        <v>23423</v>
      </c>
      <c r="I63" s="1" t="str">
        <f>'Bills Import 2024'!W121</f>
        <v>{"1002": 100.0}</v>
      </c>
      <c r="J63" s="1" t="str">
        <f>'Bills Import 2024'!BA121</f>
        <v>15% PUR</v>
      </c>
    </row>
    <row r="64" spans="1:10" x14ac:dyDescent="0.25">
      <c r="A64" s="1" t="str">
        <f>'Bills Import 2024'!M123</f>
        <v>Indirect Costs</v>
      </c>
      <c r="B64" s="45">
        <f>'Bills Import 2024'!R123</f>
        <v>45352</v>
      </c>
      <c r="C64" s="45">
        <f>'Bills Import 2024'!R123</f>
        <v>45352</v>
      </c>
      <c r="D64" s="45">
        <f>'Bills Import 2024'!AM123</f>
        <v>45352</v>
      </c>
      <c r="E64" s="1" t="str">
        <f>'Bills Import 2024'!AB123</f>
        <v>3010096</v>
      </c>
      <c r="F64" s="1" t="str">
        <f>'Bills Import 2024'!BG123</f>
        <v>Indirect Costs</v>
      </c>
      <c r="G64" s="1">
        <f>'Bills Import 2024'!BM123</f>
        <v>1</v>
      </c>
      <c r="H64" s="46">
        <f>'Bills Import 2024'!BS123</f>
        <v>21891</v>
      </c>
      <c r="I64" s="1" t="str">
        <f>'Bills Import 2024'!W123</f>
        <v>{"951": 100.0}</v>
      </c>
      <c r="J64" s="1" t="str">
        <f>'Bills Import 2024'!BA123</f>
        <v>15% PUR</v>
      </c>
    </row>
    <row r="65" spans="1:10" x14ac:dyDescent="0.25">
      <c r="A65" s="1" t="str">
        <f>'Bills Import 2024'!M125</f>
        <v>Indirect Costs</v>
      </c>
      <c r="B65" s="45">
        <f>'Bills Import 2024'!R125</f>
        <v>45352</v>
      </c>
      <c r="C65" s="45">
        <f>'Bills Import 2024'!R125</f>
        <v>45352</v>
      </c>
      <c r="D65" s="45">
        <f>'Bills Import 2024'!AM125</f>
        <v>45352</v>
      </c>
      <c r="E65" s="1" t="str">
        <f>'Bills Import 2024'!AB125</f>
        <v>3010096</v>
      </c>
      <c r="F65" s="1" t="str">
        <f>'Bills Import 2024'!BG125</f>
        <v>Indirect Costs</v>
      </c>
      <c r="G65" s="1">
        <f>'Bills Import 2024'!BM125</f>
        <v>1</v>
      </c>
      <c r="H65" s="46">
        <f>'Bills Import 2024'!BS125</f>
        <v>15880</v>
      </c>
      <c r="I65" s="1" t="str">
        <f>'Bills Import 2024'!W125</f>
        <v>{"955": 100.0}</v>
      </c>
      <c r="J65" s="1" t="str">
        <f>'Bills Import 2024'!BA125</f>
        <v>15% PUR</v>
      </c>
    </row>
    <row r="66" spans="1:10" x14ac:dyDescent="0.25">
      <c r="A66" s="1" t="str">
        <f>'Bills Import 2024'!M127</f>
        <v>Indirect Costs</v>
      </c>
      <c r="B66" s="45">
        <f>'Bills Import 2024'!R127</f>
        <v>45352</v>
      </c>
      <c r="C66" s="45">
        <f>'Bills Import 2024'!R127</f>
        <v>45352</v>
      </c>
      <c r="D66" s="45">
        <f>'Bills Import 2024'!AM127</f>
        <v>45352</v>
      </c>
      <c r="E66" s="1" t="str">
        <f>'Bills Import 2024'!AB127</f>
        <v>3010096</v>
      </c>
      <c r="F66" s="1" t="str">
        <f>'Bills Import 2024'!BG127</f>
        <v>Indirect Costs</v>
      </c>
      <c r="G66" s="1">
        <f>'Bills Import 2024'!BM127</f>
        <v>1</v>
      </c>
      <c r="H66" s="46">
        <f>'Bills Import 2024'!BS127</f>
        <v>16031</v>
      </c>
      <c r="I66" s="1" t="str">
        <f>'Bills Import 2024'!W127</f>
        <v>{"919": 100.0}</v>
      </c>
      <c r="J66" s="1" t="str">
        <f>'Bills Import 2024'!BA127</f>
        <v>15% PUR</v>
      </c>
    </row>
    <row r="67" spans="1:10" x14ac:dyDescent="0.25">
      <c r="A67" s="1" t="str">
        <f>'Bills Import 2024'!M129</f>
        <v>Indirect Costs</v>
      </c>
      <c r="B67" s="45">
        <f>'Bills Import 2024'!R129</f>
        <v>45352</v>
      </c>
      <c r="C67" s="45">
        <f>'Bills Import 2024'!R129</f>
        <v>45352</v>
      </c>
      <c r="D67" s="45">
        <f>'Bills Import 2024'!AM129</f>
        <v>45352</v>
      </c>
      <c r="E67" s="1" t="str">
        <f>'Bills Import 2024'!AB129</f>
        <v>3010096</v>
      </c>
      <c r="F67" s="1" t="str">
        <f>'Bills Import 2024'!BG129</f>
        <v>Indirect Costs</v>
      </c>
      <c r="G67" s="1">
        <f>'Bills Import 2024'!BM129</f>
        <v>1</v>
      </c>
      <c r="H67" s="46">
        <f>'Bills Import 2024'!BS129</f>
        <v>4956</v>
      </c>
      <c r="I67" s="1" t="str">
        <f>'Bills Import 2024'!W129</f>
        <v>{"940": 100.0}</v>
      </c>
      <c r="J67" s="1" t="str">
        <f>'Bills Import 2024'!BA129</f>
        <v>15% PUR</v>
      </c>
    </row>
    <row r="68" spans="1:10" x14ac:dyDescent="0.25">
      <c r="A68" s="1" t="str">
        <f>'Bills Import 2024'!M131</f>
        <v>Indirect Costs</v>
      </c>
      <c r="B68" s="45">
        <f>'Bills Import 2024'!R131</f>
        <v>45352</v>
      </c>
      <c r="C68" s="45">
        <f>'Bills Import 2024'!R131</f>
        <v>45352</v>
      </c>
      <c r="D68" s="45">
        <f>'Bills Import 2024'!AM131</f>
        <v>45352</v>
      </c>
      <c r="E68" s="1" t="str">
        <f>'Bills Import 2024'!AB131</f>
        <v>3010096</v>
      </c>
      <c r="F68" s="1" t="str">
        <f>'Bills Import 2024'!BG131</f>
        <v>Indirect Costs</v>
      </c>
      <c r="G68" s="1">
        <f>'Bills Import 2024'!BM131</f>
        <v>1</v>
      </c>
      <c r="H68" s="46">
        <f>'Bills Import 2024'!BS131</f>
        <v>7496</v>
      </c>
      <c r="I68" s="1" t="str">
        <f>'Bills Import 2024'!W131</f>
        <v>{"980": 100.0}</v>
      </c>
      <c r="J68" s="1" t="str">
        <f>'Bills Import 2024'!BA131</f>
        <v>15% PUR</v>
      </c>
    </row>
    <row r="69" spans="1:10" x14ac:dyDescent="0.25">
      <c r="A69" s="1" t="str">
        <f>'Bills Import 2024'!M133</f>
        <v>Indirect Costs</v>
      </c>
      <c r="B69" s="45">
        <f>'Bills Import 2024'!R133</f>
        <v>45382</v>
      </c>
      <c r="C69" s="45">
        <f>'Bills Import 2024'!R133</f>
        <v>45382</v>
      </c>
      <c r="D69" s="45">
        <f>'Bills Import 2024'!AM133</f>
        <v>45382</v>
      </c>
      <c r="E69" s="1" t="str">
        <f>'Bills Import 2024'!AB133</f>
        <v>3010096</v>
      </c>
      <c r="F69" s="1" t="str">
        <f>'Bills Import 2024'!BG133</f>
        <v>Indirect Costs</v>
      </c>
      <c r="G69" s="1">
        <f>'Bills Import 2024'!BM133</f>
        <v>1</v>
      </c>
      <c r="H69" s="46">
        <f>'Bills Import 2024'!BS133</f>
        <v>7563</v>
      </c>
      <c r="I69" s="1" t="str">
        <f>'Bills Import 2024'!W133</f>
        <v>{"851": 100.0}</v>
      </c>
      <c r="J69" s="1" t="str">
        <f>'Bills Import 2024'!BA133</f>
        <v>15% PUR</v>
      </c>
    </row>
    <row r="70" spans="1:10" x14ac:dyDescent="0.25">
      <c r="A70" s="1" t="str">
        <f>'Bills Import 2024'!M135</f>
        <v>Indirect Costs</v>
      </c>
      <c r="B70" s="45">
        <f>'Bills Import 2024'!R135</f>
        <v>45382</v>
      </c>
      <c r="C70" s="45">
        <f>'Bills Import 2024'!R135</f>
        <v>45382</v>
      </c>
      <c r="D70" s="45">
        <f>'Bills Import 2024'!AM135</f>
        <v>45382</v>
      </c>
      <c r="E70" s="1" t="str">
        <f>'Bills Import 2024'!AB135</f>
        <v>3010096</v>
      </c>
      <c r="F70" s="1" t="str">
        <f>'Bills Import 2024'!BG135</f>
        <v>Indirect Costs</v>
      </c>
      <c r="G70" s="1">
        <f>'Bills Import 2024'!BM135</f>
        <v>1</v>
      </c>
      <c r="H70" s="46">
        <f>'Bills Import 2024'!BS135</f>
        <v>31942</v>
      </c>
      <c r="I70" s="1" t="str">
        <f>'Bills Import 2024'!W135</f>
        <v>{"1017": 100.0}</v>
      </c>
      <c r="J70" s="1" t="str">
        <f>'Bills Import 2024'!BA135</f>
        <v>15% PUR</v>
      </c>
    </row>
    <row r="71" spans="1:10" x14ac:dyDescent="0.25">
      <c r="A71" s="1" t="str">
        <f>'Bills Import 2024'!M137</f>
        <v>Indirect Costs</v>
      </c>
      <c r="B71" s="45">
        <f>'Bills Import 2024'!R137</f>
        <v>45382</v>
      </c>
      <c r="C71" s="45">
        <f>'Bills Import 2024'!R137</f>
        <v>45382</v>
      </c>
      <c r="D71" s="45">
        <f>'Bills Import 2024'!AM137</f>
        <v>45382</v>
      </c>
      <c r="E71" s="1" t="str">
        <f>'Bills Import 2024'!AB137</f>
        <v>3010096</v>
      </c>
      <c r="F71" s="1" t="str">
        <f>'Bills Import 2024'!BG137</f>
        <v>Indirect Costs</v>
      </c>
      <c r="G71" s="1">
        <f>'Bills Import 2024'!BM137</f>
        <v>1</v>
      </c>
      <c r="H71" s="46">
        <f>'Bills Import 2024'!BS137</f>
        <v>19051</v>
      </c>
      <c r="I71" s="1" t="str">
        <f>'Bills Import 2024'!W137</f>
        <v>{"1023": 100.0}</v>
      </c>
      <c r="J71" s="1" t="str">
        <f>'Bills Import 2024'!BA137</f>
        <v>15% PUR</v>
      </c>
    </row>
    <row r="72" spans="1:10" x14ac:dyDescent="0.25">
      <c r="A72" s="1" t="str">
        <f>'Bills Import 2024'!M139</f>
        <v>Indirect Costs</v>
      </c>
      <c r="B72" s="45">
        <f>'Bills Import 2024'!R139</f>
        <v>45382</v>
      </c>
      <c r="C72" s="45">
        <f>'Bills Import 2024'!R139</f>
        <v>45382</v>
      </c>
      <c r="D72" s="45">
        <f>'Bills Import 2024'!AM139</f>
        <v>45382</v>
      </c>
      <c r="E72" s="1" t="str">
        <f>'Bills Import 2024'!AB139</f>
        <v>3010096</v>
      </c>
      <c r="F72" s="1" t="str">
        <f>'Bills Import 2024'!BG139</f>
        <v>Indirect Costs</v>
      </c>
      <c r="G72" s="1">
        <f>'Bills Import 2024'!BM139</f>
        <v>1</v>
      </c>
      <c r="H72" s="46">
        <f>'Bills Import 2024'!BS139</f>
        <v>51851</v>
      </c>
      <c r="I72" s="1" t="str">
        <f>'Bills Import 2024'!W139</f>
        <v>{"1012": 100.0}</v>
      </c>
      <c r="J72" s="1" t="str">
        <f>'Bills Import 2024'!BA139</f>
        <v>15% PUR</v>
      </c>
    </row>
    <row r="73" spans="1:10" x14ac:dyDescent="0.25">
      <c r="A73" s="1" t="str">
        <f>'Bills Import 2024'!M141</f>
        <v>Indirect Costs</v>
      </c>
      <c r="B73" s="45">
        <f>'Bills Import 2024'!R141</f>
        <v>45382</v>
      </c>
      <c r="C73" s="45">
        <f>'Bills Import 2024'!R141</f>
        <v>45382</v>
      </c>
      <c r="D73" s="45">
        <f>'Bills Import 2024'!AM141</f>
        <v>45382</v>
      </c>
      <c r="E73" s="1" t="str">
        <f>'Bills Import 2024'!AB141</f>
        <v>3010096</v>
      </c>
      <c r="F73" s="1" t="str">
        <f>'Bills Import 2024'!BG141</f>
        <v>Indirect Costs</v>
      </c>
      <c r="G73" s="1">
        <f>'Bills Import 2024'!BM141</f>
        <v>1</v>
      </c>
      <c r="H73" s="46">
        <f>'Bills Import 2024'!BS141</f>
        <v>7940</v>
      </c>
      <c r="I73" s="1" t="str">
        <f>'Bills Import 2024'!W141</f>
        <v>{"910": 100.0}</v>
      </c>
      <c r="J73" s="1" t="str">
        <f>'Bills Import 2024'!BA141</f>
        <v>15% PUR</v>
      </c>
    </row>
    <row r="74" spans="1:10" x14ac:dyDescent="0.25">
      <c r="A74" s="1" t="str">
        <f>'Bills Import 2024'!M143</f>
        <v>Indirect Costs</v>
      </c>
      <c r="B74" s="45">
        <f>'Bills Import 2024'!R143</f>
        <v>45382</v>
      </c>
      <c r="C74" s="45">
        <f>'Bills Import 2024'!R143</f>
        <v>45382</v>
      </c>
      <c r="D74" s="45">
        <f>'Bills Import 2024'!AM143</f>
        <v>45382</v>
      </c>
      <c r="E74" s="1" t="str">
        <f>'Bills Import 2024'!AB143</f>
        <v>3010096</v>
      </c>
      <c r="F74" s="1" t="str">
        <f>'Bills Import 2024'!BG143</f>
        <v>Indirect Costs</v>
      </c>
      <c r="G74" s="1">
        <f>'Bills Import 2024'!BM143</f>
        <v>1</v>
      </c>
      <c r="H74" s="46">
        <f>'Bills Import 2024'!BS143</f>
        <v>11291</v>
      </c>
      <c r="I74" s="1" t="str">
        <f>'Bills Import 2024'!W143</f>
        <v>{"860": 100.0}</v>
      </c>
      <c r="J74" s="1" t="str">
        <f>'Bills Import 2024'!BA143</f>
        <v>15% PUR</v>
      </c>
    </row>
    <row r="75" spans="1:10" x14ac:dyDescent="0.25">
      <c r="A75" s="1" t="str">
        <f>'Bills Import 2024'!M144</f>
        <v>Indirect Costs</v>
      </c>
      <c r="B75" s="45">
        <f>'Bills Import 2024'!R144</f>
        <v>45382</v>
      </c>
      <c r="C75" s="45">
        <f>'Bills Import 2024'!R144</f>
        <v>45382</v>
      </c>
      <c r="D75" s="45">
        <f>'Bills Import 2024'!AM144</f>
        <v>45382</v>
      </c>
      <c r="E75" s="1" t="str">
        <f>'Bills Import 2024'!AB144</f>
        <v>3010096</v>
      </c>
      <c r="F75" s="1" t="str">
        <f>'Bills Import 2024'!BG144</f>
        <v>Indirect Costs</v>
      </c>
      <c r="G75" s="1">
        <f>'Bills Import 2024'!BM144</f>
        <v>1</v>
      </c>
      <c r="H75" s="46">
        <f>'Bills Import 2024'!BS144</f>
        <v>319739</v>
      </c>
      <c r="I75" s="1" t="str">
        <f>'Bills Import 2024'!W144</f>
        <v>{"1028": 100.0}</v>
      </c>
      <c r="J75" s="1" t="str">
        <f>'Bills Import 2024'!BA144</f>
        <v>15% PUR</v>
      </c>
    </row>
    <row r="76" spans="1:10" x14ac:dyDescent="0.25">
      <c r="A76" s="1" t="str">
        <f>'Bills Import 2024'!M146</f>
        <v>Indirect Costs</v>
      </c>
      <c r="B76" s="45">
        <f>'Bills Import 2024'!R146</f>
        <v>45382</v>
      </c>
      <c r="C76" s="45">
        <f>'Bills Import 2024'!R146</f>
        <v>45382</v>
      </c>
      <c r="D76" s="45">
        <f>'Bills Import 2024'!AM146</f>
        <v>45382</v>
      </c>
      <c r="E76" s="1" t="str">
        <f>'Bills Import 2024'!AB146</f>
        <v>3010096</v>
      </c>
      <c r="F76" s="1" t="str">
        <f>'Bills Import 2024'!BG146</f>
        <v>Indirect Costs</v>
      </c>
      <c r="G76" s="1">
        <f>'Bills Import 2024'!BM146</f>
        <v>1</v>
      </c>
      <c r="H76" s="46">
        <f>'Bills Import 2024'!BS146</f>
        <v>23820</v>
      </c>
      <c r="I76" s="1" t="str">
        <f>'Bills Import 2024'!W146</f>
        <v>{"854": 100.0}</v>
      </c>
      <c r="J76" s="1" t="str">
        <f>'Bills Import 2024'!BA146</f>
        <v>15% PUR</v>
      </c>
    </row>
    <row r="77" spans="1:10" x14ac:dyDescent="0.25">
      <c r="A77" s="1" t="str">
        <f>'Bills Import 2024'!M148</f>
        <v>Indirect Costs</v>
      </c>
      <c r="B77" s="45">
        <f>'Bills Import 2024'!R148</f>
        <v>45382</v>
      </c>
      <c r="C77" s="45">
        <f>'Bills Import 2024'!R148</f>
        <v>45382</v>
      </c>
      <c r="D77" s="45">
        <f>'Bills Import 2024'!AM148</f>
        <v>45382</v>
      </c>
      <c r="E77" s="1" t="str">
        <f>'Bills Import 2024'!AB148</f>
        <v>3010096</v>
      </c>
      <c r="F77" s="1" t="str">
        <f>'Bills Import 2024'!BG148</f>
        <v>Indirect Costs</v>
      </c>
      <c r="G77" s="1">
        <f>'Bills Import 2024'!BM148</f>
        <v>1</v>
      </c>
      <c r="H77" s="46">
        <f>'Bills Import 2024'!BS148</f>
        <v>49516</v>
      </c>
      <c r="I77" s="1" t="str">
        <f>'Bills Import 2024'!W148</f>
        <v>{"1025": 100.0}</v>
      </c>
      <c r="J77" s="1" t="str">
        <f>'Bills Import 2024'!BA148</f>
        <v>15% PUR</v>
      </c>
    </row>
    <row r="78" spans="1:10" x14ac:dyDescent="0.25">
      <c r="A78" s="1" t="str">
        <f>'Bills Import 2024'!M150</f>
        <v>Indirect Costs</v>
      </c>
      <c r="B78" s="45">
        <f>'Bills Import 2024'!R150</f>
        <v>45382</v>
      </c>
      <c r="C78" s="45">
        <f>'Bills Import 2024'!R150</f>
        <v>45382</v>
      </c>
      <c r="D78" s="45">
        <f>'Bills Import 2024'!AM150</f>
        <v>45382</v>
      </c>
      <c r="E78" s="1" t="str">
        <f>'Bills Import 2024'!AB150</f>
        <v>3010096</v>
      </c>
      <c r="F78" s="1" t="str">
        <f>'Bills Import 2024'!BG150</f>
        <v>Indirect Costs</v>
      </c>
      <c r="G78" s="1">
        <f>'Bills Import 2024'!BM150</f>
        <v>1</v>
      </c>
      <c r="H78" s="46">
        <f>'Bills Import 2024'!BS150</f>
        <v>119100</v>
      </c>
      <c r="I78" s="1" t="str">
        <f>'Bills Import 2024'!W150</f>
        <v>{"1006": 100.0}</v>
      </c>
      <c r="J78" s="1" t="str">
        <f>'Bills Import 2024'!BA150</f>
        <v>15% PUR</v>
      </c>
    </row>
    <row r="79" spans="1:10" x14ac:dyDescent="0.25">
      <c r="A79" s="1" t="str">
        <f>'Bills Import 2024'!M152</f>
        <v>Indirect Costs</v>
      </c>
      <c r="B79" s="45">
        <f>'Bills Import 2024'!R152</f>
        <v>45382</v>
      </c>
      <c r="C79" s="45">
        <f>'Bills Import 2024'!R152</f>
        <v>45382</v>
      </c>
      <c r="D79" s="45">
        <f>'Bills Import 2024'!AM152</f>
        <v>45382</v>
      </c>
      <c r="E79" s="1" t="str">
        <f>'Bills Import 2024'!AB152</f>
        <v>3010096</v>
      </c>
      <c r="F79" s="1" t="str">
        <f>'Bills Import 2024'!BG152</f>
        <v>Indirect Costs</v>
      </c>
      <c r="G79" s="1">
        <f>'Bills Import 2024'!BM152</f>
        <v>1</v>
      </c>
      <c r="H79" s="46">
        <f>'Bills Import 2024'!BS152</f>
        <v>43559</v>
      </c>
      <c r="I79" s="1" t="str">
        <f>'Bills Import 2024'!W152</f>
        <v>{"906": 100.0}</v>
      </c>
      <c r="J79" s="1" t="str">
        <f>'Bills Import 2024'!BA152</f>
        <v>15% PUR</v>
      </c>
    </row>
    <row r="80" spans="1:10" x14ac:dyDescent="0.25">
      <c r="A80" s="1" t="str">
        <f>'Bills Import 2024'!M154</f>
        <v>Indirect Costs</v>
      </c>
      <c r="B80" s="45">
        <f>'Bills Import 2024'!R154</f>
        <v>45382</v>
      </c>
      <c r="C80" s="45">
        <f>'Bills Import 2024'!R154</f>
        <v>45382</v>
      </c>
      <c r="D80" s="45">
        <f>'Bills Import 2024'!AM154</f>
        <v>45382</v>
      </c>
      <c r="E80" s="1" t="str">
        <f>'Bills Import 2024'!AB154</f>
        <v>3010096</v>
      </c>
      <c r="F80" s="1" t="str">
        <f>'Bills Import 2024'!BG154</f>
        <v>Indirect Costs</v>
      </c>
      <c r="G80" s="1">
        <f>'Bills Import 2024'!BM154</f>
        <v>1</v>
      </c>
      <c r="H80" s="46">
        <f>'Bills Import 2024'!BS154</f>
        <v>7851</v>
      </c>
      <c r="I80" s="1" t="str">
        <f>'Bills Import 2024'!W154</f>
        <v>{"1031": 100.0}</v>
      </c>
      <c r="J80" s="1" t="str">
        <f>'Bills Import 2024'!BA154</f>
        <v>15% PUR</v>
      </c>
    </row>
    <row r="81" spans="1:10" x14ac:dyDescent="0.25">
      <c r="A81" s="1" t="str">
        <f>'Bills Import 2024'!M156</f>
        <v>Indirect Costs</v>
      </c>
      <c r="B81" s="45">
        <f>'Bills Import 2024'!R156</f>
        <v>45382</v>
      </c>
      <c r="C81" s="45">
        <f>'Bills Import 2024'!R156</f>
        <v>45382</v>
      </c>
      <c r="D81" s="45">
        <f>'Bills Import 2024'!AM156</f>
        <v>45382</v>
      </c>
      <c r="E81" s="1" t="str">
        <f>'Bills Import 2024'!AB156</f>
        <v>3010096</v>
      </c>
      <c r="F81" s="1" t="str">
        <f>'Bills Import 2024'!BG156</f>
        <v>Indirect Costs</v>
      </c>
      <c r="G81" s="1">
        <f>'Bills Import 2024'!BM156</f>
        <v>1</v>
      </c>
      <c r="H81" s="46">
        <f>'Bills Import 2024'!BS156</f>
        <v>119100</v>
      </c>
      <c r="I81" s="1" t="str">
        <f>'Bills Import 2024'!W156</f>
        <v>{"1035": 100.0}</v>
      </c>
      <c r="J81" s="1" t="str">
        <f>'Bills Import 2024'!BA156</f>
        <v>15% PUR</v>
      </c>
    </row>
    <row r="82" spans="1:10" x14ac:dyDescent="0.25">
      <c r="A82" s="1" t="str">
        <f>'Bills Import 2024'!M158</f>
        <v>Indirect Costs</v>
      </c>
      <c r="B82" s="45">
        <f>'Bills Import 2024'!R158</f>
        <v>45382</v>
      </c>
      <c r="C82" s="45">
        <f>'Bills Import 2024'!R158</f>
        <v>45382</v>
      </c>
      <c r="D82" s="45">
        <f>'Bills Import 2024'!AM158</f>
        <v>45382</v>
      </c>
      <c r="E82" s="1" t="str">
        <f>'Bills Import 2024'!AB158</f>
        <v>3010096</v>
      </c>
      <c r="F82" s="1" t="str">
        <f>'Bills Import 2024'!BG158</f>
        <v>Indirect Costs</v>
      </c>
      <c r="G82" s="1">
        <f>'Bills Import 2024'!BM158</f>
        <v>1</v>
      </c>
      <c r="H82" s="46">
        <f>'Bills Import 2024'!BS158</f>
        <v>191513</v>
      </c>
      <c r="I82" s="1" t="str">
        <f>'Bills Import 2024'!W158</f>
        <v>{"1034": 100.0}</v>
      </c>
      <c r="J82" s="1" t="str">
        <f>'Bills Import 2024'!BA158</f>
        <v>15% PUR</v>
      </c>
    </row>
    <row r="83" spans="1:10" x14ac:dyDescent="0.25">
      <c r="A83" s="1" t="str">
        <f>'Bills Import 2024'!M160</f>
        <v>Indirect Costs</v>
      </c>
      <c r="B83" s="45">
        <f>'Bills Import 2024'!R160</f>
        <v>45382</v>
      </c>
      <c r="C83" s="45">
        <f>'Bills Import 2024'!R160</f>
        <v>45382</v>
      </c>
      <c r="D83" s="45">
        <f>'Bills Import 2024'!AM160</f>
        <v>45382</v>
      </c>
      <c r="E83" s="1" t="str">
        <f>'Bills Import 2024'!AB160</f>
        <v>3010096</v>
      </c>
      <c r="F83" s="1" t="str">
        <f>'Bills Import 2024'!BG160</f>
        <v>Indirect Costs</v>
      </c>
      <c r="G83" s="1">
        <f>'Bills Import 2024'!BM160</f>
        <v>1</v>
      </c>
      <c r="H83" s="46">
        <f>'Bills Import 2024'!BS160</f>
        <v>45538</v>
      </c>
      <c r="I83" s="1" t="str">
        <f>'Bills Import 2024'!W160</f>
        <v>{"1011": 100.0}</v>
      </c>
      <c r="J83" s="1" t="str">
        <f>'Bills Import 2024'!BA160</f>
        <v>15% PUR</v>
      </c>
    </row>
    <row r="84" spans="1:10" x14ac:dyDescent="0.25">
      <c r="A84" s="1" t="str">
        <f>'Bills Import 2024'!M162</f>
        <v>Indirect Costs</v>
      </c>
      <c r="B84" s="45">
        <f>'Bills Import 2024'!R162</f>
        <v>45382</v>
      </c>
      <c r="C84" s="45">
        <f>'Bills Import 2024'!R162</f>
        <v>45382</v>
      </c>
      <c r="D84" s="45">
        <f>'Bills Import 2024'!AM162</f>
        <v>45382</v>
      </c>
      <c r="E84" s="1" t="str">
        <f>'Bills Import 2024'!AB162</f>
        <v>3010096</v>
      </c>
      <c r="F84" s="1" t="str">
        <f>'Bills Import 2024'!BG162</f>
        <v>Indirect Costs</v>
      </c>
      <c r="G84" s="1">
        <f>'Bills Import 2024'!BM162</f>
        <v>1</v>
      </c>
      <c r="H84" s="46">
        <f>'Bills Import 2024'!BS162</f>
        <v>26580</v>
      </c>
      <c r="I84" s="1" t="str">
        <f>'Bills Import 2024'!W162</f>
        <v>{"1008": 100.0}</v>
      </c>
      <c r="J84" s="1" t="str">
        <f>'Bills Import 2024'!BA162</f>
        <v>15% PUR</v>
      </c>
    </row>
    <row r="85" spans="1:10" x14ac:dyDescent="0.25">
      <c r="A85" s="1" t="str">
        <f>'Bills Import 2024'!M164</f>
        <v>Indirect Costs</v>
      </c>
      <c r="B85" s="45">
        <f>'Bills Import 2024'!R164</f>
        <v>45382</v>
      </c>
      <c r="C85" s="45">
        <f>'Bills Import 2024'!R164</f>
        <v>45382</v>
      </c>
      <c r="D85" s="45">
        <f>'Bills Import 2024'!AM164</f>
        <v>45382</v>
      </c>
      <c r="E85" s="1" t="str">
        <f>'Bills Import 2024'!AB164</f>
        <v>3010096</v>
      </c>
      <c r="F85" s="1" t="str">
        <f>'Bills Import 2024'!BG164</f>
        <v>Indirect Costs</v>
      </c>
      <c r="G85" s="1">
        <f>'Bills Import 2024'!BM164</f>
        <v>1</v>
      </c>
      <c r="H85" s="46">
        <f>'Bills Import 2024'!BS164</f>
        <v>106062</v>
      </c>
      <c r="I85" s="1" t="str">
        <f>'Bills Import 2024'!W164</f>
        <v>{"1019": 100.0}</v>
      </c>
      <c r="J85" s="1" t="str">
        <f>'Bills Import 2024'!BA164</f>
        <v>15% PUR</v>
      </c>
    </row>
    <row r="86" spans="1:10" x14ac:dyDescent="0.25">
      <c r="A86" s="1" t="str">
        <f>'Bills Import 2024'!M166</f>
        <v>Indirect Costs</v>
      </c>
      <c r="B86" s="45">
        <f>'Bills Import 2024'!R166</f>
        <v>45382</v>
      </c>
      <c r="C86" s="45">
        <f>'Bills Import 2024'!R166</f>
        <v>45382</v>
      </c>
      <c r="D86" s="45">
        <f>'Bills Import 2024'!AM166</f>
        <v>45382</v>
      </c>
      <c r="E86" s="1" t="str">
        <f>'Bills Import 2024'!AB166</f>
        <v>3010096</v>
      </c>
      <c r="F86" s="1" t="str">
        <f>'Bills Import 2024'!BG166</f>
        <v>Indirect Costs</v>
      </c>
      <c r="G86" s="1">
        <f>'Bills Import 2024'!BM166</f>
        <v>1</v>
      </c>
      <c r="H86" s="46">
        <f>'Bills Import 2024'!BS166</f>
        <v>19056</v>
      </c>
      <c r="I86" s="1" t="str">
        <f>'Bills Import 2024'!W166</f>
        <v>{"1033": 100.0}</v>
      </c>
      <c r="J86" s="1" t="str">
        <f>'Bills Import 2024'!BA166</f>
        <v>15% PUR</v>
      </c>
    </row>
    <row r="87" spans="1:10" x14ac:dyDescent="0.25">
      <c r="A87" s="1" t="str">
        <f>'Bills Import 2024'!M168</f>
        <v>Indirect Costs</v>
      </c>
      <c r="B87" s="45">
        <f>'Bills Import 2024'!R168</f>
        <v>45382</v>
      </c>
      <c r="C87" s="45">
        <f>'Bills Import 2024'!R168</f>
        <v>45382</v>
      </c>
      <c r="D87" s="45">
        <f>'Bills Import 2024'!AM168</f>
        <v>45382</v>
      </c>
      <c r="E87" s="1" t="str">
        <f>'Bills Import 2024'!AB168</f>
        <v>3010096</v>
      </c>
      <c r="F87" s="1" t="str">
        <f>'Bills Import 2024'!BG168</f>
        <v>Indirect Costs</v>
      </c>
      <c r="G87" s="1">
        <f>'Bills Import 2024'!BM168</f>
        <v>1</v>
      </c>
      <c r="H87" s="46">
        <f>'Bills Import 2024'!BS168</f>
        <v>27790</v>
      </c>
      <c r="I87" s="1" t="str">
        <f>'Bills Import 2024'!W168</f>
        <v>{"1022": 100.0}</v>
      </c>
      <c r="J87" s="1" t="str">
        <f>'Bills Import 2024'!BA168</f>
        <v>15% PUR</v>
      </c>
    </row>
    <row r="88" spans="1:10" x14ac:dyDescent="0.25">
      <c r="A88" s="1" t="str">
        <f>'Bills Import 2024'!M170</f>
        <v>Indirect Costs</v>
      </c>
      <c r="B88" s="45">
        <f>'Bills Import 2024'!R170</f>
        <v>45382</v>
      </c>
      <c r="C88" s="45">
        <f>'Bills Import 2024'!R170</f>
        <v>45382</v>
      </c>
      <c r="D88" s="45">
        <f>'Bills Import 2024'!AM170</f>
        <v>45382</v>
      </c>
      <c r="E88" s="1" t="str">
        <f>'Bills Import 2024'!AB170</f>
        <v>3010096</v>
      </c>
      <c r="F88" s="1" t="str">
        <f>'Bills Import 2024'!BG170</f>
        <v>Indirect Costs</v>
      </c>
      <c r="G88" s="1">
        <f>'Bills Import 2024'!BM170</f>
        <v>1</v>
      </c>
      <c r="H88" s="46">
        <f>'Bills Import 2024'!BS170</f>
        <v>50022</v>
      </c>
      <c r="I88" s="1" t="str">
        <f>'Bills Import 2024'!W170</f>
        <v>{"1021": 100.0}</v>
      </c>
      <c r="J88" s="1" t="str">
        <f>'Bills Import 2024'!BA170</f>
        <v>15% PUR</v>
      </c>
    </row>
    <row r="89" spans="1:10" x14ac:dyDescent="0.25">
      <c r="A89" s="1" t="str">
        <f>'Bills Import 2024'!M172</f>
        <v>Indirect Costs</v>
      </c>
      <c r="B89" s="45">
        <f>'Bills Import 2024'!R172</f>
        <v>45382</v>
      </c>
      <c r="C89" s="45">
        <f>'Bills Import 2024'!R172</f>
        <v>45382</v>
      </c>
      <c r="D89" s="45">
        <f>'Bills Import 2024'!AM172</f>
        <v>45382</v>
      </c>
      <c r="E89" s="1" t="str">
        <f>'Bills Import 2024'!AB172</f>
        <v>3010096</v>
      </c>
      <c r="F89" s="1" t="str">
        <f>'Bills Import 2024'!BG172</f>
        <v>Indirect Costs</v>
      </c>
      <c r="G89" s="1">
        <f>'Bills Import 2024'!BM172</f>
        <v>1</v>
      </c>
      <c r="H89" s="46">
        <f>'Bills Import 2024'!BS172</f>
        <v>59550</v>
      </c>
      <c r="I89" s="1" t="str">
        <f>'Bills Import 2024'!W172</f>
        <v>{"911": 100.0}</v>
      </c>
      <c r="J89" s="1" t="str">
        <f>'Bills Import 2024'!BA172</f>
        <v>15% PUR</v>
      </c>
    </row>
    <row r="90" spans="1:10" x14ac:dyDescent="0.25">
      <c r="A90" s="1" t="str">
        <f>'Bills Import 2024'!M174</f>
        <v>Indirect Costs</v>
      </c>
      <c r="B90" s="45">
        <f>'Bills Import 2024'!R174</f>
        <v>45382</v>
      </c>
      <c r="C90" s="45">
        <f>'Bills Import 2024'!R174</f>
        <v>45382</v>
      </c>
      <c r="D90" s="45">
        <f>'Bills Import 2024'!AM174</f>
        <v>45382</v>
      </c>
      <c r="E90" s="1" t="str">
        <f>'Bills Import 2024'!AB174</f>
        <v>3010096</v>
      </c>
      <c r="F90" s="1" t="str">
        <f>'Bills Import 2024'!BG174</f>
        <v>Indirect Costs</v>
      </c>
      <c r="G90" s="1">
        <f>'Bills Import 2024'!BM174</f>
        <v>1</v>
      </c>
      <c r="H90" s="46">
        <f>'Bills Import 2024'!BS174</f>
        <v>13879</v>
      </c>
      <c r="I90" s="1" t="str">
        <f>'Bills Import 2024'!W174</f>
        <v>{"1002": 100.0}</v>
      </c>
      <c r="J90" s="1" t="str">
        <f>'Bills Import 2024'!BA174</f>
        <v>15% PUR</v>
      </c>
    </row>
    <row r="91" spans="1:10" x14ac:dyDescent="0.25">
      <c r="A91" s="1" t="str">
        <f>'Bills Import 2024'!M176</f>
        <v>Indirect Costs</v>
      </c>
      <c r="B91" s="45">
        <f>'Bills Import 2024'!R176</f>
        <v>45382</v>
      </c>
      <c r="C91" s="45">
        <f>'Bills Import 2024'!R176</f>
        <v>45382</v>
      </c>
      <c r="D91" s="45">
        <f>'Bills Import 2024'!AM176</f>
        <v>45382</v>
      </c>
      <c r="E91" s="1" t="str">
        <f>'Bills Import 2024'!AB176</f>
        <v>3010096</v>
      </c>
      <c r="F91" s="1" t="str">
        <f>'Bills Import 2024'!BG176</f>
        <v>Indirect Costs</v>
      </c>
      <c r="G91" s="1">
        <f>'Bills Import 2024'!BM176</f>
        <v>1</v>
      </c>
      <c r="H91" s="46">
        <f>'Bills Import 2024'!BS176</f>
        <v>13066</v>
      </c>
      <c r="I91" s="1" t="str">
        <f>'Bills Import 2024'!W176</f>
        <v>{"955": 100.0}</v>
      </c>
      <c r="J91" s="1" t="str">
        <f>'Bills Import 2024'!BA176</f>
        <v>15% PUR</v>
      </c>
    </row>
    <row r="92" spans="1:10" x14ac:dyDescent="0.25">
      <c r="A92" s="1" t="str">
        <f>'Bills Import 2024'!M178</f>
        <v>Indirect Costs</v>
      </c>
      <c r="B92" s="45">
        <f>'Bills Import 2024'!R178</f>
        <v>45382</v>
      </c>
      <c r="C92" s="45">
        <f>'Bills Import 2024'!R178</f>
        <v>45382</v>
      </c>
      <c r="D92" s="45">
        <f>'Bills Import 2024'!AM178</f>
        <v>45382</v>
      </c>
      <c r="E92" s="1" t="str">
        <f>'Bills Import 2024'!AB178</f>
        <v>3010096</v>
      </c>
      <c r="F92" s="1" t="str">
        <f>'Bills Import 2024'!BG178</f>
        <v>Indirect Costs</v>
      </c>
      <c r="G92" s="1">
        <f>'Bills Import 2024'!BM178</f>
        <v>1</v>
      </c>
      <c r="H92" s="46">
        <f>'Bills Import 2024'!BS178</f>
        <v>4048</v>
      </c>
      <c r="I92" s="1" t="str">
        <f>'Bills Import 2024'!W178</f>
        <v>{"940": 100.0}</v>
      </c>
      <c r="J92" s="1" t="str">
        <f>'Bills Import 2024'!BA178</f>
        <v>15% PUR</v>
      </c>
    </row>
    <row r="93" spans="1:10" x14ac:dyDescent="0.25">
      <c r="A93" s="1" t="str">
        <f>'Bills Import 2024'!M180</f>
        <v>Indirect Costs</v>
      </c>
      <c r="B93" s="45">
        <f>'Bills Import 2024'!R180</f>
        <v>45413</v>
      </c>
      <c r="C93" s="45">
        <f>'Bills Import 2024'!R180</f>
        <v>45413</v>
      </c>
      <c r="D93" s="45">
        <f>'Bills Import 2024'!AM180</f>
        <v>45413</v>
      </c>
      <c r="E93" s="1" t="str">
        <f>'Bills Import 2024'!AB180</f>
        <v>3010096</v>
      </c>
      <c r="F93" s="1" t="str">
        <f>'Bills Import 2024'!BG180</f>
        <v>Indirect Costs</v>
      </c>
      <c r="G93" s="1">
        <f>'Bills Import 2024'!BM180</f>
        <v>1</v>
      </c>
      <c r="H93" s="46">
        <f>'Bills Import 2024'!BS180</f>
        <v>6110</v>
      </c>
      <c r="I93" s="1" t="str">
        <f>'Bills Import 2024'!W180</f>
        <v>{"851": 100.0}</v>
      </c>
      <c r="J93" s="1" t="str">
        <f>'Bills Import 2024'!BA180</f>
        <v>15% PUR</v>
      </c>
    </row>
    <row r="94" spans="1:10" x14ac:dyDescent="0.25">
      <c r="A94" s="1" t="str">
        <f>'Bills Import 2024'!M182</f>
        <v>Indirect Costs</v>
      </c>
      <c r="B94" s="45">
        <f>'Bills Import 2024'!R182</f>
        <v>45413</v>
      </c>
      <c r="C94" s="45">
        <f>'Bills Import 2024'!R182</f>
        <v>45413</v>
      </c>
      <c r="D94" s="45">
        <f>'Bills Import 2024'!AM182</f>
        <v>45413</v>
      </c>
      <c r="E94" s="1" t="str">
        <f>'Bills Import 2024'!AB182</f>
        <v>3010096</v>
      </c>
      <c r="F94" s="1" t="str">
        <f>'Bills Import 2024'!BG182</f>
        <v>Indirect Costs</v>
      </c>
      <c r="G94" s="1">
        <f>'Bills Import 2024'!BM182</f>
        <v>1</v>
      </c>
      <c r="H94" s="46">
        <f>'Bills Import 2024'!BS182</f>
        <v>20229</v>
      </c>
      <c r="I94" s="1" t="str">
        <f>'Bills Import 2024'!W182</f>
        <v>{"1017": 100.0}</v>
      </c>
      <c r="J94" s="1" t="str">
        <f>'Bills Import 2024'!BA182</f>
        <v>15% PUR</v>
      </c>
    </row>
    <row r="95" spans="1:10" x14ac:dyDescent="0.25">
      <c r="A95" s="1" t="str">
        <f>'Bills Import 2024'!M184</f>
        <v>Indirect Costs</v>
      </c>
      <c r="B95" s="45">
        <f>'Bills Import 2024'!R184</f>
        <v>45413</v>
      </c>
      <c r="C95" s="45">
        <f>'Bills Import 2024'!R184</f>
        <v>45413</v>
      </c>
      <c r="D95" s="45">
        <f>'Bills Import 2024'!AM184</f>
        <v>45413</v>
      </c>
      <c r="E95" s="1" t="str">
        <f>'Bills Import 2024'!AB184</f>
        <v>3010096</v>
      </c>
      <c r="F95" s="1" t="str">
        <f>'Bills Import 2024'!BG184</f>
        <v>Indirect Costs</v>
      </c>
      <c r="G95" s="1">
        <f>'Bills Import 2024'!BM184</f>
        <v>1</v>
      </c>
      <c r="H95" s="46">
        <f>'Bills Import 2024'!BS184</f>
        <v>13608</v>
      </c>
      <c r="I95" s="1" t="str">
        <f>'Bills Import 2024'!W184</f>
        <v>{"1023": 100.0}</v>
      </c>
      <c r="J95" s="1" t="str">
        <f>'Bills Import 2024'!BA184</f>
        <v>15% PUR</v>
      </c>
    </row>
    <row r="96" spans="1:10" x14ac:dyDescent="0.25">
      <c r="A96" s="1" t="str">
        <f>'Bills Import 2024'!M186</f>
        <v>Indirect Costs</v>
      </c>
      <c r="B96" s="45">
        <f>'Bills Import 2024'!R186</f>
        <v>45413</v>
      </c>
      <c r="C96" s="45">
        <f>'Bills Import 2024'!R186</f>
        <v>45413</v>
      </c>
      <c r="D96" s="45">
        <f>'Bills Import 2024'!AM186</f>
        <v>45413</v>
      </c>
      <c r="E96" s="1" t="str">
        <f>'Bills Import 2024'!AB186</f>
        <v>3010096</v>
      </c>
      <c r="F96" s="1" t="str">
        <f>'Bills Import 2024'!BG186</f>
        <v>Indirect Costs</v>
      </c>
      <c r="G96" s="1">
        <f>'Bills Import 2024'!BM186</f>
        <v>1</v>
      </c>
      <c r="H96" s="46">
        <f>'Bills Import 2024'!BS186</f>
        <v>88513</v>
      </c>
      <c r="I96" s="1" t="str">
        <f>'Bills Import 2024'!W186</f>
        <v>{"1012": 100.0}</v>
      </c>
      <c r="J96" s="1" t="str">
        <f>'Bills Import 2024'!BA186</f>
        <v>15% PUR</v>
      </c>
    </row>
    <row r="97" spans="1:10" x14ac:dyDescent="0.25">
      <c r="A97" s="1" t="str">
        <f>'Bills Import 2024'!M188</f>
        <v>Indirect Costs</v>
      </c>
      <c r="B97" s="45">
        <f>'Bills Import 2024'!R188</f>
        <v>45413</v>
      </c>
      <c r="C97" s="45">
        <f>'Bills Import 2024'!R188</f>
        <v>45413</v>
      </c>
      <c r="D97" s="45">
        <f>'Bills Import 2024'!AM188</f>
        <v>45413</v>
      </c>
      <c r="E97" s="1" t="str">
        <f>'Bills Import 2024'!AB188</f>
        <v>3010096</v>
      </c>
      <c r="F97" s="1" t="str">
        <f>'Bills Import 2024'!BG188</f>
        <v>Indirect Costs</v>
      </c>
      <c r="G97" s="1">
        <f>'Bills Import 2024'!BM188</f>
        <v>1</v>
      </c>
      <c r="H97" s="46">
        <f>'Bills Import 2024'!BS188</f>
        <v>337813</v>
      </c>
      <c r="I97" s="1" t="str">
        <f>'Bills Import 2024'!W188</f>
        <v>{"1028": 100.0}</v>
      </c>
      <c r="J97" s="1" t="str">
        <f>'Bills Import 2024'!BA188</f>
        <v>15% PUR</v>
      </c>
    </row>
    <row r="98" spans="1:10" x14ac:dyDescent="0.25">
      <c r="A98" s="1" t="str">
        <f>'Bills Import 2024'!M190</f>
        <v>Indirect Costs</v>
      </c>
      <c r="B98" s="45">
        <f>'Bills Import 2024'!R190</f>
        <v>45413</v>
      </c>
      <c r="C98" s="45">
        <f>'Bills Import 2024'!R190</f>
        <v>45413</v>
      </c>
      <c r="D98" s="45">
        <f>'Bills Import 2024'!AM190</f>
        <v>45413</v>
      </c>
      <c r="E98" s="1" t="str">
        <f>'Bills Import 2024'!AB190</f>
        <v>3010096</v>
      </c>
      <c r="F98" s="1" t="str">
        <f>'Bills Import 2024'!BG190</f>
        <v>Indirect Costs</v>
      </c>
      <c r="G98" s="1">
        <f>'Bills Import 2024'!BM190</f>
        <v>1</v>
      </c>
      <c r="H98" s="46">
        <f>'Bills Import 2024'!BS190</f>
        <v>23820</v>
      </c>
      <c r="I98" s="1" t="str">
        <f>'Bills Import 2024'!W190</f>
        <v>{"854": 100.0}</v>
      </c>
      <c r="J98" s="1" t="str">
        <f>'Bills Import 2024'!BA190</f>
        <v>15% PUR</v>
      </c>
    </row>
    <row r="99" spans="1:10" x14ac:dyDescent="0.25">
      <c r="A99" s="1" t="str">
        <f>'Bills Import 2024'!M192</f>
        <v>Indirect Costs</v>
      </c>
      <c r="B99" s="45">
        <f>'Bills Import 2024'!R192</f>
        <v>45413</v>
      </c>
      <c r="C99" s="45">
        <f>'Bills Import 2024'!R192</f>
        <v>45413</v>
      </c>
      <c r="D99" s="45">
        <f>'Bills Import 2024'!AM192</f>
        <v>45413</v>
      </c>
      <c r="E99" s="1" t="str">
        <f>'Bills Import 2024'!AB192</f>
        <v>3010096</v>
      </c>
      <c r="F99" s="1" t="str">
        <f>'Bills Import 2024'!BG192</f>
        <v>Indirect Costs</v>
      </c>
      <c r="G99" s="1">
        <f>'Bills Import 2024'!BM192</f>
        <v>1</v>
      </c>
      <c r="H99" s="46">
        <f>'Bills Import 2024'!BS192</f>
        <v>66014</v>
      </c>
      <c r="I99" s="1" t="str">
        <f>'Bills Import 2024'!W192</f>
        <v>{"991": 100.0}</v>
      </c>
      <c r="J99" s="1" t="str">
        <f>'Bills Import 2024'!BA192</f>
        <v>15% PUR</v>
      </c>
    </row>
    <row r="100" spans="1:10" x14ac:dyDescent="0.25">
      <c r="A100" s="1" t="str">
        <f>'Bills Import 2024'!M194</f>
        <v>Indirect Costs</v>
      </c>
      <c r="B100" s="45">
        <f>'Bills Import 2024'!R194</f>
        <v>45413</v>
      </c>
      <c r="C100" s="45">
        <f>'Bills Import 2024'!R194</f>
        <v>45413</v>
      </c>
      <c r="D100" s="45">
        <f>'Bills Import 2024'!AM194</f>
        <v>45413</v>
      </c>
      <c r="E100" s="1" t="str">
        <f>'Bills Import 2024'!AB194</f>
        <v>3010096</v>
      </c>
      <c r="F100" s="1" t="str">
        <f>'Bills Import 2024'!BG194</f>
        <v>Indirect Costs</v>
      </c>
      <c r="G100" s="1">
        <f>'Bills Import 2024'!BM194</f>
        <v>1</v>
      </c>
      <c r="H100" s="46">
        <f>'Bills Import 2024'!BS194</f>
        <v>99033</v>
      </c>
      <c r="I100" s="1" t="str">
        <f>'Bills Import 2024'!W194</f>
        <v>{"1025": 100.0}</v>
      </c>
      <c r="J100" s="1" t="str">
        <f>'Bills Import 2024'!BA194</f>
        <v>15% PUR</v>
      </c>
    </row>
    <row r="101" spans="1:10" x14ac:dyDescent="0.25">
      <c r="A101" s="1" t="str">
        <f>'Bills Import 2024'!M196</f>
        <v>Indirect Costs</v>
      </c>
      <c r="B101" s="45">
        <f>'Bills Import 2024'!R196</f>
        <v>45413</v>
      </c>
      <c r="C101" s="45">
        <f>'Bills Import 2024'!R196</f>
        <v>45413</v>
      </c>
      <c r="D101" s="45">
        <f>'Bills Import 2024'!AM196</f>
        <v>45413</v>
      </c>
      <c r="E101" s="1" t="str">
        <f>'Bills Import 2024'!AB196</f>
        <v>3010096</v>
      </c>
      <c r="F101" s="1" t="str">
        <f>'Bills Import 2024'!BG196</f>
        <v>Indirect Costs</v>
      </c>
      <c r="G101" s="1">
        <f>'Bills Import 2024'!BM196</f>
        <v>1</v>
      </c>
      <c r="H101" s="46">
        <f>'Bills Import 2024'!BS196</f>
        <v>131021</v>
      </c>
      <c r="I101" s="1" t="str">
        <f>'Bills Import 2024'!W196</f>
        <v>{"1006": 100.0}</v>
      </c>
      <c r="J101" s="1" t="str">
        <f>'Bills Import 2024'!BA196</f>
        <v>15% PUR</v>
      </c>
    </row>
    <row r="102" spans="1:10" x14ac:dyDescent="0.25">
      <c r="A102" s="1" t="str">
        <f>'Bills Import 2024'!M198</f>
        <v>Indirect Costs</v>
      </c>
      <c r="B102" s="45">
        <f>'Bills Import 2024'!R198</f>
        <v>45413</v>
      </c>
      <c r="C102" s="45">
        <f>'Bills Import 2024'!R198</f>
        <v>45413</v>
      </c>
      <c r="D102" s="45">
        <f>'Bills Import 2024'!AM198</f>
        <v>45413</v>
      </c>
      <c r="E102" s="1" t="str">
        <f>'Bills Import 2024'!AB198</f>
        <v>3010096</v>
      </c>
      <c r="F102" s="1" t="str">
        <f>'Bills Import 2024'!BG198</f>
        <v>Indirect Costs</v>
      </c>
      <c r="G102" s="1">
        <f>'Bills Import 2024'!BM198</f>
        <v>1</v>
      </c>
      <c r="H102" s="46">
        <f>'Bills Import 2024'!BS198</f>
        <v>117686</v>
      </c>
      <c r="I102" s="1" t="str">
        <f>'Bills Import 2024'!W198</f>
        <v>{"1031": 100.0}</v>
      </c>
      <c r="J102" s="1" t="str">
        <f>'Bills Import 2024'!BA198</f>
        <v>15% PUR</v>
      </c>
    </row>
    <row r="103" spans="1:10" x14ac:dyDescent="0.25">
      <c r="A103" s="1" t="str">
        <f>'Bills Import 2024'!M200</f>
        <v>Indirect Costs</v>
      </c>
      <c r="B103" s="45">
        <f>'Bills Import 2024'!R200</f>
        <v>45413</v>
      </c>
      <c r="C103" s="45">
        <f>'Bills Import 2024'!R200</f>
        <v>45413</v>
      </c>
      <c r="D103" s="45">
        <f>'Bills Import 2024'!AM200</f>
        <v>45413</v>
      </c>
      <c r="E103" s="1" t="str">
        <f>'Bills Import 2024'!AB200</f>
        <v>3010096</v>
      </c>
      <c r="F103" s="1" t="str">
        <f>'Bills Import 2024'!BG200</f>
        <v>Indirect Costs</v>
      </c>
      <c r="G103" s="1">
        <f>'Bills Import 2024'!BM200</f>
        <v>1</v>
      </c>
      <c r="H103" s="46">
        <f>'Bills Import 2024'!BS200</f>
        <v>119100</v>
      </c>
      <c r="I103" s="1" t="str">
        <f>'Bills Import 2024'!W200</f>
        <v>{"1035": 100.0}</v>
      </c>
      <c r="J103" s="1" t="str">
        <f>'Bills Import 2024'!BA200</f>
        <v>15% PUR</v>
      </c>
    </row>
    <row r="104" spans="1:10" x14ac:dyDescent="0.25">
      <c r="A104" s="1" t="str">
        <f>'Bills Import 2024'!M202</f>
        <v>Indirect Costs</v>
      </c>
      <c r="B104" s="45">
        <f>'Bills Import 2024'!R202</f>
        <v>45413</v>
      </c>
      <c r="C104" s="45">
        <f>'Bills Import 2024'!R202</f>
        <v>45413</v>
      </c>
      <c r="D104" s="45">
        <f>'Bills Import 2024'!AM202</f>
        <v>45413</v>
      </c>
      <c r="E104" s="1" t="str">
        <f>'Bills Import 2024'!AB202</f>
        <v>3010096</v>
      </c>
      <c r="F104" s="1" t="str">
        <f>'Bills Import 2024'!BG202</f>
        <v>Indirect Costs</v>
      </c>
      <c r="G104" s="1">
        <f>'Bills Import 2024'!BM202</f>
        <v>1</v>
      </c>
      <c r="H104" s="46">
        <f>'Bills Import 2024'!BS202</f>
        <v>50538</v>
      </c>
      <c r="I104" s="1" t="str">
        <f>'Bills Import 2024'!W202</f>
        <v>{"1034": 100.0}</v>
      </c>
      <c r="J104" s="1" t="str">
        <f>'Bills Import 2024'!BA202</f>
        <v>15% PUR</v>
      </c>
    </row>
    <row r="105" spans="1:10" x14ac:dyDescent="0.25">
      <c r="A105" s="1" t="str">
        <f>'Bills Import 2024'!M204</f>
        <v>Indirect Costs</v>
      </c>
      <c r="B105" s="45">
        <f>'Bills Import 2024'!R204</f>
        <v>45413</v>
      </c>
      <c r="C105" s="45">
        <f>'Bills Import 2024'!R204</f>
        <v>45413</v>
      </c>
      <c r="D105" s="45">
        <f>'Bills Import 2024'!AM204</f>
        <v>45413</v>
      </c>
      <c r="E105" s="1" t="str">
        <f>'Bills Import 2024'!AB204</f>
        <v>3010096</v>
      </c>
      <c r="F105" s="1" t="str">
        <f>'Bills Import 2024'!BG204</f>
        <v>Indirect Costs</v>
      </c>
      <c r="G105" s="1">
        <f>'Bills Import 2024'!BM204</f>
        <v>1</v>
      </c>
      <c r="H105" s="46">
        <f>'Bills Import 2024'!BS204</f>
        <v>53922</v>
      </c>
      <c r="I105" s="1" t="str">
        <f>'Bills Import 2024'!W204</f>
        <v>{"1011": 100.0}</v>
      </c>
      <c r="J105" s="1" t="str">
        <f>'Bills Import 2024'!BA204</f>
        <v>15% PUR</v>
      </c>
    </row>
    <row r="106" spans="1:10" x14ac:dyDescent="0.25">
      <c r="A106" s="1" t="str">
        <f>'Bills Import 2024'!M206</f>
        <v>Indirect Costs</v>
      </c>
      <c r="B106" s="45">
        <f>'Bills Import 2024'!R206</f>
        <v>45413</v>
      </c>
      <c r="C106" s="45">
        <f>'Bills Import 2024'!R206</f>
        <v>45413</v>
      </c>
      <c r="D106" s="45">
        <f>'Bills Import 2024'!AM206</f>
        <v>45413</v>
      </c>
      <c r="E106" s="1" t="str">
        <f>'Bills Import 2024'!AB206</f>
        <v>3010096</v>
      </c>
      <c r="F106" s="1" t="str">
        <f>'Bills Import 2024'!BG206</f>
        <v>Indirect Costs</v>
      </c>
      <c r="G106" s="1">
        <f>'Bills Import 2024'!BM206</f>
        <v>1</v>
      </c>
      <c r="H106" s="46">
        <f>'Bills Import 2024'!BS206</f>
        <v>17011</v>
      </c>
      <c r="I106" s="1" t="str">
        <f>'Bills Import 2024'!W206</f>
        <v>{"1008": 100.0}</v>
      </c>
      <c r="J106" s="1" t="str">
        <f>'Bills Import 2024'!BA206</f>
        <v>15% PUR</v>
      </c>
    </row>
    <row r="107" spans="1:10" x14ac:dyDescent="0.25">
      <c r="A107" s="1" t="str">
        <f>'Bills Import 2024'!M208</f>
        <v>Indirect Costs</v>
      </c>
      <c r="B107" s="45">
        <f>'Bills Import 2024'!R208</f>
        <v>45413</v>
      </c>
      <c r="C107" s="45">
        <f>'Bills Import 2024'!R208</f>
        <v>45413</v>
      </c>
      <c r="D107" s="45">
        <f>'Bills Import 2024'!AM208</f>
        <v>45413</v>
      </c>
      <c r="E107" s="1" t="str">
        <f>'Bills Import 2024'!AB208</f>
        <v>3010096</v>
      </c>
      <c r="F107" s="1" t="str">
        <f>'Bills Import 2024'!BG208</f>
        <v>Indirect Costs</v>
      </c>
      <c r="G107" s="1">
        <f>'Bills Import 2024'!BM208</f>
        <v>1</v>
      </c>
      <c r="H107" s="46">
        <f>'Bills Import 2024'!BS208</f>
        <v>127274</v>
      </c>
      <c r="I107" s="1" t="str">
        <f>'Bills Import 2024'!W208</f>
        <v>{"1019": 100.0}</v>
      </c>
      <c r="J107" s="1" t="str">
        <f>'Bills Import 2024'!BA208</f>
        <v>15% PUR</v>
      </c>
    </row>
    <row r="108" spans="1:10" x14ac:dyDescent="0.25">
      <c r="A108" s="1" t="str">
        <f>'Bills Import 2024'!M210</f>
        <v>Indirect Costs</v>
      </c>
      <c r="B108" s="45">
        <f>'Bills Import 2024'!R210</f>
        <v>45413</v>
      </c>
      <c r="C108" s="45">
        <f>'Bills Import 2024'!R210</f>
        <v>45413</v>
      </c>
      <c r="D108" s="45">
        <f>'Bills Import 2024'!AM210</f>
        <v>45413</v>
      </c>
      <c r="E108" s="1" t="str">
        <f>'Bills Import 2024'!AB210</f>
        <v>3010096</v>
      </c>
      <c r="F108" s="1" t="str">
        <f>'Bills Import 2024'!BG210</f>
        <v>Indirect Costs</v>
      </c>
      <c r="G108" s="1">
        <f>'Bills Import 2024'!BM210</f>
        <v>1</v>
      </c>
      <c r="H108" s="46">
        <f>'Bills Import 2024'!BS210</f>
        <v>9528</v>
      </c>
      <c r="I108" s="1" t="str">
        <f>'Bills Import 2024'!W210</f>
        <v>{"1033": 100.0}</v>
      </c>
      <c r="J108" s="1" t="str">
        <f>'Bills Import 2024'!BA210</f>
        <v>15% PUR</v>
      </c>
    </row>
    <row r="109" spans="1:10" x14ac:dyDescent="0.25">
      <c r="A109" s="1" t="str">
        <f>'Bills Import 2024'!M212</f>
        <v>Indirect Costs</v>
      </c>
      <c r="B109" s="45">
        <f>'Bills Import 2024'!R212</f>
        <v>45413</v>
      </c>
      <c r="C109" s="45">
        <f>'Bills Import 2024'!R212</f>
        <v>45413</v>
      </c>
      <c r="D109" s="45">
        <f>'Bills Import 2024'!AM212</f>
        <v>45413</v>
      </c>
      <c r="E109" s="1" t="str">
        <f>'Bills Import 2024'!AB212</f>
        <v>3010096</v>
      </c>
      <c r="F109" s="1" t="str">
        <f>'Bills Import 2024'!BG212</f>
        <v>Indirect Costs</v>
      </c>
      <c r="G109" s="1">
        <f>'Bills Import 2024'!BM212</f>
        <v>1</v>
      </c>
      <c r="H109" s="46">
        <f>'Bills Import 2024'!BS212</f>
        <v>34936</v>
      </c>
      <c r="I109" s="1" t="str">
        <f>'Bills Import 2024'!W212</f>
        <v>{"1022": 100.0}</v>
      </c>
      <c r="J109" s="1" t="str">
        <f>'Bills Import 2024'!BA212</f>
        <v>15% PUR</v>
      </c>
    </row>
    <row r="110" spans="1:10" x14ac:dyDescent="0.25">
      <c r="A110" s="1" t="str">
        <f>'Bills Import 2024'!M214</f>
        <v>Indirect Costs</v>
      </c>
      <c r="B110" s="45">
        <f>'Bills Import 2024'!R214</f>
        <v>45413</v>
      </c>
      <c r="C110" s="45">
        <f>'Bills Import 2024'!R214</f>
        <v>45413</v>
      </c>
      <c r="D110" s="45">
        <f>'Bills Import 2024'!AM214</f>
        <v>45413</v>
      </c>
      <c r="E110" s="1" t="str">
        <f>'Bills Import 2024'!AB214</f>
        <v>3010096</v>
      </c>
      <c r="F110" s="1" t="str">
        <f>'Bills Import 2024'!BG214</f>
        <v>Indirect Costs</v>
      </c>
      <c r="G110" s="1">
        <f>'Bills Import 2024'!BM214</f>
        <v>1</v>
      </c>
      <c r="H110" s="46">
        <f>'Bills Import 2024'!BS214</f>
        <v>51610</v>
      </c>
      <c r="I110" s="1" t="str">
        <f>'Bills Import 2024'!W214</f>
        <v>{"1021": 100.0}</v>
      </c>
      <c r="J110" s="1" t="str">
        <f>'Bills Import 2024'!BA214</f>
        <v>15% PUR</v>
      </c>
    </row>
    <row r="111" spans="1:10" x14ac:dyDescent="0.25">
      <c r="A111" s="1" t="str">
        <f>'Bills Import 2024'!M216</f>
        <v>Indirect Costs</v>
      </c>
      <c r="B111" s="45">
        <f>'Bills Import 2024'!R216</f>
        <v>45413</v>
      </c>
      <c r="C111" s="45">
        <f>'Bills Import 2024'!R216</f>
        <v>45413</v>
      </c>
      <c r="D111" s="45">
        <f>'Bills Import 2024'!AM216</f>
        <v>45413</v>
      </c>
      <c r="E111" s="1" t="str">
        <f>'Bills Import 2024'!AB216</f>
        <v>3010096</v>
      </c>
      <c r="F111" s="1" t="str">
        <f>'Bills Import 2024'!BG216</f>
        <v>Indirect Costs</v>
      </c>
      <c r="G111" s="1">
        <f>'Bills Import 2024'!BM216</f>
        <v>1</v>
      </c>
      <c r="H111" s="46">
        <f>'Bills Import 2024'!BS216</f>
        <v>63520</v>
      </c>
      <c r="I111" s="1" t="str">
        <f>'Bills Import 2024'!W216</f>
        <v>{"911": 100.0}</v>
      </c>
      <c r="J111" s="1" t="str">
        <f>'Bills Import 2024'!BA216</f>
        <v>15% PUR</v>
      </c>
    </row>
    <row r="112" spans="1:10" x14ac:dyDescent="0.25">
      <c r="A112" s="1" t="str">
        <f>'Bills Import 2024'!M218</f>
        <v>Indirect Costs</v>
      </c>
      <c r="B112" s="45">
        <f>'Bills Import 2024'!R218</f>
        <v>45413</v>
      </c>
      <c r="C112" s="45">
        <f>'Bills Import 2024'!R218</f>
        <v>45413</v>
      </c>
      <c r="D112" s="45">
        <f>'Bills Import 2024'!AM218</f>
        <v>45413</v>
      </c>
      <c r="E112" s="1" t="str">
        <f>'Bills Import 2024'!AB218</f>
        <v>3010096</v>
      </c>
      <c r="F112" s="1" t="str">
        <f>'Bills Import 2024'!BG218</f>
        <v>Indirect Costs</v>
      </c>
      <c r="G112" s="1">
        <f>'Bills Import 2024'!BM218</f>
        <v>1</v>
      </c>
      <c r="H112" s="46">
        <f>'Bills Import 2024'!BS218</f>
        <v>7940</v>
      </c>
      <c r="I112" s="1" t="str">
        <f>'Bills Import 2024'!W218</f>
        <v>{"962": 100.0}</v>
      </c>
      <c r="J112" s="1" t="str">
        <f>'Bills Import 2024'!BA218</f>
        <v>15% PUR</v>
      </c>
    </row>
    <row r="113" spans="1:10" x14ac:dyDescent="0.25">
      <c r="A113" s="1" t="str">
        <f>'Bills Import 2024'!M220</f>
        <v>Indirect Costs</v>
      </c>
      <c r="B113" s="45">
        <f>'Bills Import 2024'!R220</f>
        <v>45413</v>
      </c>
      <c r="C113" s="45">
        <f>'Bills Import 2024'!R220</f>
        <v>45413</v>
      </c>
      <c r="D113" s="45">
        <f>'Bills Import 2024'!AM220</f>
        <v>45413</v>
      </c>
      <c r="E113" s="1" t="str">
        <f>'Bills Import 2024'!AB220</f>
        <v>3010096</v>
      </c>
      <c r="F113" s="1" t="str">
        <f>'Bills Import 2024'!BG220</f>
        <v>Indirect Costs</v>
      </c>
      <c r="G113" s="1">
        <f>'Bills Import 2024'!BM220</f>
        <v>1</v>
      </c>
      <c r="H113" s="46">
        <f>'Bills Import 2024'!BS220</f>
        <v>14949</v>
      </c>
      <c r="I113" s="1" t="str">
        <f>'Bills Import 2024'!W220</f>
        <v>{"1002": 100.0}</v>
      </c>
      <c r="J113" s="1" t="str">
        <f>'Bills Import 2024'!BA220</f>
        <v>15% PUR</v>
      </c>
    </row>
    <row r="114" spans="1:10" x14ac:dyDescent="0.25">
      <c r="A114" s="1" t="str">
        <f>'Bills Import 2024'!M222</f>
        <v>Indirect Costs</v>
      </c>
      <c r="B114" s="45">
        <f>'Bills Import 2024'!R222</f>
        <v>45413</v>
      </c>
      <c r="C114" s="45">
        <f>'Bills Import 2024'!R222</f>
        <v>45413</v>
      </c>
      <c r="D114" s="45">
        <f>'Bills Import 2024'!AM222</f>
        <v>45413</v>
      </c>
      <c r="E114" s="1" t="str">
        <f>'Bills Import 2024'!AB222</f>
        <v>3010096</v>
      </c>
      <c r="F114" s="1" t="str">
        <f>'Bills Import 2024'!BG222</f>
        <v>Indirect Costs</v>
      </c>
      <c r="G114" s="1">
        <f>'Bills Import 2024'!BM222</f>
        <v>1</v>
      </c>
      <c r="H114" s="46">
        <f>'Bills Import 2024'!BS222</f>
        <v>19875</v>
      </c>
      <c r="I114" s="1" t="str">
        <f>'Bills Import 2024'!W222</f>
        <v>{"955": 100.0}</v>
      </c>
      <c r="J114" s="1" t="str">
        <f>'Bills Import 2024'!BA222</f>
        <v>15% PUR</v>
      </c>
    </row>
    <row r="115" spans="1:10" x14ac:dyDescent="0.25">
      <c r="A115" s="1" t="str">
        <f>'Bills Import 2024'!M224</f>
        <v>Indirect Costs</v>
      </c>
      <c r="B115" s="45">
        <f>'Bills Import 2024'!R224</f>
        <v>45413</v>
      </c>
      <c r="C115" s="45">
        <f>'Bills Import 2024'!R224</f>
        <v>45413</v>
      </c>
      <c r="D115" s="45">
        <f>'Bills Import 2024'!AM224</f>
        <v>45413</v>
      </c>
      <c r="E115" s="1" t="str">
        <f>'Bills Import 2024'!AB224</f>
        <v>3010096</v>
      </c>
      <c r="F115" s="1" t="str">
        <f>'Bills Import 2024'!BG224</f>
        <v>Indirect Costs</v>
      </c>
      <c r="G115" s="1">
        <f>'Bills Import 2024'!BM224</f>
        <v>1</v>
      </c>
      <c r="H115" s="46">
        <f>'Bills Import 2024'!BS224</f>
        <v>3970</v>
      </c>
      <c r="I115" s="1" t="str">
        <f>'Bills Import 2024'!W224</f>
        <v>{"940": 100.0}</v>
      </c>
      <c r="J115" s="1" t="str">
        <f>'Bills Import 2024'!BA224</f>
        <v>15% PUR</v>
      </c>
    </row>
    <row r="116" spans="1:10" x14ac:dyDescent="0.25">
      <c r="A116" s="1" t="str">
        <f>'Bills Import 2024'!M226</f>
        <v>Indirect Costs</v>
      </c>
      <c r="B116" s="45">
        <f>'Bills Import 2024'!R226</f>
        <v>45443</v>
      </c>
      <c r="C116" s="45">
        <f>'Bills Import 2024'!R226</f>
        <v>45443</v>
      </c>
      <c r="D116" s="45">
        <f>'Bills Import 2024'!AM226</f>
        <v>45443</v>
      </c>
      <c r="E116" s="1" t="str">
        <f>'Bills Import 2024'!AB226</f>
        <v>3010096</v>
      </c>
      <c r="F116" s="1" t="str">
        <f>'Bills Import 2024'!BG226</f>
        <v>Indirect Costs</v>
      </c>
      <c r="G116" s="1">
        <f>'Bills Import 2024'!BM226</f>
        <v>1</v>
      </c>
      <c r="H116" s="46">
        <f>'Bills Import 2024'!BS226</f>
        <v>7563</v>
      </c>
      <c r="I116" s="1" t="str">
        <f>'Bills Import 2024'!W226</f>
        <v>{"851": 100.0}</v>
      </c>
      <c r="J116" s="1" t="str">
        <f>'Bills Import 2024'!BA226</f>
        <v>15% PUR</v>
      </c>
    </row>
    <row r="117" spans="1:10" x14ac:dyDescent="0.25">
      <c r="A117" s="1" t="str">
        <f>'Bills Import 2024'!M228</f>
        <v>Indirect Costs</v>
      </c>
      <c r="B117" s="45">
        <f>'Bills Import 2024'!R228</f>
        <v>45443</v>
      </c>
      <c r="C117" s="45">
        <f>'Bills Import 2024'!R228</f>
        <v>45443</v>
      </c>
      <c r="D117" s="45">
        <f>'Bills Import 2024'!AM228</f>
        <v>45443</v>
      </c>
      <c r="E117" s="1" t="str">
        <f>'Bills Import 2024'!AB228</f>
        <v>3010096</v>
      </c>
      <c r="F117" s="1" t="str">
        <f>'Bills Import 2024'!BG228</f>
        <v>Indirect Costs</v>
      </c>
      <c r="G117" s="1">
        <f>'Bills Import 2024'!BM228</f>
        <v>1</v>
      </c>
      <c r="H117" s="46">
        <f>'Bills Import 2024'!BS228</f>
        <v>8165</v>
      </c>
      <c r="I117" s="1" t="str">
        <f>'Bills Import 2024'!W228</f>
        <v>{"1023": 100.0}</v>
      </c>
      <c r="J117" s="1" t="str">
        <f>'Bills Import 2024'!BA228</f>
        <v>15% PUR</v>
      </c>
    </row>
    <row r="118" spans="1:10" x14ac:dyDescent="0.25">
      <c r="A118" s="1" t="str">
        <f>'Bills Import 2024'!M230</f>
        <v>Indirect Costs</v>
      </c>
      <c r="B118" s="45">
        <f>'Bills Import 2024'!R230</f>
        <v>45443</v>
      </c>
      <c r="C118" s="45">
        <f>'Bills Import 2024'!R230</f>
        <v>45443</v>
      </c>
      <c r="D118" s="45">
        <f>'Bills Import 2024'!AM230</f>
        <v>45443</v>
      </c>
      <c r="E118" s="1" t="str">
        <f>'Bills Import 2024'!AB230</f>
        <v>3010096</v>
      </c>
      <c r="F118" s="1" t="str">
        <f>'Bills Import 2024'!BG230</f>
        <v>Indirect Costs</v>
      </c>
      <c r="G118" s="1">
        <f>'Bills Import 2024'!BM230</f>
        <v>1</v>
      </c>
      <c r="H118" s="46">
        <f>'Bills Import 2024'!BS230</f>
        <v>80971</v>
      </c>
      <c r="I118" s="1" t="str">
        <f>'Bills Import 2024'!W230</f>
        <v>{"1012": 100.0}</v>
      </c>
      <c r="J118" s="1" t="str">
        <f>'Bills Import 2024'!BA230</f>
        <v>15% PUR</v>
      </c>
    </row>
    <row r="119" spans="1:10" x14ac:dyDescent="0.25">
      <c r="A119" s="1" t="str">
        <f>'Bills Import 2024'!M232</f>
        <v>Indirect Costs</v>
      </c>
      <c r="B119" s="45">
        <f>'Bills Import 2024'!R232</f>
        <v>45443</v>
      </c>
      <c r="C119" s="45">
        <f>'Bills Import 2024'!R232</f>
        <v>45443</v>
      </c>
      <c r="D119" s="45">
        <f>'Bills Import 2024'!AM232</f>
        <v>45443</v>
      </c>
      <c r="E119" s="1" t="str">
        <f>'Bills Import 2024'!AB232</f>
        <v>3010096</v>
      </c>
      <c r="F119" s="1" t="str">
        <f>'Bills Import 2024'!BG232</f>
        <v>Indirect Costs</v>
      </c>
      <c r="G119" s="1">
        <f>'Bills Import 2024'!BM232</f>
        <v>1</v>
      </c>
      <c r="H119" s="46">
        <f>'Bills Import 2024'!BS232</f>
        <v>12347</v>
      </c>
      <c r="I119" s="1" t="str">
        <f>'Bills Import 2024'!W232</f>
        <v>{"800": 100.0}</v>
      </c>
      <c r="J119" s="1" t="str">
        <f>'Bills Import 2024'!BA232</f>
        <v>15% PUR</v>
      </c>
    </row>
    <row r="120" spans="1:10" x14ac:dyDescent="0.25">
      <c r="A120" s="1" t="str">
        <f>'Bills Import 2024'!M234</f>
        <v>Indirect Costs</v>
      </c>
      <c r="B120" s="45">
        <f>'Bills Import 2024'!R234</f>
        <v>45443</v>
      </c>
      <c r="C120" s="45">
        <f>'Bills Import 2024'!R234</f>
        <v>45443</v>
      </c>
      <c r="D120" s="45">
        <f>'Bills Import 2024'!AM234</f>
        <v>45443</v>
      </c>
      <c r="E120" s="1" t="str">
        <f>'Bills Import 2024'!AB234</f>
        <v>3010096</v>
      </c>
      <c r="F120" s="1" t="str">
        <f>'Bills Import 2024'!BG234</f>
        <v>Indirect Costs</v>
      </c>
      <c r="G120" s="1">
        <f>'Bills Import 2024'!BM234</f>
        <v>1</v>
      </c>
      <c r="H120" s="46">
        <f>'Bills Import 2024'!BS234</f>
        <v>18295</v>
      </c>
      <c r="I120" s="1" t="str">
        <f>'Bills Import 2024'!W234</f>
        <v>{"910": 100.0}</v>
      </c>
      <c r="J120" s="1" t="str">
        <f>'Bills Import 2024'!BA234</f>
        <v>15% PUR</v>
      </c>
    </row>
    <row r="121" spans="1:10" x14ac:dyDescent="0.25">
      <c r="A121" s="1" t="str">
        <f>'Bills Import 2024'!M236</f>
        <v>Indirect Costs</v>
      </c>
      <c r="B121" s="45">
        <f>'Bills Import 2024'!R236</f>
        <v>45443</v>
      </c>
      <c r="C121" s="45">
        <f>'Bills Import 2024'!R236</f>
        <v>45443</v>
      </c>
      <c r="D121" s="45">
        <f>'Bills Import 2024'!AM236</f>
        <v>45443</v>
      </c>
      <c r="E121" s="1" t="str">
        <f>'Bills Import 2024'!AB236</f>
        <v>3010096</v>
      </c>
      <c r="F121" s="1" t="str">
        <f>'Bills Import 2024'!BG236</f>
        <v>Indirect Costs</v>
      </c>
      <c r="G121" s="1">
        <f>'Bills Import 2024'!BM236</f>
        <v>1</v>
      </c>
      <c r="H121" s="46">
        <f>'Bills Import 2024'!BS236</f>
        <v>344992</v>
      </c>
      <c r="I121" s="1" t="str">
        <f>'Bills Import 2024'!W236</f>
        <v>{"1028": 100.0}</v>
      </c>
      <c r="J121" s="1" t="str">
        <f>'Bills Import 2024'!BA236</f>
        <v>15% PUR</v>
      </c>
    </row>
    <row r="122" spans="1:10" x14ac:dyDescent="0.25">
      <c r="A122" s="1" t="str">
        <f>'Bills Import 2024'!M238</f>
        <v>Indirect Costs</v>
      </c>
      <c r="B122" s="45">
        <f>'Bills Import 2024'!R238</f>
        <v>45443</v>
      </c>
      <c r="C122" s="45">
        <f>'Bills Import 2024'!R238</f>
        <v>45443</v>
      </c>
      <c r="D122" s="45">
        <f>'Bills Import 2024'!AM238</f>
        <v>45443</v>
      </c>
      <c r="E122" s="1" t="str">
        <f>'Bills Import 2024'!AB238</f>
        <v>3010096</v>
      </c>
      <c r="F122" s="1" t="str">
        <f>'Bills Import 2024'!BG238</f>
        <v>Indirect Costs</v>
      </c>
      <c r="G122" s="1">
        <f>'Bills Import 2024'!BM238</f>
        <v>1</v>
      </c>
      <c r="H122" s="46">
        <f>'Bills Import 2024'!BS238</f>
        <v>23820</v>
      </c>
      <c r="I122" s="1" t="str">
        <f>'Bills Import 2024'!W238</f>
        <v>{"854": 100.0}</v>
      </c>
      <c r="J122" s="1" t="str">
        <f>'Bills Import 2024'!BA238</f>
        <v>15% PUR</v>
      </c>
    </row>
    <row r="123" spans="1:10" x14ac:dyDescent="0.25">
      <c r="A123" s="1" t="str">
        <f>'Bills Import 2024'!M240</f>
        <v>Indirect Costs</v>
      </c>
      <c r="B123" s="45">
        <f>'Bills Import 2024'!R240</f>
        <v>45443</v>
      </c>
      <c r="C123" s="45">
        <f>'Bills Import 2024'!R240</f>
        <v>45443</v>
      </c>
      <c r="D123" s="45">
        <f>'Bills Import 2024'!AM240</f>
        <v>45443</v>
      </c>
      <c r="E123" s="1" t="str">
        <f>'Bills Import 2024'!AB240</f>
        <v>3010096</v>
      </c>
      <c r="F123" s="1" t="str">
        <f>'Bills Import 2024'!BG240</f>
        <v>Indirect Costs</v>
      </c>
      <c r="G123" s="1">
        <f>'Bills Import 2024'!BM240</f>
        <v>1</v>
      </c>
      <c r="H123" s="46">
        <f>'Bills Import 2024'!BS240</f>
        <v>33007</v>
      </c>
      <c r="I123" s="1" t="str">
        <f>'Bills Import 2024'!W240</f>
        <v>{"991": 100.0}</v>
      </c>
      <c r="J123" s="1" t="str">
        <f>'Bills Import 2024'!BA240</f>
        <v>15% PUR</v>
      </c>
    </row>
    <row r="124" spans="1:10" x14ac:dyDescent="0.25">
      <c r="A124" s="1" t="str">
        <f>'Bills Import 2024'!M242</f>
        <v>Indirect Costs</v>
      </c>
      <c r="B124" s="45">
        <f>'Bills Import 2024'!R242</f>
        <v>45443</v>
      </c>
      <c r="C124" s="45">
        <f>'Bills Import 2024'!R242</f>
        <v>45443</v>
      </c>
      <c r="D124" s="45">
        <f>'Bills Import 2024'!AM242</f>
        <v>45443</v>
      </c>
      <c r="E124" s="1" t="str">
        <f>'Bills Import 2024'!AB242</f>
        <v>3010096</v>
      </c>
      <c r="F124" s="1" t="str">
        <f>'Bills Import 2024'!BG242</f>
        <v>Indirect Costs</v>
      </c>
      <c r="G124" s="1">
        <f>'Bills Import 2024'!BM242</f>
        <v>1</v>
      </c>
      <c r="H124" s="46">
        <f>'Bills Import 2024'!BS242</f>
        <v>51296</v>
      </c>
      <c r="I124" s="1" t="str">
        <f>'Bills Import 2024'!W242</f>
        <v>{"1026": 100.0}</v>
      </c>
      <c r="J124" s="1" t="str">
        <f>'Bills Import 2024'!BA242</f>
        <v>15% PUR</v>
      </c>
    </row>
    <row r="125" spans="1:10" x14ac:dyDescent="0.25">
      <c r="A125" s="1" t="str">
        <f>'Bills Import 2024'!M244</f>
        <v>Indirect Costs</v>
      </c>
      <c r="B125" s="45">
        <f>'Bills Import 2024'!R244</f>
        <v>45443</v>
      </c>
      <c r="C125" s="45">
        <f>'Bills Import 2024'!R244</f>
        <v>45443</v>
      </c>
      <c r="D125" s="45">
        <f>'Bills Import 2024'!AM244</f>
        <v>45443</v>
      </c>
      <c r="E125" s="1" t="str">
        <f>'Bills Import 2024'!AB244</f>
        <v>3010096</v>
      </c>
      <c r="F125" s="1" t="str">
        <f>'Bills Import 2024'!BG244</f>
        <v>Indirect Costs</v>
      </c>
      <c r="G125" s="1">
        <f>'Bills Import 2024'!BM244</f>
        <v>1</v>
      </c>
      <c r="H125" s="46">
        <f>'Bills Import 2024'!BS244</f>
        <v>49516</v>
      </c>
      <c r="I125" s="1" t="str">
        <f>'Bills Import 2024'!W244</f>
        <v>{"1025": 100.0}</v>
      </c>
      <c r="J125" s="1" t="str">
        <f>'Bills Import 2024'!BA244</f>
        <v>15% PUR</v>
      </c>
    </row>
    <row r="126" spans="1:10" x14ac:dyDescent="0.25">
      <c r="A126" s="1" t="str">
        <f>'Bills Import 2024'!M246</f>
        <v>Indirect Costs</v>
      </c>
      <c r="B126" s="45">
        <f>'Bills Import 2024'!R246</f>
        <v>45443</v>
      </c>
      <c r="C126" s="45">
        <f>'Bills Import 2024'!R246</f>
        <v>45443</v>
      </c>
      <c r="D126" s="45">
        <f>'Bills Import 2024'!AM246</f>
        <v>45443</v>
      </c>
      <c r="E126" s="1" t="str">
        <f>'Bills Import 2024'!AB246</f>
        <v>3010096</v>
      </c>
      <c r="F126" s="1" t="str">
        <f>'Bills Import 2024'!BG246</f>
        <v>Indirect Costs</v>
      </c>
      <c r="G126" s="1">
        <f>'Bills Import 2024'!BM246</f>
        <v>1</v>
      </c>
      <c r="H126" s="46">
        <f>'Bills Import 2024'!BS246</f>
        <v>53595</v>
      </c>
      <c r="I126" s="1" t="str">
        <f>'Bills Import 2024'!W246</f>
        <v>{"1108": 100.0}</v>
      </c>
      <c r="J126" s="1" t="str">
        <f>'Bills Import 2024'!BA246</f>
        <v>15% PUR</v>
      </c>
    </row>
    <row r="127" spans="1:10" x14ac:dyDescent="0.25">
      <c r="A127" s="1" t="str">
        <f>'Bills Import 2024'!M247</f>
        <v>Indirect Costs</v>
      </c>
      <c r="B127" s="45">
        <f>'Bills Import 2024'!R247</f>
        <v>45443</v>
      </c>
      <c r="C127" s="45">
        <f>'Bills Import 2024'!R247</f>
        <v>45443</v>
      </c>
      <c r="D127" s="45">
        <f>'Bills Import 2024'!AM247</f>
        <v>45443</v>
      </c>
      <c r="E127" s="1" t="str">
        <f>'Bills Import 2024'!AB247</f>
        <v>3010096</v>
      </c>
      <c r="F127" s="1" t="str">
        <f>'Bills Import 2024'!BG247</f>
        <v>Indirect Costs</v>
      </c>
      <c r="G127" s="1">
        <f>'Bills Import 2024'!BM247</f>
        <v>1</v>
      </c>
      <c r="H127" s="46">
        <f>'Bills Import 2024'!BS247</f>
        <v>145716</v>
      </c>
      <c r="I127" s="1" t="str">
        <f>'Bills Import 2024'!W247</f>
        <v>{"1031": 100.0}</v>
      </c>
      <c r="J127" s="1" t="str">
        <f>'Bills Import 2024'!BA247</f>
        <v>15% PUR</v>
      </c>
    </row>
    <row r="128" spans="1:10" x14ac:dyDescent="0.25">
      <c r="A128" s="1" t="str">
        <f>'Bills Import 2024'!M249</f>
        <v>Indirect Costs</v>
      </c>
      <c r="B128" s="45">
        <f>'Bills Import 2024'!R249</f>
        <v>45443</v>
      </c>
      <c r="C128" s="45">
        <f>'Bills Import 2024'!R249</f>
        <v>45443</v>
      </c>
      <c r="D128" s="45">
        <f>'Bills Import 2024'!AM249</f>
        <v>45443</v>
      </c>
      <c r="E128" s="1" t="str">
        <f>'Bills Import 2024'!AB249</f>
        <v>3010096</v>
      </c>
      <c r="F128" s="1" t="str">
        <f>'Bills Import 2024'!BG249</f>
        <v>Indirect Costs</v>
      </c>
      <c r="G128" s="1">
        <f>'Bills Import 2024'!BM249</f>
        <v>1</v>
      </c>
      <c r="H128" s="46">
        <f>'Bills Import 2024'!BS249</f>
        <v>79400</v>
      </c>
      <c r="I128" s="1" t="str">
        <f>'Bills Import 2024'!W249</f>
        <v>{"1034": 100.0}</v>
      </c>
      <c r="J128" s="1" t="str">
        <f>'Bills Import 2024'!BA249</f>
        <v>15% PUR</v>
      </c>
    </row>
    <row r="129" spans="1:10" x14ac:dyDescent="0.25">
      <c r="A129" s="1" t="str">
        <f>'Bills Import 2024'!M251</f>
        <v>Indirect Costs</v>
      </c>
      <c r="B129" s="45">
        <f>'Bills Import 2024'!R251</f>
        <v>45443</v>
      </c>
      <c r="C129" s="45">
        <f>'Bills Import 2024'!R251</f>
        <v>45443</v>
      </c>
      <c r="D129" s="45">
        <f>'Bills Import 2024'!AM251</f>
        <v>45443</v>
      </c>
      <c r="E129" s="1" t="str">
        <f>'Bills Import 2024'!AB251</f>
        <v>3010096</v>
      </c>
      <c r="F129" s="1" t="str">
        <f>'Bills Import 2024'!BG251</f>
        <v>Indirect Costs</v>
      </c>
      <c r="G129" s="1">
        <f>'Bills Import 2024'!BM251</f>
        <v>1</v>
      </c>
      <c r="H129" s="46">
        <f>'Bills Import 2024'!BS251</f>
        <v>63785</v>
      </c>
      <c r="I129" s="1" t="str">
        <f>'Bills Import 2024'!W251</f>
        <v>{"1011": 100.0}</v>
      </c>
      <c r="J129" s="1" t="str">
        <f>'Bills Import 2024'!BA251</f>
        <v>15% PUR</v>
      </c>
    </row>
    <row r="130" spans="1:10" x14ac:dyDescent="0.25">
      <c r="A130" s="1" t="str">
        <f>'Bills Import 2024'!M253</f>
        <v>Indirect Costs</v>
      </c>
      <c r="B130" s="45">
        <f>'Bills Import 2024'!R253</f>
        <v>45443</v>
      </c>
      <c r="C130" s="45">
        <f>'Bills Import 2024'!R253</f>
        <v>45443</v>
      </c>
      <c r="D130" s="45">
        <f>'Bills Import 2024'!AM253</f>
        <v>45443</v>
      </c>
      <c r="E130" s="1" t="str">
        <f>'Bills Import 2024'!AB253</f>
        <v>3010096</v>
      </c>
      <c r="F130" s="1" t="str">
        <f>'Bills Import 2024'!BG253</f>
        <v>Indirect Costs</v>
      </c>
      <c r="G130" s="1">
        <f>'Bills Import 2024'!BM253</f>
        <v>1</v>
      </c>
      <c r="H130" s="46">
        <f>'Bills Import 2024'!BS253</f>
        <v>141214</v>
      </c>
      <c r="I130" s="1" t="str">
        <f>'Bills Import 2024'!W253</f>
        <v>{"1019": 100.0}</v>
      </c>
      <c r="J130" s="1" t="str">
        <f>'Bills Import 2024'!BA253</f>
        <v>15% PUR</v>
      </c>
    </row>
    <row r="131" spans="1:10" x14ac:dyDescent="0.25">
      <c r="A131" s="1" t="str">
        <f>'Bills Import 2024'!M255</f>
        <v>Indirect Costs</v>
      </c>
      <c r="B131" s="45">
        <f>'Bills Import 2024'!R255</f>
        <v>45443</v>
      </c>
      <c r="C131" s="45">
        <f>'Bills Import 2024'!R255</f>
        <v>45443</v>
      </c>
      <c r="D131" s="45">
        <f>'Bills Import 2024'!AM255</f>
        <v>45443</v>
      </c>
      <c r="E131" s="1" t="str">
        <f>'Bills Import 2024'!AB255</f>
        <v>3010096</v>
      </c>
      <c r="F131" s="1" t="str">
        <f>'Bills Import 2024'!BG255</f>
        <v>Indirect Costs</v>
      </c>
      <c r="G131" s="1">
        <f>'Bills Import 2024'!BM255</f>
        <v>1</v>
      </c>
      <c r="H131" s="46">
        <f>'Bills Import 2024'!BS255</f>
        <v>23820</v>
      </c>
      <c r="I131" s="1" t="str">
        <f>'Bills Import 2024'!W255</f>
        <v>{"1022": 100.0}</v>
      </c>
      <c r="J131" s="1" t="str">
        <f>'Bills Import 2024'!BA255</f>
        <v>15% PUR</v>
      </c>
    </row>
    <row r="132" spans="1:10" x14ac:dyDescent="0.25">
      <c r="A132" s="1" t="str">
        <f>'Bills Import 2024'!M257</f>
        <v>Indirect Costs</v>
      </c>
      <c r="B132" s="45">
        <f>'Bills Import 2024'!R257</f>
        <v>45443</v>
      </c>
      <c r="C132" s="45">
        <f>'Bills Import 2024'!R257</f>
        <v>45443</v>
      </c>
      <c r="D132" s="45">
        <f>'Bills Import 2024'!AM257</f>
        <v>45443</v>
      </c>
      <c r="E132" s="1" t="str">
        <f>'Bills Import 2024'!AB257</f>
        <v>3010096</v>
      </c>
      <c r="F132" s="1" t="str">
        <f>'Bills Import 2024'!BG257</f>
        <v>Indirect Costs</v>
      </c>
      <c r="G132" s="1">
        <f>'Bills Import 2024'!BM257</f>
        <v>1</v>
      </c>
      <c r="H132" s="46">
        <f>'Bills Import 2024'!BS257</f>
        <v>63520</v>
      </c>
      <c r="I132" s="1" t="str">
        <f>'Bills Import 2024'!W257</f>
        <v>{"1021": 100.0}</v>
      </c>
      <c r="J132" s="1" t="str">
        <f>'Bills Import 2024'!BA257</f>
        <v>15% PUR</v>
      </c>
    </row>
    <row r="133" spans="1:10" x14ac:dyDescent="0.25">
      <c r="A133" s="1" t="str">
        <f>'Bills Import 2024'!M259</f>
        <v>Indirect Costs</v>
      </c>
      <c r="B133" s="45">
        <f>'Bills Import 2024'!R259</f>
        <v>45443</v>
      </c>
      <c r="C133" s="45">
        <f>'Bills Import 2024'!R259</f>
        <v>45443</v>
      </c>
      <c r="D133" s="45">
        <f>'Bills Import 2024'!AM259</f>
        <v>45443</v>
      </c>
      <c r="E133" s="1" t="str">
        <f>'Bills Import 2024'!AB259</f>
        <v>3010096</v>
      </c>
      <c r="F133" s="1" t="str">
        <f>'Bills Import 2024'!BG259</f>
        <v>Indirect Costs</v>
      </c>
      <c r="G133" s="1">
        <f>'Bills Import 2024'!BM259</f>
        <v>1</v>
      </c>
      <c r="H133" s="46">
        <f>'Bills Import 2024'!BS259</f>
        <v>63520</v>
      </c>
      <c r="I133" s="1" t="str">
        <f>'Bills Import 2024'!W259</f>
        <v>{"911": 100.0}</v>
      </c>
      <c r="J133" s="1" t="str">
        <f>'Bills Import 2024'!BA259</f>
        <v>15% PUR</v>
      </c>
    </row>
    <row r="134" spans="1:10" x14ac:dyDescent="0.25">
      <c r="A134" s="1" t="str">
        <f>'Bills Import 2024'!M261</f>
        <v>Indirect Costs</v>
      </c>
      <c r="B134" s="45">
        <f>'Bills Import 2024'!R261</f>
        <v>45443</v>
      </c>
      <c r="C134" s="45">
        <f>'Bills Import 2024'!R261</f>
        <v>45443</v>
      </c>
      <c r="D134" s="45">
        <f>'Bills Import 2024'!AM261</f>
        <v>45443</v>
      </c>
      <c r="E134" s="1" t="str">
        <f>'Bills Import 2024'!AB261</f>
        <v>3010096</v>
      </c>
      <c r="F134" s="1" t="str">
        <f>'Bills Import 2024'!BG261</f>
        <v>Indirect Costs</v>
      </c>
      <c r="G134" s="1">
        <f>'Bills Import 2024'!BM261</f>
        <v>1</v>
      </c>
      <c r="H134" s="46">
        <f>'Bills Import 2024'!BS261</f>
        <v>7940</v>
      </c>
      <c r="I134" s="1" t="str">
        <f>'Bills Import 2024'!W261</f>
        <v>{"962": 100.0}</v>
      </c>
      <c r="J134" s="1" t="str">
        <f>'Bills Import 2024'!BA261</f>
        <v>15% PUR</v>
      </c>
    </row>
    <row r="135" spans="1:10" x14ac:dyDescent="0.25">
      <c r="A135" s="1" t="str">
        <f>'Bills Import 2024'!M263</f>
        <v>Indirect Costs</v>
      </c>
      <c r="B135" s="45">
        <f>'Bills Import 2024'!R263</f>
        <v>45474</v>
      </c>
      <c r="C135" s="45">
        <f>'Bills Import 2024'!R263</f>
        <v>45474</v>
      </c>
      <c r="D135" s="45">
        <f>'Bills Import 2024'!AM263</f>
        <v>45474</v>
      </c>
      <c r="E135" s="1" t="str">
        <f>'Bills Import 2024'!AB263</f>
        <v>3010096</v>
      </c>
      <c r="F135" s="1" t="str">
        <f>'Bills Import 2024'!BG263</f>
        <v>Indirect Costs</v>
      </c>
      <c r="G135" s="1">
        <f>'Bills Import 2024'!BM263</f>
        <v>1</v>
      </c>
      <c r="H135" s="46">
        <f>'Bills Import 2024'!BS263</f>
        <v>69553</v>
      </c>
      <c r="I135" s="1" t="str">
        <f>'Bills Import 2024'!W263</f>
        <v>{"1012": 100.0}</v>
      </c>
      <c r="J135" s="1" t="str">
        <f>'Bills Import 2024'!BA263</f>
        <v>15% PUR</v>
      </c>
    </row>
    <row r="136" spans="1:10" x14ac:dyDescent="0.25">
      <c r="A136" s="1" t="str">
        <f>'Bills Import 2024'!M265</f>
        <v>Indirect Costs</v>
      </c>
      <c r="B136" s="45">
        <f>'Bills Import 2024'!R265</f>
        <v>45474</v>
      </c>
      <c r="C136" s="45">
        <f>'Bills Import 2024'!R265</f>
        <v>45474</v>
      </c>
      <c r="D136" s="45">
        <f>'Bills Import 2024'!AM265</f>
        <v>45474</v>
      </c>
      <c r="E136" s="1" t="str">
        <f>'Bills Import 2024'!AB265</f>
        <v>3010096</v>
      </c>
      <c r="F136" s="1" t="str">
        <f>'Bills Import 2024'!BG265</f>
        <v>Indirect Costs</v>
      </c>
      <c r="G136" s="1">
        <f>'Bills Import 2024'!BM265</f>
        <v>1</v>
      </c>
      <c r="H136" s="46">
        <f>'Bills Import 2024'!BS265</f>
        <v>334260</v>
      </c>
      <c r="I136" s="1" t="str">
        <f>'Bills Import 2024'!W265</f>
        <v>{"1028": 100.0}</v>
      </c>
      <c r="J136" s="1" t="str">
        <f>'Bills Import 2024'!BA265</f>
        <v>15% PUR</v>
      </c>
    </row>
    <row r="137" spans="1:10" x14ac:dyDescent="0.25">
      <c r="A137" s="1" t="str">
        <f>'Bills Import 2024'!M267</f>
        <v>Indirect Costs</v>
      </c>
      <c r="B137" s="45">
        <f>'Bills Import 2024'!R267</f>
        <v>45474</v>
      </c>
      <c r="C137" s="45">
        <f>'Bills Import 2024'!R267</f>
        <v>45474</v>
      </c>
      <c r="D137" s="45">
        <f>'Bills Import 2024'!AM267</f>
        <v>45474</v>
      </c>
      <c r="E137" s="1" t="str">
        <f>'Bills Import 2024'!AB267</f>
        <v>3010096</v>
      </c>
      <c r="F137" s="1" t="str">
        <f>'Bills Import 2024'!BG267</f>
        <v>Indirect Costs</v>
      </c>
      <c r="G137" s="1">
        <f>'Bills Import 2024'!BM267</f>
        <v>1</v>
      </c>
      <c r="H137" s="46">
        <f>'Bills Import 2024'!BS267</f>
        <v>66014</v>
      </c>
      <c r="I137" s="1" t="str">
        <f>'Bills Import 2024'!W267</f>
        <v>{"991": 100.0}</v>
      </c>
      <c r="J137" s="1" t="str">
        <f>'Bills Import 2024'!BA267</f>
        <v>15% PUR</v>
      </c>
    </row>
    <row r="138" spans="1:10" x14ac:dyDescent="0.25">
      <c r="A138" s="1" t="str">
        <f>'Bills Import 2024'!M269</f>
        <v>Indirect Costs</v>
      </c>
      <c r="B138" s="45">
        <f>'Bills Import 2024'!R269</f>
        <v>45474</v>
      </c>
      <c r="C138" s="45">
        <f>'Bills Import 2024'!R269</f>
        <v>45474</v>
      </c>
      <c r="D138" s="45">
        <f>'Bills Import 2024'!AM269</f>
        <v>45474</v>
      </c>
      <c r="E138" s="1" t="str">
        <f>'Bills Import 2024'!AB269</f>
        <v>3010096</v>
      </c>
      <c r="F138" s="1" t="str">
        <f>'Bills Import 2024'!BG269</f>
        <v>Indirect Costs</v>
      </c>
      <c r="G138" s="1">
        <f>'Bills Import 2024'!BM269</f>
        <v>1</v>
      </c>
      <c r="H138" s="46">
        <f>'Bills Import 2024'!BS269</f>
        <v>51296</v>
      </c>
      <c r="I138" s="1" t="str">
        <f>'Bills Import 2024'!W269</f>
        <v>{"1026": 100.0}</v>
      </c>
      <c r="J138" s="1" t="str">
        <f>'Bills Import 2024'!BA269</f>
        <v>15% PUR</v>
      </c>
    </row>
    <row r="139" spans="1:10" x14ac:dyDescent="0.25">
      <c r="A139" s="1" t="str">
        <f>'Bills Import 2024'!M271</f>
        <v>Indirect Costs</v>
      </c>
      <c r="B139" s="45">
        <f>'Bills Import 2024'!R271</f>
        <v>45474</v>
      </c>
      <c r="C139" s="45">
        <f>'Bills Import 2024'!R271</f>
        <v>45474</v>
      </c>
      <c r="D139" s="45">
        <f>'Bills Import 2024'!AM271</f>
        <v>45474</v>
      </c>
      <c r="E139" s="1" t="str">
        <f>'Bills Import 2024'!AB271</f>
        <v>3010096</v>
      </c>
      <c r="F139" s="1" t="str">
        <f>'Bills Import 2024'!BG271</f>
        <v>Indirect Costs</v>
      </c>
      <c r="G139" s="1">
        <f>'Bills Import 2024'!BM271</f>
        <v>1</v>
      </c>
      <c r="H139" s="46">
        <f>'Bills Import 2024'!BS271</f>
        <v>49516</v>
      </c>
      <c r="I139" s="1" t="str">
        <f>'Bills Import 2024'!W271</f>
        <v>{"1025": 100.0}</v>
      </c>
      <c r="J139" s="1" t="str">
        <f>'Bills Import 2024'!BA271</f>
        <v>15% PUR</v>
      </c>
    </row>
    <row r="140" spans="1:10" x14ac:dyDescent="0.25">
      <c r="A140" s="1" t="str">
        <f>'Bills Import 2024'!M273</f>
        <v>Indirect Costs</v>
      </c>
      <c r="B140" s="45">
        <f>'Bills Import 2024'!R273</f>
        <v>45474</v>
      </c>
      <c r="C140" s="45">
        <f>'Bills Import 2024'!R273</f>
        <v>45474</v>
      </c>
      <c r="D140" s="45">
        <f>'Bills Import 2024'!AM273</f>
        <v>45474</v>
      </c>
      <c r="E140" s="1" t="str">
        <f>'Bills Import 2024'!AB273</f>
        <v>3010096</v>
      </c>
      <c r="F140" s="1" t="str">
        <f>'Bills Import 2024'!BG273</f>
        <v>Indirect Costs</v>
      </c>
      <c r="G140" s="1">
        <f>'Bills Import 2024'!BM273</f>
        <v>1</v>
      </c>
      <c r="H140" s="46">
        <f>'Bills Import 2024'!BS273</f>
        <v>53595</v>
      </c>
      <c r="I140" s="1" t="str">
        <f>'Bills Import 2024'!W273</f>
        <v>{"1108": 100.0}</v>
      </c>
      <c r="J140" s="1" t="str">
        <f>'Bills Import 2024'!BA273</f>
        <v>15% PUR</v>
      </c>
    </row>
    <row r="141" spans="1:10" x14ac:dyDescent="0.25">
      <c r="A141" s="1" t="str">
        <f>'Bills Import 2024'!M274</f>
        <v>Indirect Costs</v>
      </c>
      <c r="B141" s="45">
        <f>'Bills Import 2024'!R274</f>
        <v>45474</v>
      </c>
      <c r="C141" s="45">
        <f>'Bills Import 2024'!R274</f>
        <v>45474</v>
      </c>
      <c r="D141" s="45">
        <f>'Bills Import 2024'!AM274</f>
        <v>45474</v>
      </c>
      <c r="E141" s="1" t="str">
        <f>'Bills Import 2024'!AB274</f>
        <v>3010096</v>
      </c>
      <c r="F141" s="1" t="str">
        <f>'Bills Import 2024'!BG274</f>
        <v>Indirect Costs</v>
      </c>
      <c r="G141" s="1">
        <f>'Bills Import 2024'!BM274</f>
        <v>1</v>
      </c>
      <c r="H141" s="46">
        <f>'Bills Import 2024'!BS274</f>
        <v>116934</v>
      </c>
      <c r="I141" s="1" t="str">
        <f>'Bills Import 2024'!W274</f>
        <v>{"1031": 100.0}</v>
      </c>
      <c r="J141" s="1" t="str">
        <f>'Bills Import 2024'!BA274</f>
        <v>15% PUR</v>
      </c>
    </row>
    <row r="142" spans="1:10" x14ac:dyDescent="0.25">
      <c r="A142" s="1" t="str">
        <f>'Bills Import 2024'!M276</f>
        <v>Indirect Costs</v>
      </c>
      <c r="B142" s="45">
        <f>'Bills Import 2024'!R276</f>
        <v>45474</v>
      </c>
      <c r="C142" s="45">
        <f>'Bills Import 2024'!R276</f>
        <v>45474</v>
      </c>
      <c r="D142" s="45">
        <f>'Bills Import 2024'!AM276</f>
        <v>45474</v>
      </c>
      <c r="E142" s="1" t="str">
        <f>'Bills Import 2024'!AB276</f>
        <v>3010096</v>
      </c>
      <c r="F142" s="1" t="str">
        <f>'Bills Import 2024'!BG276</f>
        <v>Indirect Costs</v>
      </c>
      <c r="G142" s="1">
        <f>'Bills Import 2024'!BM276</f>
        <v>1</v>
      </c>
      <c r="H142" s="46">
        <f>'Bills Import 2024'!BS276</f>
        <v>60300</v>
      </c>
      <c r="I142" s="1" t="str">
        <f>'Bills Import 2024'!W276</f>
        <v>{"1011": 100.0}</v>
      </c>
      <c r="J142" s="1" t="str">
        <f>'Bills Import 2024'!BA276</f>
        <v>15% PUR</v>
      </c>
    </row>
    <row r="143" spans="1:10" x14ac:dyDescent="0.25">
      <c r="A143" s="1" t="str">
        <f>'Bills Import 2024'!M278</f>
        <v>Indirect Costs</v>
      </c>
      <c r="B143" s="45">
        <f>'Bills Import 2024'!R278</f>
        <v>45474</v>
      </c>
      <c r="C143" s="45">
        <f>'Bills Import 2024'!R278</f>
        <v>45474</v>
      </c>
      <c r="D143" s="45">
        <f>'Bills Import 2024'!AM278</f>
        <v>45474</v>
      </c>
      <c r="E143" s="1" t="str">
        <f>'Bills Import 2024'!AB278</f>
        <v>3010096</v>
      </c>
      <c r="F143" s="1" t="str">
        <f>'Bills Import 2024'!BG278</f>
        <v>Indirect Costs</v>
      </c>
      <c r="G143" s="1">
        <f>'Bills Import 2024'!BM278</f>
        <v>1</v>
      </c>
      <c r="H143" s="46">
        <f>'Bills Import 2024'!BS278</f>
        <v>19850</v>
      </c>
      <c r="I143" s="1" t="str">
        <f>'Bills Import 2024'!W278</f>
        <v>{"1022": 100.0}</v>
      </c>
      <c r="J143" s="1" t="str">
        <f>'Bills Import 2024'!BA278</f>
        <v>15% PUR</v>
      </c>
    </row>
    <row r="144" spans="1:10" x14ac:dyDescent="0.25">
      <c r="A144" s="1" t="str">
        <f>'Bills Import 2024'!M280</f>
        <v>Indirect Costs</v>
      </c>
      <c r="B144" s="45">
        <f>'Bills Import 2024'!R280</f>
        <v>45474</v>
      </c>
      <c r="C144" s="45">
        <f>'Bills Import 2024'!R280</f>
        <v>45474</v>
      </c>
      <c r="D144" s="45">
        <f>'Bills Import 2024'!AM280</f>
        <v>45474</v>
      </c>
      <c r="E144" s="1" t="str">
        <f>'Bills Import 2024'!AB280</f>
        <v>3010096</v>
      </c>
      <c r="F144" s="1" t="str">
        <f>'Bills Import 2024'!BG280</f>
        <v>Indirect Costs</v>
      </c>
      <c r="G144" s="1">
        <f>'Bills Import 2024'!BM280</f>
        <v>1</v>
      </c>
      <c r="H144" s="46">
        <f>'Bills Import 2024'!BS280</f>
        <v>59550</v>
      </c>
      <c r="I144" s="1" t="str">
        <f>'Bills Import 2024'!W280</f>
        <v>{"1021": 100.0}</v>
      </c>
      <c r="J144" s="1" t="str">
        <f>'Bills Import 2024'!BA280</f>
        <v>15% PUR</v>
      </c>
    </row>
    <row r="145" spans="1:10" x14ac:dyDescent="0.25">
      <c r="A145" s="1" t="str">
        <f>'Bills Import 2024'!M282</f>
        <v>Indirect Costs</v>
      </c>
      <c r="B145" s="45">
        <f>'Bills Import 2024'!R282</f>
        <v>45474</v>
      </c>
      <c r="C145" s="45">
        <f>'Bills Import 2024'!R282</f>
        <v>45474</v>
      </c>
      <c r="D145" s="45">
        <f>'Bills Import 2024'!AM282</f>
        <v>45474</v>
      </c>
      <c r="E145" s="1" t="str">
        <f>'Bills Import 2024'!AB282</f>
        <v>3010096</v>
      </c>
      <c r="F145" s="1" t="str">
        <f>'Bills Import 2024'!BG282</f>
        <v>Indirect Costs</v>
      </c>
      <c r="G145" s="1">
        <f>'Bills Import 2024'!BM282</f>
        <v>1</v>
      </c>
      <c r="H145" s="46">
        <f>'Bills Import 2024'!BS282</f>
        <v>178900</v>
      </c>
      <c r="I145" s="1" t="str">
        <f>'Bills Import 2024'!W282</f>
        <v>{"911": 100.0}</v>
      </c>
      <c r="J145" s="1" t="str">
        <f>'Bills Import 2024'!BA282</f>
        <v>15% PUR</v>
      </c>
    </row>
    <row r="146" spans="1:10" x14ac:dyDescent="0.25">
      <c r="A146" s="1" t="str">
        <f>'Bills Import 2024'!M284</f>
        <v>Indirect Costs</v>
      </c>
      <c r="B146" s="45">
        <f>'Bills Import 2024'!R284</f>
        <v>45474</v>
      </c>
      <c r="C146" s="45">
        <f>'Bills Import 2024'!R284</f>
        <v>45474</v>
      </c>
      <c r="D146" s="45">
        <f>'Bills Import 2024'!AM284</f>
        <v>45474</v>
      </c>
      <c r="E146" s="1" t="str">
        <f>'Bills Import 2024'!AB284</f>
        <v>3010096</v>
      </c>
      <c r="F146" s="1" t="str">
        <f>'Bills Import 2024'!BG284</f>
        <v>Indirect Costs</v>
      </c>
      <c r="G146" s="1">
        <f>'Bills Import 2024'!BM284</f>
        <v>1</v>
      </c>
      <c r="H146" s="46">
        <f>'Bills Import 2024'!BS284</f>
        <v>9051</v>
      </c>
      <c r="I146" s="1" t="str">
        <f>'Bills Import 2024'!W284</f>
        <v>{"962": 100.0}</v>
      </c>
      <c r="J146" s="1" t="str">
        <f>'Bills Import 2024'!BA284</f>
        <v>15% PUR</v>
      </c>
    </row>
    <row r="147" spans="1:10" x14ac:dyDescent="0.25">
      <c r="A147" s="1" t="str">
        <f>'Bills Import 2024'!M286</f>
        <v>Indirect Costs</v>
      </c>
      <c r="B147" s="45">
        <f>'Bills Import 2024'!R286</f>
        <v>45474</v>
      </c>
      <c r="C147" s="45">
        <f>'Bills Import 2024'!R286</f>
        <v>45474</v>
      </c>
      <c r="D147" s="45">
        <f>'Bills Import 2024'!AM286</f>
        <v>45474</v>
      </c>
      <c r="E147" s="1" t="str">
        <f>'Bills Import 2024'!AB286</f>
        <v>3010096</v>
      </c>
      <c r="F147" s="1" t="str">
        <f>'Bills Import 2024'!BG286</f>
        <v>Indirect Costs</v>
      </c>
      <c r="G147" s="1">
        <f>'Bills Import 2024'!BM286</f>
        <v>1</v>
      </c>
      <c r="H147" s="46">
        <f>'Bills Import 2024'!BS286</f>
        <v>108991</v>
      </c>
      <c r="I147" s="1" t="str">
        <f>'Bills Import 2024'!W286</f>
        <v>{"1110": 100.0}</v>
      </c>
      <c r="J147" s="1" t="str">
        <f>'Bills Import 2024'!BA286</f>
        <v>15% PUR</v>
      </c>
    </row>
    <row r="148" spans="1:10" x14ac:dyDescent="0.25">
      <c r="A148" s="1" t="str">
        <f>'Bills Import 2024'!M288</f>
        <v>Indirect Costs</v>
      </c>
      <c r="B148" s="45">
        <f>'Bills Import 2024'!R288</f>
        <v>45474</v>
      </c>
      <c r="C148" s="45">
        <f>'Bills Import 2024'!R288</f>
        <v>45474</v>
      </c>
      <c r="D148" s="45">
        <f>'Bills Import 2024'!AM288</f>
        <v>45474</v>
      </c>
      <c r="E148" s="1" t="str">
        <f>'Bills Import 2024'!AB288</f>
        <v>3010096</v>
      </c>
      <c r="F148" s="1" t="str">
        <f>'Bills Import 2024'!BG288</f>
        <v>Indirect Costs</v>
      </c>
      <c r="G148" s="1">
        <f>'Bills Import 2024'!BM288</f>
        <v>1</v>
      </c>
      <c r="H148" s="46">
        <f>'Bills Import 2024'!BS288</f>
        <v>89271</v>
      </c>
      <c r="I148" s="1" t="str">
        <f>'Bills Import 2024'!W288</f>
        <v>{"61": 100.0}</v>
      </c>
      <c r="J148" s="1" t="str">
        <f>'Bills Import 2024'!BA288</f>
        <v>15% PUR</v>
      </c>
    </row>
    <row r="149" spans="1:10" x14ac:dyDescent="0.25">
      <c r="A149" s="1" t="str">
        <f>'Bills Import 2024'!M290</f>
        <v>Indirect Costs</v>
      </c>
      <c r="B149" s="45">
        <f>'Bills Import 2024'!R290</f>
        <v>45505</v>
      </c>
      <c r="C149" s="45">
        <f>'Bills Import 2024'!R290</f>
        <v>45505</v>
      </c>
      <c r="D149" s="45">
        <f>'Bills Import 2024'!AM290</f>
        <v>45505</v>
      </c>
      <c r="E149" s="1" t="str">
        <f>'Bills Import 2024'!AB290</f>
        <v>3010096</v>
      </c>
      <c r="F149" s="1" t="str">
        <f>'Bills Import 2024'!BG290</f>
        <v>Indirect Costs</v>
      </c>
      <c r="G149" s="1">
        <f>'Bills Import 2024'!BM290</f>
        <v>1</v>
      </c>
      <c r="H149" s="46">
        <f>'Bills Import 2024'!BS290</f>
        <v>31006</v>
      </c>
      <c r="I149" s="1" t="str">
        <f>'Bills Import 2024'!W290</f>
        <v>{"1012": 100.0}</v>
      </c>
      <c r="J149" s="1" t="str">
        <f>'Bills Import 2024'!BA290</f>
        <v>15% PUR</v>
      </c>
    </row>
    <row r="150" spans="1:10" x14ac:dyDescent="0.25">
      <c r="A150" s="1" t="str">
        <f>'Bills Import 2024'!M292</f>
        <v>Indirect Costs</v>
      </c>
      <c r="B150" s="45">
        <f>'Bills Import 2024'!R292</f>
        <v>45505</v>
      </c>
      <c r="C150" s="45">
        <f>'Bills Import 2024'!R292</f>
        <v>45505</v>
      </c>
      <c r="D150" s="45">
        <f>'Bills Import 2024'!AM292</f>
        <v>45505</v>
      </c>
      <c r="E150" s="1" t="str">
        <f>'Bills Import 2024'!AB292</f>
        <v>3010096</v>
      </c>
      <c r="F150" s="1" t="str">
        <f>'Bills Import 2024'!BG292</f>
        <v>Indirect Costs</v>
      </c>
      <c r="G150" s="1">
        <f>'Bills Import 2024'!BM292</f>
        <v>1</v>
      </c>
      <c r="H150" s="46">
        <f>'Bills Import 2024'!BS292</f>
        <v>334260</v>
      </c>
      <c r="I150" s="1" t="str">
        <f>'Bills Import 2024'!W292</f>
        <v>{"1028": 100.0}</v>
      </c>
      <c r="J150" s="1" t="str">
        <f>'Bills Import 2024'!BA292</f>
        <v>15% PUR</v>
      </c>
    </row>
    <row r="151" spans="1:10" x14ac:dyDescent="0.25">
      <c r="A151" s="1" t="str">
        <f>'Bills Import 2024'!M294</f>
        <v>Indirect Costs</v>
      </c>
      <c r="B151" s="45">
        <f>'Bills Import 2024'!R294</f>
        <v>45505</v>
      </c>
      <c r="C151" s="45">
        <f>'Bills Import 2024'!R294</f>
        <v>45505</v>
      </c>
      <c r="D151" s="45">
        <f>'Bills Import 2024'!AM294</f>
        <v>45505</v>
      </c>
      <c r="E151" s="1" t="str">
        <f>'Bills Import 2024'!AB294</f>
        <v>3010096</v>
      </c>
      <c r="F151" s="1" t="str">
        <f>'Bills Import 2024'!BG294</f>
        <v>Indirect Costs</v>
      </c>
      <c r="G151" s="1">
        <f>'Bills Import 2024'!BM294</f>
        <v>1</v>
      </c>
      <c r="H151" s="46">
        <f>'Bills Import 2024'!BS294</f>
        <v>33007</v>
      </c>
      <c r="I151" s="1" t="str">
        <f>'Bills Import 2024'!W294</f>
        <v>{"991": 100.0}</v>
      </c>
      <c r="J151" s="1" t="str">
        <f>'Bills Import 2024'!BA294</f>
        <v>15% PUR</v>
      </c>
    </row>
    <row r="152" spans="1:10" x14ac:dyDescent="0.25">
      <c r="A152" s="1" t="str">
        <f>'Bills Import 2024'!M296</f>
        <v>Indirect Costs</v>
      </c>
      <c r="B152" s="45">
        <f>'Bills Import 2024'!R296</f>
        <v>45505</v>
      </c>
      <c r="C152" s="45">
        <f>'Bills Import 2024'!R296</f>
        <v>45505</v>
      </c>
      <c r="D152" s="45">
        <f>'Bills Import 2024'!AM296</f>
        <v>45505</v>
      </c>
      <c r="E152" s="1" t="str">
        <f>'Bills Import 2024'!AB296</f>
        <v>3010096</v>
      </c>
      <c r="F152" s="1" t="str">
        <f>'Bills Import 2024'!BG296</f>
        <v>Indirect Costs</v>
      </c>
      <c r="G152" s="1">
        <f>'Bills Import 2024'!BM296</f>
        <v>1</v>
      </c>
      <c r="H152" s="46">
        <f>'Bills Import 2024'!BS296</f>
        <v>51296</v>
      </c>
      <c r="I152" s="1" t="str">
        <f>'Bills Import 2024'!W296</f>
        <v>{"1026": 100.0}</v>
      </c>
      <c r="J152" s="1" t="str">
        <f>'Bills Import 2024'!BA296</f>
        <v>15% PUR</v>
      </c>
    </row>
    <row r="153" spans="1:10" x14ac:dyDescent="0.25">
      <c r="A153" s="1" t="str">
        <f>'Bills Import 2024'!M298</f>
        <v>Indirect Costs</v>
      </c>
      <c r="B153" s="45">
        <f>'Bills Import 2024'!R298</f>
        <v>45505</v>
      </c>
      <c r="C153" s="45">
        <f>'Bills Import 2024'!R298</f>
        <v>45505</v>
      </c>
      <c r="D153" s="45">
        <f>'Bills Import 2024'!AM298</f>
        <v>45505</v>
      </c>
      <c r="E153" s="1" t="str">
        <f>'Bills Import 2024'!AB298</f>
        <v>3010096</v>
      </c>
      <c r="F153" s="1" t="str">
        <f>'Bills Import 2024'!BG298</f>
        <v>Indirect Costs</v>
      </c>
      <c r="G153" s="1">
        <f>'Bills Import 2024'!BM298</f>
        <v>1</v>
      </c>
      <c r="H153" s="46">
        <f>'Bills Import 2024'!BS298</f>
        <v>49516</v>
      </c>
      <c r="I153" s="1" t="str">
        <f>'Bills Import 2024'!W298</f>
        <v>{"1025": 100.0}</v>
      </c>
      <c r="J153" s="1" t="str">
        <f>'Bills Import 2024'!BA298</f>
        <v>15% PUR</v>
      </c>
    </row>
    <row r="154" spans="1:10" x14ac:dyDescent="0.25">
      <c r="A154" s="1" t="str">
        <f>'Bills Import 2024'!M300</f>
        <v>Indirect Costs</v>
      </c>
      <c r="B154" s="45">
        <f>'Bills Import 2024'!R300</f>
        <v>45505</v>
      </c>
      <c r="C154" s="45">
        <f>'Bills Import 2024'!R300</f>
        <v>45505</v>
      </c>
      <c r="D154" s="45">
        <f>'Bills Import 2024'!AM300</f>
        <v>45505</v>
      </c>
      <c r="E154" s="1" t="str">
        <f>'Bills Import 2024'!AB300</f>
        <v>3010096</v>
      </c>
      <c r="F154" s="1" t="str">
        <f>'Bills Import 2024'!BG300</f>
        <v>Indirect Costs</v>
      </c>
      <c r="G154" s="1">
        <f>'Bills Import 2024'!BM300</f>
        <v>1</v>
      </c>
      <c r="H154" s="46">
        <f>'Bills Import 2024'!BS300</f>
        <v>63520</v>
      </c>
      <c r="I154" s="1" t="str">
        <f>'Bills Import 2024'!W300</f>
        <v>{"1108": 100.0}</v>
      </c>
      <c r="J154" s="1" t="str">
        <f>'Bills Import 2024'!BA300</f>
        <v>15% PUR</v>
      </c>
    </row>
    <row r="155" spans="1:10" x14ac:dyDescent="0.25">
      <c r="A155" s="1" t="str">
        <f>'Bills Import 2024'!M301</f>
        <v>Indirect Costs</v>
      </c>
      <c r="B155" s="45">
        <f>'Bills Import 2024'!R301</f>
        <v>45505</v>
      </c>
      <c r="C155" s="45">
        <f>'Bills Import 2024'!R301</f>
        <v>45505</v>
      </c>
      <c r="D155" s="45">
        <f>'Bills Import 2024'!AM301</f>
        <v>45505</v>
      </c>
      <c r="E155" s="1" t="str">
        <f>'Bills Import 2024'!AB301</f>
        <v>3010096</v>
      </c>
      <c r="F155" s="1" t="str">
        <f>'Bills Import 2024'!BG301</f>
        <v>Indirect Costs</v>
      </c>
      <c r="G155" s="1">
        <f>'Bills Import 2024'!BM301</f>
        <v>1</v>
      </c>
      <c r="H155" s="46">
        <f>'Bills Import 2024'!BS301</f>
        <v>111231</v>
      </c>
      <c r="I155" s="1" t="str">
        <f>'Bills Import 2024'!W301</f>
        <v>{"1031": 100.0}</v>
      </c>
      <c r="J155" s="1" t="str">
        <f>'Bills Import 2024'!BA301</f>
        <v>15% PUR</v>
      </c>
    </row>
    <row r="156" spans="1:10" x14ac:dyDescent="0.25">
      <c r="A156" s="1" t="str">
        <f>'Bills Import 2024'!M303</f>
        <v>Indirect Costs</v>
      </c>
      <c r="B156" s="45">
        <f>'Bills Import 2024'!R303</f>
        <v>45505</v>
      </c>
      <c r="C156" s="45">
        <f>'Bills Import 2024'!R303</f>
        <v>45505</v>
      </c>
      <c r="D156" s="45">
        <f>'Bills Import 2024'!AM303</f>
        <v>45505</v>
      </c>
      <c r="E156" s="1" t="str">
        <f>'Bills Import 2024'!AB303</f>
        <v>3010096</v>
      </c>
      <c r="F156" s="1" t="str">
        <f>'Bills Import 2024'!BG303</f>
        <v>Indirect Costs</v>
      </c>
      <c r="G156" s="1">
        <f>'Bills Import 2024'!BM303</f>
        <v>1</v>
      </c>
      <c r="H156" s="46">
        <f>'Bills Import 2024'!BS303</f>
        <v>19850</v>
      </c>
      <c r="I156" s="1" t="str">
        <f>'Bills Import 2024'!W303</f>
        <v>{"1022": 100.0}</v>
      </c>
      <c r="J156" s="1" t="str">
        <f>'Bills Import 2024'!BA303</f>
        <v>15% PUR</v>
      </c>
    </row>
    <row r="157" spans="1:10" x14ac:dyDescent="0.25">
      <c r="A157" s="1" t="str">
        <f>'Bills Import 2024'!M305</f>
        <v>Indirect Costs</v>
      </c>
      <c r="B157" s="45">
        <f>'Bills Import 2024'!R305</f>
        <v>45505</v>
      </c>
      <c r="C157" s="45">
        <f>'Bills Import 2024'!R305</f>
        <v>45505</v>
      </c>
      <c r="D157" s="45">
        <f>'Bills Import 2024'!AM305</f>
        <v>45505</v>
      </c>
      <c r="E157" s="1" t="str">
        <f>'Bills Import 2024'!AB305</f>
        <v>3010096</v>
      </c>
      <c r="F157" s="1" t="str">
        <f>'Bills Import 2024'!BG305</f>
        <v>Indirect Costs</v>
      </c>
      <c r="G157" s="1">
        <f>'Bills Import 2024'!BM305</f>
        <v>1</v>
      </c>
      <c r="H157" s="46">
        <f>'Bills Import 2024'!BS305</f>
        <v>55580</v>
      </c>
      <c r="I157" s="1" t="str">
        <f>'Bills Import 2024'!W305</f>
        <v>{"1021": 100.0}</v>
      </c>
      <c r="J157" s="1" t="str">
        <f>'Bills Import 2024'!BA305</f>
        <v>15% PUR</v>
      </c>
    </row>
    <row r="158" spans="1:10" x14ac:dyDescent="0.25">
      <c r="A158" s="1" t="str">
        <f>'Bills Import 2024'!M307</f>
        <v>Indirect Costs</v>
      </c>
      <c r="B158" s="45">
        <f>'Bills Import 2024'!R307</f>
        <v>45505</v>
      </c>
      <c r="C158" s="45">
        <f>'Bills Import 2024'!R307</f>
        <v>45505</v>
      </c>
      <c r="D158" s="45">
        <f>'Bills Import 2024'!AM307</f>
        <v>45505</v>
      </c>
      <c r="E158" s="1" t="str">
        <f>'Bills Import 2024'!AB307</f>
        <v>3010096</v>
      </c>
      <c r="F158" s="1" t="str">
        <f>'Bills Import 2024'!BG307</f>
        <v>Indirect Costs</v>
      </c>
      <c r="G158" s="1">
        <f>'Bills Import 2024'!BM307</f>
        <v>1</v>
      </c>
      <c r="H158" s="46">
        <f>'Bills Import 2024'!BS307</f>
        <v>61432</v>
      </c>
      <c r="I158" s="1" t="str">
        <f>'Bills Import 2024'!W307</f>
        <v>{"943": 100.0}</v>
      </c>
      <c r="J158" s="1" t="str">
        <f>'Bills Import 2024'!BA307</f>
        <v>15% PUR</v>
      </c>
    </row>
    <row r="159" spans="1:10" x14ac:dyDescent="0.25">
      <c r="A159" s="1" t="str">
        <f>'Bills Import 2024'!M309</f>
        <v>Indirect Costs</v>
      </c>
      <c r="B159" s="45">
        <f>'Bills Import 2024'!R309</f>
        <v>45505</v>
      </c>
      <c r="C159" s="45">
        <f>'Bills Import 2024'!R309</f>
        <v>45505</v>
      </c>
      <c r="D159" s="45">
        <f>'Bills Import 2024'!AM309</f>
        <v>45505</v>
      </c>
      <c r="E159" s="1" t="str">
        <f>'Bills Import 2024'!AB309</f>
        <v>3010096</v>
      </c>
      <c r="F159" s="1" t="str">
        <f>'Bills Import 2024'!BG309</f>
        <v>Indirect Costs</v>
      </c>
      <c r="G159" s="1">
        <f>'Bills Import 2024'!BM309</f>
        <v>1</v>
      </c>
      <c r="H159" s="46">
        <f>'Bills Import 2024'!BS309</f>
        <v>217982</v>
      </c>
      <c r="I159" s="1" t="str">
        <f>'Bills Import 2024'!W309</f>
        <v>{"1110": 100.0}</v>
      </c>
      <c r="J159" s="1" t="str">
        <f>'Bills Import 2024'!BA309</f>
        <v>15% PUR</v>
      </c>
    </row>
    <row r="160" spans="1:10" x14ac:dyDescent="0.25">
      <c r="A160" s="1" t="str">
        <f>'Bills Import 2024'!M311</f>
        <v>Indirect Costs</v>
      </c>
      <c r="B160" s="45">
        <f>'Bills Import 2024'!R311</f>
        <v>45505</v>
      </c>
      <c r="C160" s="45">
        <f>'Bills Import 2024'!R311</f>
        <v>45505</v>
      </c>
      <c r="D160" s="45">
        <f>'Bills Import 2024'!AM311</f>
        <v>45505</v>
      </c>
      <c r="E160" s="1" t="str">
        <f>'Bills Import 2024'!AB311</f>
        <v>3010096</v>
      </c>
      <c r="F160" s="1" t="str">
        <f>'Bills Import 2024'!BG311</f>
        <v>Indirect Costs</v>
      </c>
      <c r="G160" s="1">
        <f>'Bills Import 2024'!BM311</f>
        <v>1</v>
      </c>
      <c r="H160" s="46">
        <f>'Bills Import 2024'!BS311</f>
        <v>178543</v>
      </c>
      <c r="I160" s="1" t="str">
        <f>'Bills Import 2024'!W311</f>
        <v>{"61": 100.0}</v>
      </c>
      <c r="J160" s="1" t="str">
        <f>'Bills Import 2024'!BA311</f>
        <v>15% PUR</v>
      </c>
    </row>
    <row r="161" spans="1:10" x14ac:dyDescent="0.25">
      <c r="A161" s="1" t="str">
        <f>'Bills Import 2024'!M313</f>
        <v>Indirect Costs</v>
      </c>
      <c r="B161" s="45">
        <f>'Bills Import 2024'!R313</f>
        <v>45535</v>
      </c>
      <c r="C161" s="45">
        <f>'Bills Import 2024'!R313</f>
        <v>45535</v>
      </c>
      <c r="D161" s="45">
        <f>'Bills Import 2024'!AM313</f>
        <v>45535</v>
      </c>
      <c r="E161" s="1" t="str">
        <f>'Bills Import 2024'!AB313</f>
        <v>3010096</v>
      </c>
      <c r="F161" s="1" t="str">
        <f>'Bills Import 2024'!BG313</f>
        <v>Indirect Costs</v>
      </c>
      <c r="G161" s="1">
        <f>'Bills Import 2024'!BM313</f>
        <v>1</v>
      </c>
      <c r="H161" s="46">
        <f>'Bills Import 2024'!BS313</f>
        <v>15503</v>
      </c>
      <c r="I161" s="1" t="str">
        <f>'Bills Import 2024'!W313</f>
        <v>{"1012": 100.0}</v>
      </c>
      <c r="J161" s="1" t="str">
        <f>'Bills Import 2024'!BA313</f>
        <v>15% PUR</v>
      </c>
    </row>
    <row r="162" spans="1:10" x14ac:dyDescent="0.25">
      <c r="A162" s="1" t="str">
        <f>'Bills Import 2024'!M315</f>
        <v>Indirect Costs</v>
      </c>
      <c r="B162" s="45">
        <f>'Bills Import 2024'!R315</f>
        <v>45535</v>
      </c>
      <c r="C162" s="45">
        <f>'Bills Import 2024'!R315</f>
        <v>45535</v>
      </c>
      <c r="D162" s="45">
        <f>'Bills Import 2024'!AM315</f>
        <v>45535</v>
      </c>
      <c r="E162" s="1" t="str">
        <f>'Bills Import 2024'!AB315</f>
        <v>3010096</v>
      </c>
      <c r="F162" s="1" t="str">
        <f>'Bills Import 2024'!BG315</f>
        <v>Indirect Costs</v>
      </c>
      <c r="G162" s="1">
        <f>'Bills Import 2024'!BM315</f>
        <v>1</v>
      </c>
      <c r="H162" s="46">
        <f>'Bills Import 2024'!BS315</f>
        <v>158800</v>
      </c>
      <c r="I162" s="1" t="str">
        <f>'Bills Import 2024'!W315</f>
        <v>{"1028": 100.0}</v>
      </c>
      <c r="J162" s="1" t="str">
        <f>'Bills Import 2024'!BA315</f>
        <v>15% PUR</v>
      </c>
    </row>
    <row r="163" spans="1:10" x14ac:dyDescent="0.25">
      <c r="A163" s="1" t="str">
        <f>'Bills Import 2024'!M317</f>
        <v>Indirect Costs</v>
      </c>
      <c r="B163" s="45">
        <f>'Bills Import 2024'!R317</f>
        <v>45535</v>
      </c>
      <c r="C163" s="45">
        <f>'Bills Import 2024'!R317</f>
        <v>45535</v>
      </c>
      <c r="D163" s="45">
        <f>'Bills Import 2024'!AM317</f>
        <v>45535</v>
      </c>
      <c r="E163" s="1" t="str">
        <f>'Bills Import 2024'!AB317</f>
        <v>3010096</v>
      </c>
      <c r="F163" s="1" t="str">
        <f>'Bills Import 2024'!BG317</f>
        <v>Indirect Costs</v>
      </c>
      <c r="G163" s="1">
        <f>'Bills Import 2024'!BM317</f>
        <v>1</v>
      </c>
      <c r="H163" s="46">
        <f>'Bills Import 2024'!BS317</f>
        <v>33007</v>
      </c>
      <c r="I163" s="1" t="str">
        <f>'Bills Import 2024'!W317</f>
        <v>{"991": 100.0}</v>
      </c>
      <c r="J163" s="1" t="str">
        <f>'Bills Import 2024'!BA317</f>
        <v>15% PUR</v>
      </c>
    </row>
    <row r="164" spans="1:10" x14ac:dyDescent="0.25">
      <c r="A164" s="1" t="str">
        <f>'Bills Import 2024'!M319</f>
        <v>Indirect Costs</v>
      </c>
      <c r="B164" s="45">
        <f>'Bills Import 2024'!R319</f>
        <v>45535</v>
      </c>
      <c r="C164" s="45">
        <f>'Bills Import 2024'!R319</f>
        <v>45535</v>
      </c>
      <c r="D164" s="45">
        <f>'Bills Import 2024'!AM319</f>
        <v>45535</v>
      </c>
      <c r="E164" s="1" t="str">
        <f>'Bills Import 2024'!AB319</f>
        <v>3010096</v>
      </c>
      <c r="F164" s="1" t="str">
        <f>'Bills Import 2024'!BG319</f>
        <v>Indirect Costs</v>
      </c>
      <c r="G164" s="1">
        <f>'Bills Import 2024'!BM319</f>
        <v>1</v>
      </c>
      <c r="H164" s="46">
        <f>'Bills Import 2024'!BS319</f>
        <v>51296</v>
      </c>
      <c r="I164" s="1" t="str">
        <f>'Bills Import 2024'!W319</f>
        <v>{"1026": 100.0}</v>
      </c>
      <c r="J164" s="1" t="str">
        <f>'Bills Import 2024'!BA319</f>
        <v>15% PUR</v>
      </c>
    </row>
    <row r="165" spans="1:10" x14ac:dyDescent="0.25">
      <c r="A165" s="1" t="str">
        <f>'Bills Import 2024'!M321</f>
        <v>Indirect Costs</v>
      </c>
      <c r="B165" s="45">
        <f>'Bills Import 2024'!R321</f>
        <v>45535</v>
      </c>
      <c r="C165" s="45">
        <f>'Bills Import 2024'!R321</f>
        <v>45535</v>
      </c>
      <c r="D165" s="45">
        <f>'Bills Import 2024'!AM321</f>
        <v>45535</v>
      </c>
      <c r="E165" s="1" t="str">
        <f>'Bills Import 2024'!AB321</f>
        <v>3010096</v>
      </c>
      <c r="F165" s="1" t="str">
        <f>'Bills Import 2024'!BG321</f>
        <v>Indirect Costs</v>
      </c>
      <c r="G165" s="1">
        <f>'Bills Import 2024'!BM321</f>
        <v>1</v>
      </c>
      <c r="H165" s="46">
        <f>'Bills Import 2024'!BS321</f>
        <v>49516</v>
      </c>
      <c r="I165" s="1" t="str">
        <f>'Bills Import 2024'!W321</f>
        <v>{"1025": 100.0}</v>
      </c>
      <c r="J165" s="1" t="str">
        <f>'Bills Import 2024'!BA321</f>
        <v>15% PUR</v>
      </c>
    </row>
    <row r="166" spans="1:10" x14ac:dyDescent="0.25">
      <c r="A166" s="1" t="str">
        <f>'Bills Import 2024'!M323</f>
        <v>Indirect Costs</v>
      </c>
      <c r="B166" s="45">
        <f>'Bills Import 2024'!R323</f>
        <v>45535</v>
      </c>
      <c r="C166" s="45">
        <f>'Bills Import 2024'!R323</f>
        <v>45535</v>
      </c>
      <c r="D166" s="45">
        <f>'Bills Import 2024'!AM323</f>
        <v>45535</v>
      </c>
      <c r="E166" s="1" t="str">
        <f>'Bills Import 2024'!AB323</f>
        <v>3010096</v>
      </c>
      <c r="F166" s="1" t="str">
        <f>'Bills Import 2024'!BG323</f>
        <v>Indirect Costs</v>
      </c>
      <c r="G166" s="1">
        <f>'Bills Import 2024'!BM323</f>
        <v>1</v>
      </c>
      <c r="H166" s="46">
        <f>'Bills Import 2024'!BS323</f>
        <v>63520</v>
      </c>
      <c r="I166" s="1" t="str">
        <f>'Bills Import 2024'!W323</f>
        <v>{"1108": 100.0}</v>
      </c>
      <c r="J166" s="1" t="str">
        <f>'Bills Import 2024'!BA323</f>
        <v>15% PUR</v>
      </c>
    </row>
    <row r="167" spans="1:10" x14ac:dyDescent="0.25">
      <c r="A167" s="1" t="str">
        <f>'Bills Import 2024'!M324</f>
        <v>Indirect Costs</v>
      </c>
      <c r="B167" s="45">
        <f>'Bills Import 2024'!R324</f>
        <v>45535</v>
      </c>
      <c r="C167" s="45">
        <f>'Bills Import 2024'!R324</f>
        <v>45535</v>
      </c>
      <c r="D167" s="45">
        <f>'Bills Import 2024'!AM324</f>
        <v>45535</v>
      </c>
      <c r="E167" s="1" t="str">
        <f>'Bills Import 2024'!AB324</f>
        <v>3010096</v>
      </c>
      <c r="F167" s="1" t="str">
        <f>'Bills Import 2024'!BG324</f>
        <v>Indirect Costs</v>
      </c>
      <c r="G167" s="1">
        <f>'Bills Import 2024'!BM324</f>
        <v>1</v>
      </c>
      <c r="H167" s="46">
        <f>'Bills Import 2024'!BS324</f>
        <v>102886</v>
      </c>
      <c r="I167" s="1" t="str">
        <f>'Bills Import 2024'!W324</f>
        <v>{"1031": 100.0}</v>
      </c>
      <c r="J167" s="1" t="str">
        <f>'Bills Import 2024'!BA324</f>
        <v>15% PUR</v>
      </c>
    </row>
    <row r="168" spans="1:10" x14ac:dyDescent="0.25">
      <c r="A168" s="1" t="str">
        <f>'Bills Import 2024'!M326</f>
        <v>Indirect Costs</v>
      </c>
      <c r="B168" s="45">
        <f>'Bills Import 2024'!R326</f>
        <v>45535</v>
      </c>
      <c r="C168" s="45">
        <f>'Bills Import 2024'!R326</f>
        <v>45535</v>
      </c>
      <c r="D168" s="45">
        <f>'Bills Import 2024'!AM326</f>
        <v>45535</v>
      </c>
      <c r="E168" s="1" t="str">
        <f>'Bills Import 2024'!AB326</f>
        <v>3010096</v>
      </c>
      <c r="F168" s="1" t="str">
        <f>'Bills Import 2024'!BG326</f>
        <v>Indirect Costs</v>
      </c>
      <c r="G168" s="1">
        <f>'Bills Import 2024'!BM326</f>
        <v>1</v>
      </c>
      <c r="H168" s="46">
        <f>'Bills Import 2024'!BS326</f>
        <v>13775</v>
      </c>
      <c r="I168" s="1" t="str">
        <f>'Bills Import 2024'!W326</f>
        <v>{"1022": 100.0}</v>
      </c>
      <c r="J168" s="1" t="str">
        <f>'Bills Import 2024'!BA326</f>
        <v>15% PUR</v>
      </c>
    </row>
    <row r="169" spans="1:10" x14ac:dyDescent="0.25">
      <c r="A169" s="1" t="str">
        <f>'Bills Import 2024'!M328</f>
        <v>Indirect Costs</v>
      </c>
      <c r="B169" s="45">
        <f>'Bills Import 2024'!R328</f>
        <v>45535</v>
      </c>
      <c r="C169" s="45">
        <f>'Bills Import 2024'!R328</f>
        <v>45535</v>
      </c>
      <c r="D169" s="45">
        <f>'Bills Import 2024'!AM328</f>
        <v>45535</v>
      </c>
      <c r="E169" s="1" t="str">
        <f>'Bills Import 2024'!AB328</f>
        <v>3010096</v>
      </c>
      <c r="F169" s="1" t="str">
        <f>'Bills Import 2024'!BG328</f>
        <v>Indirect Costs</v>
      </c>
      <c r="G169" s="1">
        <f>'Bills Import 2024'!BM328</f>
        <v>1</v>
      </c>
      <c r="H169" s="46">
        <f>'Bills Import 2024'!BS328</f>
        <v>51610</v>
      </c>
      <c r="I169" s="1" t="str">
        <f>'Bills Import 2024'!W328</f>
        <v>{"1021": 100.0}</v>
      </c>
      <c r="J169" s="1" t="str">
        <f>'Bills Import 2024'!BA328</f>
        <v>15% PUR</v>
      </c>
    </row>
    <row r="170" spans="1:10" x14ac:dyDescent="0.25">
      <c r="A170" s="1" t="str">
        <f>'Bills Import 2024'!M330</f>
        <v>Indirect Costs</v>
      </c>
      <c r="B170" s="45">
        <f>'Bills Import 2024'!R330</f>
        <v>45535</v>
      </c>
      <c r="C170" s="45">
        <f>'Bills Import 2024'!R330</f>
        <v>45535</v>
      </c>
      <c r="D170" s="45">
        <f>'Bills Import 2024'!AM330</f>
        <v>45535</v>
      </c>
      <c r="E170" s="1" t="str">
        <f>'Bills Import 2024'!AB330</f>
        <v>3010096</v>
      </c>
      <c r="F170" s="1" t="str">
        <f>'Bills Import 2024'!BG330</f>
        <v>Indirect Costs</v>
      </c>
      <c r="G170" s="1">
        <f>'Bills Import 2024'!BM330</f>
        <v>1</v>
      </c>
      <c r="H170" s="46">
        <f>'Bills Import 2024'!BS330</f>
        <v>124345</v>
      </c>
      <c r="I170" s="1" t="str">
        <f>'Bills Import 2024'!W330</f>
        <v>{"1109": 100.0}</v>
      </c>
      <c r="J170" s="1" t="str">
        <f>'Bills Import 2024'!BA330</f>
        <v>15% PUR</v>
      </c>
    </row>
    <row r="171" spans="1:10" x14ac:dyDescent="0.25">
      <c r="A171" s="1" t="str">
        <f>'Bills Import 2024'!M332</f>
        <v>Indirect Costs</v>
      </c>
      <c r="B171" s="45">
        <f>'Bills Import 2024'!R332</f>
        <v>45535</v>
      </c>
      <c r="C171" s="45">
        <f>'Bills Import 2024'!R332</f>
        <v>45535</v>
      </c>
      <c r="D171" s="45">
        <f>'Bills Import 2024'!AM332</f>
        <v>45535</v>
      </c>
      <c r="E171" s="1" t="str">
        <f>'Bills Import 2024'!AB332</f>
        <v>3010096</v>
      </c>
      <c r="F171" s="1" t="str">
        <f>'Bills Import 2024'!BG332</f>
        <v>Indirect Costs</v>
      </c>
      <c r="G171" s="1">
        <f>'Bills Import 2024'!BM332</f>
        <v>1</v>
      </c>
      <c r="H171" s="46">
        <f>'Bills Import 2024'!BS332</f>
        <v>326972</v>
      </c>
      <c r="I171" s="1" t="str">
        <f>'Bills Import 2024'!W332</f>
        <v>{"1110": 100.0}</v>
      </c>
      <c r="J171" s="1" t="str">
        <f>'Bills Import 2024'!BA332</f>
        <v>15% PUR</v>
      </c>
    </row>
    <row r="172" spans="1:10" x14ac:dyDescent="0.25">
      <c r="A172" s="1" t="str">
        <f>'Bills Import 2024'!M334</f>
        <v>Indirect Costs</v>
      </c>
      <c r="B172" s="45">
        <f>'Bills Import 2024'!R334</f>
        <v>45535</v>
      </c>
      <c r="C172" s="45">
        <f>'Bills Import 2024'!R334</f>
        <v>45535</v>
      </c>
      <c r="D172" s="45">
        <f>'Bills Import 2024'!AM334</f>
        <v>45535</v>
      </c>
      <c r="E172" s="1" t="str">
        <f>'Bills Import 2024'!AB334</f>
        <v>3010096</v>
      </c>
      <c r="F172" s="1" t="str">
        <f>'Bills Import 2024'!BG334</f>
        <v>Indirect Costs</v>
      </c>
      <c r="G172" s="1">
        <f>'Bills Import 2024'!BM334</f>
        <v>1</v>
      </c>
      <c r="H172" s="46">
        <f>'Bills Import 2024'!BS334</f>
        <v>267814</v>
      </c>
      <c r="I172" s="1" t="str">
        <f>'Bills Import 2024'!W334</f>
        <v>{"61": 100.0}</v>
      </c>
      <c r="J172" s="1" t="str">
        <f>'Bills Import 2024'!BA334</f>
        <v>15% PUR</v>
      </c>
    </row>
    <row r="173" spans="1:10" x14ac:dyDescent="0.25">
      <c r="A173" s="1" t="str">
        <f>'Bills Import 2024'!M336</f>
        <v>Indirect Costs</v>
      </c>
      <c r="B173" s="45">
        <f>'Bills Import 2024'!R336</f>
        <v>45566</v>
      </c>
      <c r="C173" s="45">
        <f>'Bills Import 2024'!R336</f>
        <v>45566</v>
      </c>
      <c r="D173" s="45">
        <f>'Bills Import 2024'!AM336</f>
        <v>45566</v>
      </c>
      <c r="E173" s="1" t="str">
        <f>'Bills Import 2024'!AB336</f>
        <v>3010096</v>
      </c>
      <c r="F173" s="1" t="str">
        <f>'Bills Import 2024'!BG336</f>
        <v>Indirect Costs</v>
      </c>
      <c r="G173" s="1">
        <f>'Bills Import 2024'!BM336</f>
        <v>1</v>
      </c>
      <c r="H173" s="46">
        <f>'Bills Import 2024'!BS336</f>
        <v>220329</v>
      </c>
      <c r="I173" s="1" t="str">
        <f>'Bills Import 2024'!W336</f>
        <v>{"1028": 100.0}</v>
      </c>
      <c r="J173" s="1" t="str">
        <f>'Bills Import 2024'!BA336</f>
        <v>15% PUR</v>
      </c>
    </row>
    <row r="174" spans="1:10" x14ac:dyDescent="0.25">
      <c r="A174" s="1" t="str">
        <f>'Bills Import 2024'!M338</f>
        <v>Indirect Costs</v>
      </c>
      <c r="B174" s="45">
        <f>'Bills Import 2024'!R338</f>
        <v>45566</v>
      </c>
      <c r="C174" s="45">
        <f>'Bills Import 2024'!R338</f>
        <v>45566</v>
      </c>
      <c r="D174" s="45">
        <f>'Bills Import 2024'!AM338</f>
        <v>45566</v>
      </c>
      <c r="E174" s="1" t="str">
        <f>'Bills Import 2024'!AB338</f>
        <v>3010096</v>
      </c>
      <c r="F174" s="1" t="str">
        <f>'Bills Import 2024'!BG338</f>
        <v>Indirect Costs</v>
      </c>
      <c r="G174" s="1">
        <f>'Bills Import 2024'!BM338</f>
        <v>1</v>
      </c>
      <c r="H174" s="46">
        <f>'Bills Import 2024'!BS338</f>
        <v>33007</v>
      </c>
      <c r="I174" s="1" t="str">
        <f>'Bills Import 2024'!W338</f>
        <v>{"991": 100.0}</v>
      </c>
      <c r="J174" s="1" t="str">
        <f>'Bills Import 2024'!BA338</f>
        <v>15% PUR</v>
      </c>
    </row>
    <row r="175" spans="1:10" x14ac:dyDescent="0.25">
      <c r="A175" s="1" t="str">
        <f>'Bills Import 2024'!M340</f>
        <v>Indirect Costs</v>
      </c>
      <c r="B175" s="45">
        <f>'Bills Import 2024'!R340</f>
        <v>45566</v>
      </c>
      <c r="C175" s="45">
        <f>'Bills Import 2024'!R340</f>
        <v>45566</v>
      </c>
      <c r="D175" s="45">
        <f>'Bills Import 2024'!AM340</f>
        <v>45566</v>
      </c>
      <c r="E175" s="1" t="str">
        <f>'Bills Import 2024'!AB340</f>
        <v>3010096</v>
      </c>
      <c r="F175" s="1" t="str">
        <f>'Bills Import 2024'!BG340</f>
        <v>Indirect Costs</v>
      </c>
      <c r="G175" s="1">
        <f>'Bills Import 2024'!BM340</f>
        <v>1</v>
      </c>
      <c r="H175" s="46">
        <f>'Bills Import 2024'!BS340</f>
        <v>51296</v>
      </c>
      <c r="I175" s="1" t="str">
        <f>'Bills Import 2024'!W340</f>
        <v>{"1026": 100.0}</v>
      </c>
      <c r="J175" s="1" t="str">
        <f>'Bills Import 2024'!BA340</f>
        <v>15% PUR</v>
      </c>
    </row>
    <row r="176" spans="1:10" x14ac:dyDescent="0.25">
      <c r="A176" s="1" t="str">
        <f>'Bills Import 2024'!M342</f>
        <v>Indirect Costs</v>
      </c>
      <c r="B176" s="45">
        <f>'Bills Import 2024'!R342</f>
        <v>45566</v>
      </c>
      <c r="C176" s="45">
        <f>'Bills Import 2024'!R342</f>
        <v>45566</v>
      </c>
      <c r="D176" s="45">
        <f>'Bills Import 2024'!AM342</f>
        <v>45566</v>
      </c>
      <c r="E176" s="1" t="str">
        <f>'Bills Import 2024'!AB342</f>
        <v>3010096</v>
      </c>
      <c r="F176" s="1" t="str">
        <f>'Bills Import 2024'!BG342</f>
        <v>Indirect Costs</v>
      </c>
      <c r="G176" s="1">
        <f>'Bills Import 2024'!BM342</f>
        <v>1</v>
      </c>
      <c r="H176" s="46">
        <f>'Bills Import 2024'!BS342</f>
        <v>49516</v>
      </c>
      <c r="I176" s="1" t="str">
        <f>'Bills Import 2024'!W342</f>
        <v>{"1025": 100.0}</v>
      </c>
      <c r="J176" s="1" t="str">
        <f>'Bills Import 2024'!BA342</f>
        <v>15% PUR</v>
      </c>
    </row>
    <row r="177" spans="1:10" x14ac:dyDescent="0.25">
      <c r="A177" s="1" t="str">
        <f>'Bills Import 2024'!M344</f>
        <v>Indirect Costs</v>
      </c>
      <c r="B177" s="45">
        <f>'Bills Import 2024'!R344</f>
        <v>45566</v>
      </c>
      <c r="C177" s="45">
        <f>'Bills Import 2024'!R344</f>
        <v>45566</v>
      </c>
      <c r="D177" s="45">
        <f>'Bills Import 2024'!AM344</f>
        <v>45566</v>
      </c>
      <c r="E177" s="1" t="str">
        <f>'Bills Import 2024'!AB344</f>
        <v>3010096</v>
      </c>
      <c r="F177" s="1" t="str">
        <f>'Bills Import 2024'!BG344</f>
        <v>Indirect Costs</v>
      </c>
      <c r="G177" s="1">
        <f>'Bills Import 2024'!BM344</f>
        <v>1</v>
      </c>
      <c r="H177" s="46">
        <f>'Bills Import 2024'!BS344</f>
        <v>83370</v>
      </c>
      <c r="I177" s="1" t="str">
        <f>'Bills Import 2024'!W344</f>
        <v>{"1108": 100.0}</v>
      </c>
      <c r="J177" s="1" t="str">
        <f>'Bills Import 2024'!BA344</f>
        <v>15% PUR</v>
      </c>
    </row>
    <row r="178" spans="1:10" x14ac:dyDescent="0.25">
      <c r="A178" s="1" t="str">
        <f>'Bills Import 2024'!M345</f>
        <v>Indirect Costs</v>
      </c>
      <c r="B178" s="45">
        <f>'Bills Import 2024'!R345</f>
        <v>45566</v>
      </c>
      <c r="C178" s="45">
        <f>'Bills Import 2024'!R345</f>
        <v>45566</v>
      </c>
      <c r="D178" s="45">
        <f>'Bills Import 2024'!AM345</f>
        <v>45566</v>
      </c>
      <c r="E178" s="1" t="str">
        <f>'Bills Import 2024'!AB345</f>
        <v>3010096</v>
      </c>
      <c r="F178" s="1" t="str">
        <f>'Bills Import 2024'!BG345</f>
        <v>Indirect Costs</v>
      </c>
      <c r="G178" s="1">
        <f>'Bills Import 2024'!BM345</f>
        <v>1</v>
      </c>
      <c r="H178" s="46">
        <f>'Bills Import 2024'!BS345</f>
        <v>78409</v>
      </c>
      <c r="I178" s="1" t="str">
        <f>'Bills Import 2024'!W345</f>
        <v>{"1031": 100.0}</v>
      </c>
      <c r="J178" s="1" t="str">
        <f>'Bills Import 2024'!BA345</f>
        <v>15% PUR</v>
      </c>
    </row>
    <row r="179" spans="1:10" x14ac:dyDescent="0.25">
      <c r="A179" s="1" t="str">
        <f>'Bills Import 2024'!M347</f>
        <v>Indirect Costs</v>
      </c>
      <c r="B179" s="45">
        <f>'Bills Import 2024'!R347</f>
        <v>45566</v>
      </c>
      <c r="C179" s="45">
        <f>'Bills Import 2024'!R347</f>
        <v>45566</v>
      </c>
      <c r="D179" s="45">
        <f>'Bills Import 2024'!AM347</f>
        <v>45566</v>
      </c>
      <c r="E179" s="1" t="str">
        <f>'Bills Import 2024'!AB347</f>
        <v>3010096</v>
      </c>
      <c r="F179" s="1" t="str">
        <f>'Bills Import 2024'!BG347</f>
        <v>Indirect Costs</v>
      </c>
      <c r="G179" s="1">
        <f>'Bills Import 2024'!BM347</f>
        <v>1</v>
      </c>
      <c r="H179" s="46">
        <f>'Bills Import 2024'!BS347</f>
        <v>51213</v>
      </c>
      <c r="I179" s="1" t="str">
        <f>'Bills Import 2024'!W347</f>
        <v>{"1021": 100.0}</v>
      </c>
      <c r="J179" s="1" t="str">
        <f>'Bills Import 2024'!BA347</f>
        <v>15% PUR</v>
      </c>
    </row>
    <row r="180" spans="1:10" x14ac:dyDescent="0.25">
      <c r="A180" s="1" t="str">
        <f>'Bills Import 2024'!M349</f>
        <v>Indirect Costs</v>
      </c>
      <c r="B180" s="45">
        <f>'Bills Import 2024'!R349</f>
        <v>45566</v>
      </c>
      <c r="C180" s="45">
        <f>'Bills Import 2024'!R349</f>
        <v>45566</v>
      </c>
      <c r="D180" s="45">
        <f>'Bills Import 2024'!AM349</f>
        <v>45566</v>
      </c>
      <c r="E180" s="1" t="str">
        <f>'Bills Import 2024'!AB349</f>
        <v>3010096</v>
      </c>
      <c r="F180" s="1" t="str">
        <f>'Bills Import 2024'!BG349</f>
        <v>Indirect Costs</v>
      </c>
      <c r="G180" s="1">
        <f>'Bills Import 2024'!BM349</f>
        <v>1</v>
      </c>
      <c r="H180" s="46">
        <f>'Bills Import 2024'!BS349</f>
        <v>30285</v>
      </c>
      <c r="I180" s="1" t="str">
        <f>'Bills Import 2024'!W349</f>
        <v>{"1109": 100.0}</v>
      </c>
      <c r="J180" s="1" t="str">
        <f>'Bills Import 2024'!BA349</f>
        <v>15% PUR</v>
      </c>
    </row>
    <row r="181" spans="1:10" x14ac:dyDescent="0.25">
      <c r="A181" s="1" t="str">
        <f>'Bills Import 2024'!M351</f>
        <v>Indirect Costs</v>
      </c>
      <c r="B181" s="45">
        <f>'Bills Import 2024'!R351</f>
        <v>45566</v>
      </c>
      <c r="C181" s="45">
        <f>'Bills Import 2024'!R351</f>
        <v>45566</v>
      </c>
      <c r="D181" s="45">
        <f>'Bills Import 2024'!AM351</f>
        <v>45566</v>
      </c>
      <c r="E181" s="1" t="str">
        <f>'Bills Import 2024'!AB351</f>
        <v>3010096</v>
      </c>
      <c r="F181" s="1" t="str">
        <f>'Bills Import 2024'!BG351</f>
        <v>Indirect Costs</v>
      </c>
      <c r="G181" s="1">
        <f>'Bills Import 2024'!BM351</f>
        <v>1</v>
      </c>
      <c r="H181" s="46">
        <f>'Bills Import 2024'!BS351</f>
        <v>435963</v>
      </c>
      <c r="I181" s="1" t="str">
        <f>'Bills Import 2024'!W351</f>
        <v>{"1110": 100.0}</v>
      </c>
      <c r="J181" s="1" t="str">
        <f>'Bills Import 2024'!BA351</f>
        <v>15% PUR</v>
      </c>
    </row>
    <row r="182" spans="1:10" x14ac:dyDescent="0.25">
      <c r="A182" s="1" t="str">
        <f>'Bills Import 2024'!M353</f>
        <v>Indirect Costs</v>
      </c>
      <c r="B182" s="45">
        <f>'Bills Import 2024'!R353</f>
        <v>45566</v>
      </c>
      <c r="C182" s="45">
        <f>'Bills Import 2024'!R353</f>
        <v>45566</v>
      </c>
      <c r="D182" s="45">
        <f>'Bills Import 2024'!AM353</f>
        <v>45566</v>
      </c>
      <c r="E182" s="1" t="str">
        <f>'Bills Import 2024'!AB353</f>
        <v>3010096</v>
      </c>
      <c r="F182" s="1" t="str">
        <f>'Bills Import 2024'!BG353</f>
        <v>Indirect Costs</v>
      </c>
      <c r="G182" s="1">
        <f>'Bills Import 2024'!BM353</f>
        <v>1</v>
      </c>
      <c r="H182" s="46">
        <f>'Bills Import 2024'!BS353</f>
        <v>357086</v>
      </c>
      <c r="I182" s="1" t="str">
        <f>'Bills Import 2024'!W353</f>
        <v>{"61": 100.0}</v>
      </c>
      <c r="J182" s="1" t="str">
        <f>'Bills Import 2024'!BA353</f>
        <v>15% PUR</v>
      </c>
    </row>
    <row r="183" spans="1:10" x14ac:dyDescent="0.25">
      <c r="A183" s="1" t="str">
        <f>'Bills Import 2024'!M355</f>
        <v>Indirect Costs</v>
      </c>
      <c r="B183" s="45">
        <f>'Bills Import 2024'!R355</f>
        <v>45596</v>
      </c>
      <c r="C183" s="45">
        <f>'Bills Import 2024'!R355</f>
        <v>45596</v>
      </c>
      <c r="D183" s="45">
        <f>'Bills Import 2024'!AM355</f>
        <v>45596</v>
      </c>
      <c r="E183" s="1" t="str">
        <f>'Bills Import 2024'!AB355</f>
        <v>3010096</v>
      </c>
      <c r="F183" s="1" t="str">
        <f>'Bills Import 2024'!BG355</f>
        <v>Indirect Costs</v>
      </c>
      <c r="G183" s="1">
        <f>'Bills Import 2024'!BM355</f>
        <v>1</v>
      </c>
      <c r="H183" s="46">
        <f>'Bills Import 2024'!BS355</f>
        <v>33007</v>
      </c>
      <c r="I183" s="1" t="str">
        <f>'Bills Import 2024'!W355</f>
        <v>{"991": 100.0}</v>
      </c>
      <c r="J183" s="1" t="str">
        <f>'Bills Import 2024'!BA355</f>
        <v>15% PUR</v>
      </c>
    </row>
    <row r="184" spans="1:10" x14ac:dyDescent="0.25">
      <c r="A184" s="1" t="str">
        <f>'Bills Import 2024'!M357</f>
        <v>Indirect Costs</v>
      </c>
      <c r="B184" s="45">
        <f>'Bills Import 2024'!R357</f>
        <v>45596</v>
      </c>
      <c r="C184" s="45">
        <f>'Bills Import 2024'!R357</f>
        <v>45596</v>
      </c>
      <c r="D184" s="45">
        <f>'Bills Import 2024'!AM357</f>
        <v>45596</v>
      </c>
      <c r="E184" s="1" t="str">
        <f>'Bills Import 2024'!AB357</f>
        <v>3010096</v>
      </c>
      <c r="F184" s="1" t="str">
        <f>'Bills Import 2024'!BG357</f>
        <v>Indirect Costs</v>
      </c>
      <c r="G184" s="1">
        <f>'Bills Import 2024'!BM357</f>
        <v>1</v>
      </c>
      <c r="H184" s="46">
        <f>'Bills Import 2024'!BS357</f>
        <v>51296</v>
      </c>
      <c r="I184" s="1" t="str">
        <f>'Bills Import 2024'!W357</f>
        <v>{"1026": 100.0}</v>
      </c>
      <c r="J184" s="1" t="str">
        <f>'Bills Import 2024'!BA357</f>
        <v>15% PUR</v>
      </c>
    </row>
    <row r="185" spans="1:10" x14ac:dyDescent="0.25">
      <c r="A185" s="1" t="str">
        <f>'Bills Import 2024'!M359</f>
        <v>Indirect Costs</v>
      </c>
      <c r="B185" s="45">
        <f>'Bills Import 2024'!R359</f>
        <v>45596</v>
      </c>
      <c r="C185" s="45">
        <f>'Bills Import 2024'!R359</f>
        <v>45596</v>
      </c>
      <c r="D185" s="45">
        <f>'Bills Import 2024'!AM359</f>
        <v>45596</v>
      </c>
      <c r="E185" s="1" t="str">
        <f>'Bills Import 2024'!AB359</f>
        <v>3010096</v>
      </c>
      <c r="F185" s="1" t="str">
        <f>'Bills Import 2024'!BG359</f>
        <v>Indirect Costs</v>
      </c>
      <c r="G185" s="1">
        <f>'Bills Import 2024'!BM359</f>
        <v>1</v>
      </c>
      <c r="H185" s="46">
        <f>'Bills Import 2024'!BS359</f>
        <v>69475</v>
      </c>
      <c r="I185" s="1" t="str">
        <f>'Bills Import 2024'!W359</f>
        <v>{"1108": 100.0}</v>
      </c>
      <c r="J185" s="1" t="str">
        <f>'Bills Import 2024'!BA359</f>
        <v>15% PUR</v>
      </c>
    </row>
    <row r="186" spans="1:10" x14ac:dyDescent="0.25">
      <c r="A186" s="1" t="str">
        <f>'Bills Import 2024'!M360</f>
        <v>Indirect Costs</v>
      </c>
      <c r="B186" s="45">
        <f>'Bills Import 2024'!R360</f>
        <v>45596</v>
      </c>
      <c r="C186" s="45">
        <f>'Bills Import 2024'!R360</f>
        <v>45596</v>
      </c>
      <c r="D186" s="45">
        <f>'Bills Import 2024'!AM360</f>
        <v>45596</v>
      </c>
      <c r="E186" s="1" t="str">
        <f>'Bills Import 2024'!AB360</f>
        <v>3010096</v>
      </c>
      <c r="F186" s="1" t="str">
        <f>'Bills Import 2024'!BG360</f>
        <v>Indirect Costs</v>
      </c>
      <c r="G186" s="1">
        <f>'Bills Import 2024'!BM360</f>
        <v>1</v>
      </c>
      <c r="H186" s="46">
        <f>'Bills Import 2024'!BS360</f>
        <v>68161</v>
      </c>
      <c r="I186" s="1" t="str">
        <f>'Bills Import 2024'!W360</f>
        <v>{"1031": 100.0}</v>
      </c>
      <c r="J186" s="1" t="str">
        <f>'Bills Import 2024'!BA360</f>
        <v>15% PUR</v>
      </c>
    </row>
    <row r="187" spans="1:10" x14ac:dyDescent="0.25">
      <c r="A187" s="1" t="str">
        <f>'Bills Import 2024'!M362</f>
        <v>Indirect Costs</v>
      </c>
      <c r="B187" s="45">
        <f>'Bills Import 2024'!R362</f>
        <v>45596</v>
      </c>
      <c r="C187" s="45">
        <f>'Bills Import 2024'!R362</f>
        <v>45596</v>
      </c>
      <c r="D187" s="45">
        <f>'Bills Import 2024'!AM362</f>
        <v>45596</v>
      </c>
      <c r="E187" s="1" t="str">
        <f>'Bills Import 2024'!AB362</f>
        <v>3010096</v>
      </c>
      <c r="F187" s="1" t="str">
        <f>'Bills Import 2024'!BG362</f>
        <v>Indirect Costs</v>
      </c>
      <c r="G187" s="1">
        <f>'Bills Import 2024'!BM362</f>
        <v>1</v>
      </c>
      <c r="H187" s="46">
        <f>'Bills Import 2024'!BS362</f>
        <v>55763</v>
      </c>
      <c r="I187" s="1" t="str">
        <f>'Bills Import 2024'!W362</f>
        <v>{"1109": 100.0}</v>
      </c>
      <c r="J187" s="1" t="str">
        <f>'Bills Import 2024'!BA362</f>
        <v>15% PUR</v>
      </c>
    </row>
    <row r="188" spans="1:10" x14ac:dyDescent="0.25">
      <c r="A188" s="1" t="str">
        <f>'Bills Import 2024'!M364</f>
        <v>Indirect Costs</v>
      </c>
      <c r="B188" s="45">
        <f>'Bills Import 2024'!R364</f>
        <v>45596</v>
      </c>
      <c r="C188" s="45">
        <f>'Bills Import 2024'!R364</f>
        <v>45596</v>
      </c>
      <c r="D188" s="45">
        <f>'Bills Import 2024'!AM364</f>
        <v>45596</v>
      </c>
      <c r="E188" s="1" t="str">
        <f>'Bills Import 2024'!AB364</f>
        <v>3010096</v>
      </c>
      <c r="F188" s="1" t="str">
        <f>'Bills Import 2024'!BG364</f>
        <v>Indirect Costs</v>
      </c>
      <c r="G188" s="1">
        <f>'Bills Import 2024'!BM364</f>
        <v>1</v>
      </c>
      <c r="H188" s="46">
        <f>'Bills Import 2024'!BS364</f>
        <v>435963</v>
      </c>
      <c r="I188" s="1" t="str">
        <f>'Bills Import 2024'!W364</f>
        <v>{"1110": 100.0}</v>
      </c>
      <c r="J188" s="1" t="str">
        <f>'Bills Import 2024'!BA364</f>
        <v>15% PUR</v>
      </c>
    </row>
    <row r="189" spans="1:10" x14ac:dyDescent="0.25">
      <c r="A189" s="1" t="str">
        <f>'Bills Import 2024'!M366</f>
        <v>Indirect Costs</v>
      </c>
      <c r="B189" s="45">
        <f>'Bills Import 2024'!R366</f>
        <v>45596</v>
      </c>
      <c r="C189" s="45">
        <f>'Bills Import 2024'!R366</f>
        <v>45596</v>
      </c>
      <c r="D189" s="45">
        <f>'Bills Import 2024'!AM366</f>
        <v>45596</v>
      </c>
      <c r="E189" s="1" t="str">
        <f>'Bills Import 2024'!AB366</f>
        <v>3010096</v>
      </c>
      <c r="F189" s="1" t="str">
        <f>'Bills Import 2024'!BG366</f>
        <v>Indirect Costs</v>
      </c>
      <c r="G189" s="1">
        <f>'Bills Import 2024'!BM366</f>
        <v>1</v>
      </c>
      <c r="H189" s="46">
        <f>'Bills Import 2024'!BS366</f>
        <v>357086</v>
      </c>
      <c r="I189" s="1" t="str">
        <f>'Bills Import 2024'!W366</f>
        <v>{"61": 100.0}</v>
      </c>
      <c r="J189" s="1" t="str">
        <f>'Bills Import 2024'!BA366</f>
        <v>15% PUR</v>
      </c>
    </row>
    <row r="190" spans="1:10" x14ac:dyDescent="0.25">
      <c r="A190" s="1" t="str">
        <f>'Bills Import 2024'!M368</f>
        <v>Indirect Costs</v>
      </c>
      <c r="B190" s="45">
        <f>'Bills Import 2024'!R368</f>
        <v>45627</v>
      </c>
      <c r="C190" s="45">
        <f>'Bills Import 2024'!R368</f>
        <v>45627</v>
      </c>
      <c r="D190" s="45">
        <f>'Bills Import 2024'!AM368</f>
        <v>45627</v>
      </c>
      <c r="E190" s="1" t="str">
        <f>'Bills Import 2024'!AB368</f>
        <v>3010096</v>
      </c>
      <c r="F190" s="1" t="str">
        <f>'Bills Import 2024'!BG368</f>
        <v>Indirect Costs</v>
      </c>
      <c r="G190" s="1">
        <f>'Bills Import 2024'!BM368</f>
        <v>1</v>
      </c>
      <c r="H190" s="46">
        <f>'Bills Import 2024'!BS368</f>
        <v>33007</v>
      </c>
      <c r="I190" s="1" t="str">
        <f>'Bills Import 2024'!W368</f>
        <v>{"991": 100.0}</v>
      </c>
      <c r="J190" s="1" t="str">
        <f>'Bills Import 2024'!BA368</f>
        <v>15% PUR</v>
      </c>
    </row>
    <row r="191" spans="1:10" x14ac:dyDescent="0.25">
      <c r="A191" s="1" t="str">
        <f>'Bills Import 2024'!M370</f>
        <v>Indirect Costs</v>
      </c>
      <c r="B191" s="45">
        <f>'Bills Import 2024'!R370</f>
        <v>45627</v>
      </c>
      <c r="C191" s="45">
        <f>'Bills Import 2024'!R370</f>
        <v>45627</v>
      </c>
      <c r="D191" s="45">
        <f>'Bills Import 2024'!AM370</f>
        <v>45627</v>
      </c>
      <c r="E191" s="1" t="str">
        <f>'Bills Import 2024'!AB370</f>
        <v>3010096</v>
      </c>
      <c r="F191" s="1" t="str">
        <f>'Bills Import 2024'!BG370</f>
        <v>Indirect Costs</v>
      </c>
      <c r="G191" s="1">
        <f>'Bills Import 2024'!BM370</f>
        <v>1</v>
      </c>
      <c r="H191" s="46">
        <f>'Bills Import 2024'!BS370</f>
        <v>51296</v>
      </c>
      <c r="I191" s="1" t="str">
        <f>'Bills Import 2024'!W370</f>
        <v>{"1026": 100.0}</v>
      </c>
      <c r="J191" s="1" t="str">
        <f>'Bills Import 2024'!BA370</f>
        <v>15% PUR</v>
      </c>
    </row>
    <row r="192" spans="1:10" x14ac:dyDescent="0.25">
      <c r="A192" s="1" t="str">
        <f>'Bills Import 2024'!M372</f>
        <v>Indirect Costs</v>
      </c>
      <c r="B192" s="45">
        <f>'Bills Import 2024'!R372</f>
        <v>45627</v>
      </c>
      <c r="C192" s="45">
        <f>'Bills Import 2024'!R372</f>
        <v>45627</v>
      </c>
      <c r="D192" s="45">
        <f>'Bills Import 2024'!AM372</f>
        <v>45627</v>
      </c>
      <c r="E192" s="1" t="str">
        <f>'Bills Import 2024'!AB372</f>
        <v>3010096</v>
      </c>
      <c r="F192" s="1" t="str">
        <f>'Bills Import 2024'!BG372</f>
        <v>Indirect Costs</v>
      </c>
      <c r="G192" s="1">
        <f>'Bills Import 2024'!BM372</f>
        <v>1</v>
      </c>
      <c r="H192" s="46">
        <f>'Bills Import 2024'!BS372</f>
        <v>69475</v>
      </c>
      <c r="I192" s="1" t="str">
        <f>'Bills Import 2024'!W372</f>
        <v>{"1108": 100.0}</v>
      </c>
      <c r="J192" s="1" t="str">
        <f>'Bills Import 2024'!BA372</f>
        <v>15% PUR</v>
      </c>
    </row>
    <row r="193" spans="1:10" x14ac:dyDescent="0.25">
      <c r="A193" s="1" t="str">
        <f>'Bills Import 2024'!M373</f>
        <v>Indirect Costs</v>
      </c>
      <c r="B193" s="45">
        <f>'Bills Import 2024'!R373</f>
        <v>45627</v>
      </c>
      <c r="C193" s="45">
        <f>'Bills Import 2024'!R373</f>
        <v>45627</v>
      </c>
      <c r="D193" s="45">
        <f>'Bills Import 2024'!AM373</f>
        <v>45627</v>
      </c>
      <c r="E193" s="1" t="str">
        <f>'Bills Import 2024'!AB373</f>
        <v>3010096</v>
      </c>
      <c r="F193" s="1" t="str">
        <f>'Bills Import 2024'!BG373</f>
        <v>Indirect Costs</v>
      </c>
      <c r="G193" s="1">
        <f>'Bills Import 2024'!BM373</f>
        <v>1</v>
      </c>
      <c r="H193" s="46">
        <f>'Bills Import 2024'!BS373</f>
        <v>8929</v>
      </c>
      <c r="I193" s="1" t="str">
        <f>'Bills Import 2024'!W373</f>
        <v>{"1031": 100.0}</v>
      </c>
      <c r="J193" s="1" t="str">
        <f>'Bills Import 2024'!BA373</f>
        <v>15% PUR</v>
      </c>
    </row>
    <row r="194" spans="1:10" x14ac:dyDescent="0.25">
      <c r="A194" s="1" t="str">
        <f>'Bills Import 2024'!M375</f>
        <v>Indirect Costs</v>
      </c>
      <c r="B194" s="45">
        <f>'Bills Import 2024'!R375</f>
        <v>45627</v>
      </c>
      <c r="C194" s="45">
        <f>'Bills Import 2024'!R375</f>
        <v>45627</v>
      </c>
      <c r="D194" s="45">
        <f>'Bills Import 2024'!AM375</f>
        <v>45627</v>
      </c>
      <c r="E194" s="1" t="str">
        <f>'Bills Import 2024'!AB375</f>
        <v>3010096</v>
      </c>
      <c r="F194" s="1" t="str">
        <f>'Bills Import 2024'!BG375</f>
        <v>Indirect Costs</v>
      </c>
      <c r="G194" s="1">
        <f>'Bills Import 2024'!BM375</f>
        <v>1</v>
      </c>
      <c r="H194" s="46">
        <f>'Bills Import 2024'!BS375</f>
        <v>311281</v>
      </c>
      <c r="I194" s="1" t="str">
        <f>'Bills Import 2024'!W375</f>
        <v>{"1109": 100.0}</v>
      </c>
      <c r="J194" s="1" t="str">
        <f>'Bills Import 2024'!BA375</f>
        <v>15% PUR</v>
      </c>
    </row>
    <row r="195" spans="1:10" x14ac:dyDescent="0.25">
      <c r="A195" s="1" t="str">
        <f>'Bills Import 2024'!M377</f>
        <v>Indirect Costs</v>
      </c>
      <c r="B195" s="45">
        <f>'Bills Import 2024'!R377</f>
        <v>45627</v>
      </c>
      <c r="C195" s="45">
        <f>'Bills Import 2024'!R377</f>
        <v>45627</v>
      </c>
      <c r="D195" s="45">
        <f>'Bills Import 2024'!AM377</f>
        <v>45627</v>
      </c>
      <c r="E195" s="1" t="str">
        <f>'Bills Import 2024'!AB377</f>
        <v>3010096</v>
      </c>
      <c r="F195" s="1" t="str">
        <f>'Bills Import 2024'!BG377</f>
        <v>Indirect Costs</v>
      </c>
      <c r="G195" s="1">
        <f>'Bills Import 2024'!BM377</f>
        <v>1</v>
      </c>
      <c r="H195" s="46">
        <f>'Bills Import 2024'!BS377</f>
        <v>435963</v>
      </c>
      <c r="I195" s="1" t="str">
        <f>'Bills Import 2024'!W377</f>
        <v>{"1110": 100.0}</v>
      </c>
      <c r="J195" s="1" t="str">
        <f>'Bills Import 2024'!BA377</f>
        <v>15% PUR</v>
      </c>
    </row>
    <row r="196" spans="1:10" x14ac:dyDescent="0.25">
      <c r="A196" s="1" t="str">
        <f>'Bills Import 2024'!M379</f>
        <v>Indirect Costs</v>
      </c>
      <c r="B196" s="45">
        <f>'Bills Import 2024'!R379</f>
        <v>45627</v>
      </c>
      <c r="C196" s="45">
        <f>'Bills Import 2024'!R379</f>
        <v>45627</v>
      </c>
      <c r="D196" s="45">
        <f>'Bills Import 2024'!AM379</f>
        <v>45627</v>
      </c>
      <c r="E196" s="1" t="str">
        <f>'Bills Import 2024'!AB379</f>
        <v>3010096</v>
      </c>
      <c r="F196" s="1" t="str">
        <f>'Bills Import 2024'!BG379</f>
        <v>Indirect Costs</v>
      </c>
      <c r="G196" s="1">
        <f>'Bills Import 2024'!BM379</f>
        <v>1</v>
      </c>
      <c r="H196" s="46">
        <f>'Bills Import 2024'!BS379</f>
        <v>357086</v>
      </c>
      <c r="I196" s="1" t="str">
        <f>'Bills Import 2024'!W379</f>
        <v>{"61": 100.0}</v>
      </c>
      <c r="J196" s="1" t="str">
        <f>'Bills Import 2024'!BA379</f>
        <v>15% PUR</v>
      </c>
    </row>
  </sheetData>
  <autoFilter ref="A1:J196" xr:uid="{C19EE3F3-65B3-4EC0-9CBB-B851EAE9F516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6045-F8EA-4FE6-B93B-E6DE69C27E92}">
  <dimension ref="A1:S196"/>
  <sheetViews>
    <sheetView zoomScaleNormal="100" workbookViewId="0">
      <selection activeCell="A198" sqref="A198"/>
    </sheetView>
  </sheetViews>
  <sheetFormatPr defaultRowHeight="15" x14ac:dyDescent="0.25"/>
  <cols>
    <col min="1" max="1" width="9.5" customWidth="1"/>
    <col min="2" max="4" width="10.125" style="45" bestFit="1" customWidth="1"/>
    <col min="8" max="8" width="12.625" style="25" bestFit="1" customWidth="1"/>
    <col min="9" max="9" width="13.75" bestFit="1" customWidth="1"/>
  </cols>
  <sheetData>
    <row r="1" spans="1:19" x14ac:dyDescent="0.25">
      <c r="A1" s="1" t="s">
        <v>0</v>
      </c>
      <c r="B1" s="1" t="s">
        <v>1063</v>
      </c>
      <c r="C1" s="1" t="s">
        <v>1064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tr">
        <f>'Bills Import 2024'!O2</f>
        <v>Overheads</v>
      </c>
      <c r="B2" s="45">
        <f>'Bills Import 2024'!R2</f>
        <v>45292</v>
      </c>
      <c r="C2" s="45">
        <f>'Bills Import 2024'!R2</f>
        <v>45292</v>
      </c>
      <c r="D2" s="45">
        <f>'Bills Import 2024'!AO2</f>
        <v>45313</v>
      </c>
      <c r="E2" s="1" t="str">
        <f>'Bills Import 2024'!AC2</f>
        <v>3010097</v>
      </c>
      <c r="F2" s="1" t="str">
        <f>'Bills Import 2024'!BH2</f>
        <v>Overheads</v>
      </c>
      <c r="G2" s="1">
        <f>'Bills Import 2024'!BN2</f>
        <v>1</v>
      </c>
      <c r="H2" s="46">
        <f>'Bills Import 2024'!BT2</f>
        <v>17450</v>
      </c>
      <c r="I2" s="1" t="str">
        <f>'Bills Import 2024'!W2</f>
        <v>{"851": 100.0}</v>
      </c>
      <c r="J2" s="1" t="str">
        <f>'Bills Import 2024'!BB2</f>
        <v>0% PUR</v>
      </c>
    </row>
    <row r="3" spans="1:19" x14ac:dyDescent="0.25">
      <c r="A3" s="1" t="str">
        <f>'Bills Import 2024'!O4</f>
        <v>Overheads</v>
      </c>
      <c r="B3" s="45">
        <f>'Bills Import 2024'!R4</f>
        <v>45292</v>
      </c>
      <c r="C3" s="45">
        <f>'Bills Import 2024'!R4</f>
        <v>45292</v>
      </c>
      <c r="D3" s="45">
        <f>'Bills Import 2024'!AO4</f>
        <v>45313</v>
      </c>
      <c r="E3" s="1" t="str">
        <f>'Bills Import 2024'!AC4</f>
        <v>3010097</v>
      </c>
      <c r="F3" s="1" t="str">
        <f>'Bills Import 2024'!BH4</f>
        <v>Overheads</v>
      </c>
      <c r="G3" s="1">
        <f>'Bills Import 2024'!BN4</f>
        <v>1</v>
      </c>
      <c r="H3" s="46">
        <f>'Bills Import 2024'!BT4</f>
        <v>25931</v>
      </c>
      <c r="I3" s="1" t="str">
        <f>'Bills Import 2024'!W4</f>
        <v>{"1017": 100.0}</v>
      </c>
      <c r="J3" s="1" t="str">
        <f>'Bills Import 2024'!BB4</f>
        <v>0% PUR</v>
      </c>
    </row>
    <row r="4" spans="1:19" x14ac:dyDescent="0.25">
      <c r="A4" s="1" t="str">
        <f>'Bills Import 2024'!O6</f>
        <v>Overheads</v>
      </c>
      <c r="B4" s="45">
        <f>'Bills Import 2024'!R6</f>
        <v>45292</v>
      </c>
      <c r="C4" s="45">
        <f>'Bills Import 2024'!R6</f>
        <v>45292</v>
      </c>
      <c r="D4" s="45">
        <f>'Bills Import 2024'!AO6</f>
        <v>45313</v>
      </c>
      <c r="E4" s="1" t="str">
        <f>'Bills Import 2024'!AC6</f>
        <v>3010097</v>
      </c>
      <c r="F4" s="1" t="str">
        <f>'Bills Import 2024'!BH6</f>
        <v>Overheads</v>
      </c>
      <c r="G4" s="1">
        <f>'Bills Import 2024'!BN6</f>
        <v>1</v>
      </c>
      <c r="H4" s="46">
        <f>'Bills Import 2024'!BT6</f>
        <v>196940</v>
      </c>
      <c r="I4" s="1" t="str">
        <f>'Bills Import 2024'!W6</f>
        <v>{"1006": 100.0}</v>
      </c>
      <c r="J4" s="1" t="str">
        <f>'Bills Import 2024'!BB6</f>
        <v>0% PUR</v>
      </c>
    </row>
    <row r="5" spans="1:19" x14ac:dyDescent="0.25">
      <c r="A5" s="1" t="str">
        <f>'Bills Import 2024'!O8</f>
        <v>Overheads</v>
      </c>
      <c r="B5" s="45">
        <f>'Bills Import 2024'!R8</f>
        <v>45292</v>
      </c>
      <c r="C5" s="45">
        <f>'Bills Import 2024'!R8</f>
        <v>45292</v>
      </c>
      <c r="D5" s="45">
        <f>'Bills Import 2024'!AO8</f>
        <v>45313</v>
      </c>
      <c r="E5" s="1" t="str">
        <f>'Bills Import 2024'!AC8</f>
        <v>3010097</v>
      </c>
      <c r="F5" s="1" t="str">
        <f>'Bills Import 2024'!BH8</f>
        <v>Overheads</v>
      </c>
      <c r="G5" s="1">
        <f>'Bills Import 2024'!BN8</f>
        <v>1</v>
      </c>
      <c r="H5" s="46">
        <f>'Bills Import 2024'!BT8</f>
        <v>134820</v>
      </c>
      <c r="I5" s="1" t="str">
        <f>'Bills Import 2024'!W8</f>
        <v>{"906": 100.0}</v>
      </c>
      <c r="J5" s="1" t="str">
        <f>'Bills Import 2024'!BB8</f>
        <v>0% PUR</v>
      </c>
    </row>
    <row r="6" spans="1:19" x14ac:dyDescent="0.25">
      <c r="A6" s="1" t="str">
        <f>'Bills Import 2024'!O10</f>
        <v>Overheads</v>
      </c>
      <c r="B6" s="45">
        <f>'Bills Import 2024'!R10</f>
        <v>45292</v>
      </c>
      <c r="C6" s="45">
        <f>'Bills Import 2024'!R10</f>
        <v>45292</v>
      </c>
      <c r="D6" s="45">
        <f>'Bills Import 2024'!AO10</f>
        <v>45313</v>
      </c>
      <c r="E6" s="1" t="str">
        <f>'Bills Import 2024'!AC10</f>
        <v>3010097</v>
      </c>
      <c r="F6" s="1" t="str">
        <f>'Bills Import 2024'!BH10</f>
        <v>Overheads</v>
      </c>
      <c r="G6" s="1">
        <f>'Bills Import 2024'!BN10</f>
        <v>1</v>
      </c>
      <c r="H6" s="46">
        <f>'Bills Import 2024'!BT10</f>
        <v>452794</v>
      </c>
      <c r="I6" s="1" t="str">
        <f>'Bills Import 2024'!W10</f>
        <v>{"1035": 100.0}</v>
      </c>
      <c r="J6" s="1" t="str">
        <f>'Bills Import 2024'!BB10</f>
        <v>0% PUR</v>
      </c>
    </row>
    <row r="7" spans="1:19" x14ac:dyDescent="0.25">
      <c r="A7" s="1" t="str">
        <f>'Bills Import 2024'!O12</f>
        <v>Overheads</v>
      </c>
      <c r="B7" s="45">
        <f>'Bills Import 2024'!R12</f>
        <v>45292</v>
      </c>
      <c r="C7" s="45">
        <f>'Bills Import 2024'!R12</f>
        <v>45292</v>
      </c>
      <c r="D7" s="45">
        <f>'Bills Import 2024'!AO12</f>
        <v>45313</v>
      </c>
      <c r="E7" s="1" t="str">
        <f>'Bills Import 2024'!AC12</f>
        <v>3010097</v>
      </c>
      <c r="F7" s="1" t="str">
        <f>'Bills Import 2024'!BH12</f>
        <v>Overheads</v>
      </c>
      <c r="G7" s="1">
        <f>'Bills Import 2024'!BN12</f>
        <v>1</v>
      </c>
      <c r="H7" s="46">
        <f>'Bills Import 2024'!BT12</f>
        <v>18412</v>
      </c>
      <c r="I7" s="1" t="str">
        <f>'Bills Import 2024'!W12</f>
        <v>{"1034": 100.0}</v>
      </c>
      <c r="J7" s="1" t="str">
        <f>'Bills Import 2024'!BB12</f>
        <v>0% PUR</v>
      </c>
    </row>
    <row r="8" spans="1:19" x14ac:dyDescent="0.25">
      <c r="A8" s="1" t="str">
        <f>'Bills Import 2024'!O14</f>
        <v>Overheads</v>
      </c>
      <c r="B8" s="45">
        <f>'Bills Import 2024'!R14</f>
        <v>45292</v>
      </c>
      <c r="C8" s="45">
        <f>'Bills Import 2024'!R14</f>
        <v>45292</v>
      </c>
      <c r="D8" s="45">
        <f>'Bills Import 2024'!AO14</f>
        <v>45313</v>
      </c>
      <c r="E8" s="1" t="str">
        <f>'Bills Import 2024'!AC14</f>
        <v>3010097</v>
      </c>
      <c r="F8" s="1" t="str">
        <f>'Bills Import 2024'!BH14</f>
        <v>Overheads</v>
      </c>
      <c r="G8" s="1">
        <f>'Bills Import 2024'!BN14</f>
        <v>1</v>
      </c>
      <c r="H8" s="46">
        <f>'Bills Import 2024'!BT14</f>
        <v>102271</v>
      </c>
      <c r="I8" s="1" t="str">
        <f>'Bills Import 2024'!W14</f>
        <v>{"1011": 100.0}</v>
      </c>
      <c r="J8" s="1" t="str">
        <f>'Bills Import 2024'!BB14</f>
        <v>0% PUR</v>
      </c>
    </row>
    <row r="9" spans="1:19" x14ac:dyDescent="0.25">
      <c r="A9" s="1" t="str">
        <f>'Bills Import 2024'!O16</f>
        <v>Overheads</v>
      </c>
      <c r="B9" s="45">
        <f>'Bills Import 2024'!R16</f>
        <v>45292</v>
      </c>
      <c r="C9" s="45">
        <f>'Bills Import 2024'!R16</f>
        <v>45292</v>
      </c>
      <c r="D9" s="45">
        <f>'Bills Import 2024'!AO16</f>
        <v>45313</v>
      </c>
      <c r="E9" s="1" t="str">
        <f>'Bills Import 2024'!AC16</f>
        <v>3010097</v>
      </c>
      <c r="F9" s="1" t="str">
        <f>'Bills Import 2024'!BH16</f>
        <v>Overheads</v>
      </c>
      <c r="G9" s="1">
        <f>'Bills Import 2024'!BN16</f>
        <v>1</v>
      </c>
      <c r="H9" s="46">
        <f>'Bills Import 2024'!BT16</f>
        <v>49062</v>
      </c>
      <c r="I9" s="1" t="str">
        <f>'Bills Import 2024'!W16</f>
        <v>{"1008": 100.0}</v>
      </c>
      <c r="J9" s="1" t="str">
        <f>'Bills Import 2024'!BB16</f>
        <v>0% PUR</v>
      </c>
    </row>
    <row r="10" spans="1:19" x14ac:dyDescent="0.25">
      <c r="A10" s="1" t="str">
        <f>'Bills Import 2024'!O18</f>
        <v>Overheads</v>
      </c>
      <c r="B10" s="45">
        <f>'Bills Import 2024'!R18</f>
        <v>45292</v>
      </c>
      <c r="C10" s="45">
        <f>'Bills Import 2024'!R18</f>
        <v>45292</v>
      </c>
      <c r="D10" s="45">
        <f>'Bills Import 2024'!AO18</f>
        <v>45313</v>
      </c>
      <c r="E10" s="1" t="str">
        <f>'Bills Import 2024'!AC18</f>
        <v>3010097</v>
      </c>
      <c r="F10" s="1" t="str">
        <f>'Bills Import 2024'!BH18</f>
        <v>Overheads</v>
      </c>
      <c r="G10" s="1">
        <f>'Bills Import 2024'!BN18</f>
        <v>1</v>
      </c>
      <c r="H10" s="46">
        <f>'Bills Import 2024'!BT18</f>
        <v>293660</v>
      </c>
      <c r="I10" s="1" t="str">
        <f>'Bills Import 2024'!W18</f>
        <v>{"1019": 100.0}</v>
      </c>
      <c r="J10" s="1" t="str">
        <f>'Bills Import 2024'!BB18</f>
        <v>0% PUR</v>
      </c>
    </row>
    <row r="11" spans="1:19" x14ac:dyDescent="0.25">
      <c r="A11" s="1" t="str">
        <f>'Bills Import 2024'!O20</f>
        <v>Overheads</v>
      </c>
      <c r="B11" s="45">
        <f>'Bills Import 2024'!R20</f>
        <v>45292</v>
      </c>
      <c r="C11" s="45">
        <f>'Bills Import 2024'!R20</f>
        <v>45292</v>
      </c>
      <c r="D11" s="45">
        <f>'Bills Import 2024'!AO20</f>
        <v>45313</v>
      </c>
      <c r="E11" s="1" t="str">
        <f>'Bills Import 2024'!AC20</f>
        <v>3010097</v>
      </c>
      <c r="F11" s="1" t="str">
        <f>'Bills Import 2024'!BH20</f>
        <v>Overheads</v>
      </c>
      <c r="G11" s="1">
        <f>'Bills Import 2024'!BN20</f>
        <v>1</v>
      </c>
      <c r="H11" s="46">
        <f>'Bills Import 2024'!BT20</f>
        <v>6933</v>
      </c>
      <c r="I11" s="1" t="str">
        <f>'Bills Import 2024'!W20</f>
        <v>{"997": 100.0}</v>
      </c>
      <c r="J11" s="1" t="str">
        <f>'Bills Import 2024'!BB20</f>
        <v>0% PUR</v>
      </c>
    </row>
    <row r="12" spans="1:19" x14ac:dyDescent="0.25">
      <c r="A12" s="1" t="str">
        <f>'Bills Import 2024'!O22</f>
        <v>Overheads</v>
      </c>
      <c r="B12" s="45">
        <f>'Bills Import 2024'!R22</f>
        <v>45292</v>
      </c>
      <c r="C12" s="45">
        <f>'Bills Import 2024'!R22</f>
        <v>45292</v>
      </c>
      <c r="D12" s="45">
        <f>'Bills Import 2024'!AO22</f>
        <v>45313</v>
      </c>
      <c r="E12" s="1" t="str">
        <f>'Bills Import 2024'!AC22</f>
        <v>3010097</v>
      </c>
      <c r="F12" s="1" t="str">
        <f>'Bills Import 2024'!BH22</f>
        <v>Overheads</v>
      </c>
      <c r="G12" s="1">
        <f>'Bills Import 2024'!BN22</f>
        <v>1</v>
      </c>
      <c r="H12" s="46">
        <f>'Bills Import 2024'!BT22</f>
        <v>251522</v>
      </c>
      <c r="I12" s="1" t="str">
        <f>'Bills Import 2024'!W22</f>
        <v>{"911": 100.0}</v>
      </c>
      <c r="J12" s="1" t="str">
        <f>'Bills Import 2024'!BB22</f>
        <v>0% PUR</v>
      </c>
    </row>
    <row r="13" spans="1:19" x14ac:dyDescent="0.25">
      <c r="A13" s="1" t="str">
        <f>'Bills Import 2024'!O24</f>
        <v>Overheads</v>
      </c>
      <c r="B13" s="45">
        <f>'Bills Import 2024'!R24</f>
        <v>45292</v>
      </c>
      <c r="C13" s="45">
        <f>'Bills Import 2024'!R24</f>
        <v>45292</v>
      </c>
      <c r="D13" s="45">
        <f>'Bills Import 2024'!AO24</f>
        <v>45313</v>
      </c>
      <c r="E13" s="1" t="str">
        <f>'Bills Import 2024'!AC24</f>
        <v>3010097</v>
      </c>
      <c r="F13" s="1" t="str">
        <f>'Bills Import 2024'!BH24</f>
        <v>Overheads</v>
      </c>
      <c r="G13" s="1">
        <f>'Bills Import 2024'!BN24</f>
        <v>1</v>
      </c>
      <c r="H13" s="46">
        <f>'Bills Import 2024'!BT24</f>
        <v>13740</v>
      </c>
      <c r="I13" s="1" t="str">
        <f>'Bills Import 2024'!W24</f>
        <v>{"1005": 100.0}</v>
      </c>
      <c r="J13" s="1" t="str">
        <f>'Bills Import 2024'!BB24</f>
        <v>0% PUR</v>
      </c>
    </row>
    <row r="14" spans="1:19" x14ac:dyDescent="0.25">
      <c r="A14" s="1" t="str">
        <f>'Bills Import 2024'!O26</f>
        <v>Overheads</v>
      </c>
      <c r="B14" s="45">
        <f>'Bills Import 2024'!R26</f>
        <v>45292</v>
      </c>
      <c r="C14" s="45">
        <f>'Bills Import 2024'!R26</f>
        <v>45292</v>
      </c>
      <c r="D14" s="45">
        <f>'Bills Import 2024'!AO26</f>
        <v>45313</v>
      </c>
      <c r="E14" s="1" t="str">
        <f>'Bills Import 2024'!AC26</f>
        <v>3010097</v>
      </c>
      <c r="F14" s="1" t="str">
        <f>'Bills Import 2024'!BH26</f>
        <v>Overheads</v>
      </c>
      <c r="G14" s="1">
        <f>'Bills Import 2024'!BN26</f>
        <v>1</v>
      </c>
      <c r="H14" s="46">
        <f>'Bills Import 2024'!BT26</f>
        <v>14873</v>
      </c>
      <c r="I14" s="1" t="str">
        <f>'Bills Import 2024'!W26</f>
        <v>{"994": 100.0}</v>
      </c>
      <c r="J14" s="1" t="str">
        <f>'Bills Import 2024'!BB26</f>
        <v>0% PUR</v>
      </c>
    </row>
    <row r="15" spans="1:19" x14ac:dyDescent="0.25">
      <c r="A15" s="1" t="str">
        <f>'Bills Import 2024'!O28</f>
        <v>Overheads</v>
      </c>
      <c r="B15" s="45">
        <f>'Bills Import 2024'!R28</f>
        <v>45292</v>
      </c>
      <c r="C15" s="45">
        <f>'Bills Import 2024'!R28</f>
        <v>45292</v>
      </c>
      <c r="D15" s="45">
        <f>'Bills Import 2024'!AO28</f>
        <v>45313</v>
      </c>
      <c r="E15" s="1" t="str">
        <f>'Bills Import 2024'!AC28</f>
        <v>3010097</v>
      </c>
      <c r="F15" s="1" t="str">
        <f>'Bills Import 2024'!BH28</f>
        <v>Overheads</v>
      </c>
      <c r="G15" s="1">
        <f>'Bills Import 2024'!BN28</f>
        <v>1</v>
      </c>
      <c r="H15" s="46">
        <f>'Bills Import 2024'!BT28</f>
        <v>20152</v>
      </c>
      <c r="I15" s="1" t="str">
        <f>'Bills Import 2024'!W28</f>
        <v>{"1002": 100.0}</v>
      </c>
      <c r="J15" s="1" t="str">
        <f>'Bills Import 2024'!BB28</f>
        <v>0% PUR</v>
      </c>
    </row>
    <row r="16" spans="1:19" x14ac:dyDescent="0.25">
      <c r="A16" s="1" t="str">
        <f>'Bills Import 2024'!O30</f>
        <v>Overheads</v>
      </c>
      <c r="B16" s="45">
        <f>'Bills Import 2024'!R30</f>
        <v>45292</v>
      </c>
      <c r="C16" s="45">
        <f>'Bills Import 2024'!R30</f>
        <v>45292</v>
      </c>
      <c r="D16" s="45">
        <f>'Bills Import 2024'!AO30</f>
        <v>45313</v>
      </c>
      <c r="E16" s="1" t="str">
        <f>'Bills Import 2024'!AC30</f>
        <v>3010097</v>
      </c>
      <c r="F16" s="1" t="str">
        <f>'Bills Import 2024'!BH30</f>
        <v>Overheads</v>
      </c>
      <c r="G16" s="1">
        <f>'Bills Import 2024'!BN30</f>
        <v>1</v>
      </c>
      <c r="H16" s="46">
        <f>'Bills Import 2024'!BT30</f>
        <v>15664</v>
      </c>
      <c r="I16" s="1" t="str">
        <f>'Bills Import 2024'!W30</f>
        <v>{"919": 100.0}</v>
      </c>
      <c r="J16" s="1" t="str">
        <f>'Bills Import 2024'!BB30</f>
        <v>0% PUR</v>
      </c>
    </row>
    <row r="17" spans="1:10" x14ac:dyDescent="0.25">
      <c r="A17" s="1" t="str">
        <f>'Bills Import 2024'!O32</f>
        <v>Overheads</v>
      </c>
      <c r="B17" s="45">
        <f>'Bills Import 2024'!R32</f>
        <v>45292</v>
      </c>
      <c r="C17" s="45">
        <f>'Bills Import 2024'!R32</f>
        <v>45292</v>
      </c>
      <c r="D17" s="45">
        <f>'Bills Import 2024'!AO32</f>
        <v>45313</v>
      </c>
      <c r="E17" s="1" t="str">
        <f>'Bills Import 2024'!AC32</f>
        <v>3010097</v>
      </c>
      <c r="F17" s="1" t="str">
        <f>'Bills Import 2024'!BH32</f>
        <v>Overheads</v>
      </c>
      <c r="G17" s="1">
        <f>'Bills Import 2024'!BN32</f>
        <v>1</v>
      </c>
      <c r="H17" s="46">
        <f>'Bills Import 2024'!BT32</f>
        <v>274800</v>
      </c>
      <c r="I17" s="1" t="str">
        <f>'Bills Import 2024'!W32</f>
        <v>{"1020": 100.0}</v>
      </c>
      <c r="J17" s="1" t="str">
        <f>'Bills Import 2024'!BB32</f>
        <v>0% PUR</v>
      </c>
    </row>
    <row r="18" spans="1:10" x14ac:dyDescent="0.25">
      <c r="A18" s="1" t="str">
        <f>'Bills Import 2024'!O34</f>
        <v>Overheads</v>
      </c>
      <c r="B18" s="45">
        <f>'Bills Import 2024'!R34</f>
        <v>45321</v>
      </c>
      <c r="C18" s="45">
        <f>'Bills Import 2024'!R34</f>
        <v>45321</v>
      </c>
      <c r="D18" s="45">
        <f>'Bills Import 2024'!AO34</f>
        <v>45342</v>
      </c>
      <c r="E18" s="1" t="str">
        <f>'Bills Import 2024'!AC34</f>
        <v>3010097</v>
      </c>
      <c r="F18" s="1" t="str">
        <f>'Bills Import 2024'!BH34</f>
        <v>Overheads</v>
      </c>
      <c r="G18" s="1">
        <f>'Bills Import 2024'!BN34</f>
        <v>1</v>
      </c>
      <c r="H18" s="46">
        <f>'Bills Import 2024'!BT34</f>
        <v>11242</v>
      </c>
      <c r="I18" s="1" t="str">
        <f>'Bills Import 2024'!W34</f>
        <v>{"851": 100.0}</v>
      </c>
      <c r="J18" s="1" t="str">
        <f>'Bills Import 2024'!BB34</f>
        <v>0% PUR</v>
      </c>
    </row>
    <row r="19" spans="1:10" x14ac:dyDescent="0.25">
      <c r="A19" s="1" t="str">
        <f>'Bills Import 2024'!O36</f>
        <v>Overheads</v>
      </c>
      <c r="B19" s="45">
        <f>'Bills Import 2024'!R36</f>
        <v>45321</v>
      </c>
      <c r="C19" s="45">
        <f>'Bills Import 2024'!R36</f>
        <v>45321</v>
      </c>
      <c r="D19" s="45">
        <f>'Bills Import 2024'!AO36</f>
        <v>45342</v>
      </c>
      <c r="E19" s="1" t="str">
        <f>'Bills Import 2024'!AC36</f>
        <v>3010097</v>
      </c>
      <c r="F19" s="1" t="str">
        <f>'Bills Import 2024'!BH36</f>
        <v>Overheads</v>
      </c>
      <c r="G19" s="1">
        <f>'Bills Import 2024'!BN36</f>
        <v>1</v>
      </c>
      <c r="H19" s="46">
        <f>'Bills Import 2024'!BT36</f>
        <v>7734</v>
      </c>
      <c r="I19" s="1" t="str">
        <f>'Bills Import 2024'!W36</f>
        <v>{"909": 100.0}</v>
      </c>
      <c r="J19" s="1" t="str">
        <f>'Bills Import 2024'!BB36</f>
        <v>0% PUR</v>
      </c>
    </row>
    <row r="20" spans="1:10" x14ac:dyDescent="0.25">
      <c r="A20" s="1" t="str">
        <f>'Bills Import 2024'!O37</f>
        <v>Overheads</v>
      </c>
      <c r="B20" s="45">
        <f>'Bills Import 2024'!R37</f>
        <v>45321</v>
      </c>
      <c r="C20" s="45">
        <f>'Bills Import 2024'!R37</f>
        <v>45321</v>
      </c>
      <c r="D20" s="45">
        <f>'Bills Import 2024'!AO37</f>
        <v>45342</v>
      </c>
      <c r="E20" s="1" t="str">
        <f>'Bills Import 2024'!AC37</f>
        <v>3010097</v>
      </c>
      <c r="F20" s="1" t="str">
        <f>'Bills Import 2024'!BH37</f>
        <v>Overheads</v>
      </c>
      <c r="G20" s="1">
        <f>'Bills Import 2024'!BN37</f>
        <v>1</v>
      </c>
      <c r="H20" s="46">
        <f>'Bills Import 2024'!BT37</f>
        <v>57595</v>
      </c>
      <c r="I20" s="1" t="str">
        <f>'Bills Import 2024'!W37</f>
        <v>{"1017": 100.0}</v>
      </c>
      <c r="J20" s="1" t="str">
        <f>'Bills Import 2024'!BB37</f>
        <v>0% PUR</v>
      </c>
    </row>
    <row r="21" spans="1:10" x14ac:dyDescent="0.25">
      <c r="A21" s="1" t="str">
        <f>'Bills Import 2024'!O39</f>
        <v>Overheads</v>
      </c>
      <c r="B21" s="45">
        <f>'Bills Import 2024'!R39</f>
        <v>45321</v>
      </c>
      <c r="C21" s="45">
        <f>'Bills Import 2024'!R39</f>
        <v>45321</v>
      </c>
      <c r="D21" s="45">
        <f>'Bills Import 2024'!AO39</f>
        <v>45342</v>
      </c>
      <c r="E21" s="1" t="str">
        <f>'Bills Import 2024'!AC39</f>
        <v>3010097</v>
      </c>
      <c r="F21" s="1" t="str">
        <f>'Bills Import 2024'!BH39</f>
        <v>Overheads</v>
      </c>
      <c r="G21" s="1">
        <f>'Bills Import 2024'!BN39</f>
        <v>1</v>
      </c>
      <c r="H21" s="46">
        <f>'Bills Import 2024'!BT39</f>
        <v>44470</v>
      </c>
      <c r="I21" s="1" t="str">
        <f>'Bills Import 2024'!W39</f>
        <v>{"1012": 100.0}</v>
      </c>
      <c r="J21" s="1" t="str">
        <f>'Bills Import 2024'!BB39</f>
        <v>0% PUR</v>
      </c>
    </row>
    <row r="22" spans="1:10" x14ac:dyDescent="0.25">
      <c r="A22" s="1" t="str">
        <f>'Bills Import 2024'!O41</f>
        <v>Overheads</v>
      </c>
      <c r="B22" s="45">
        <f>'Bills Import 2024'!R41</f>
        <v>45321</v>
      </c>
      <c r="C22" s="45">
        <f>'Bills Import 2024'!R41</f>
        <v>45321</v>
      </c>
      <c r="D22" s="45">
        <f>'Bills Import 2024'!AO41</f>
        <v>45342</v>
      </c>
      <c r="E22" s="1" t="str">
        <f>'Bills Import 2024'!AC41</f>
        <v>3010097</v>
      </c>
      <c r="F22" s="1" t="str">
        <f>'Bills Import 2024'!BH41</f>
        <v>Overheads</v>
      </c>
      <c r="G22" s="1">
        <f>'Bills Import 2024'!BN41</f>
        <v>1</v>
      </c>
      <c r="H22" s="46">
        <f>'Bills Import 2024'!BT41</f>
        <v>22907</v>
      </c>
      <c r="I22" s="1" t="str">
        <f>'Bills Import 2024'!W41</f>
        <v>{"860": 100.0}</v>
      </c>
      <c r="J22" s="1" t="str">
        <f>'Bills Import 2024'!BB41</f>
        <v>0% PUR</v>
      </c>
    </row>
    <row r="23" spans="1:10" x14ac:dyDescent="0.25">
      <c r="A23" s="1" t="str">
        <f>'Bills Import 2024'!O42</f>
        <v>Overheads</v>
      </c>
      <c r="B23" s="45">
        <f>'Bills Import 2024'!R42</f>
        <v>45321</v>
      </c>
      <c r="C23" s="45">
        <f>'Bills Import 2024'!R42</f>
        <v>45321</v>
      </c>
      <c r="D23" s="45">
        <f>'Bills Import 2024'!AO42</f>
        <v>45342</v>
      </c>
      <c r="E23" s="1" t="str">
        <f>'Bills Import 2024'!AC42</f>
        <v>3010097</v>
      </c>
      <c r="F23" s="1" t="str">
        <f>'Bills Import 2024'!BH42</f>
        <v>Overheads</v>
      </c>
      <c r="G23" s="1">
        <f>'Bills Import 2024'!BN42</f>
        <v>1</v>
      </c>
      <c r="H23" s="46">
        <f>'Bills Import 2024'!BT42</f>
        <v>64120</v>
      </c>
      <c r="I23" s="1" t="str">
        <f>'Bills Import 2024'!W42</f>
        <v>{"854": 100.0}</v>
      </c>
      <c r="J23" s="1" t="str">
        <f>'Bills Import 2024'!BB42</f>
        <v>0% PUR</v>
      </c>
    </row>
    <row r="24" spans="1:10" x14ac:dyDescent="0.25">
      <c r="A24" s="1" t="str">
        <f>'Bills Import 2024'!O44</f>
        <v>Overheads</v>
      </c>
      <c r="B24" s="45">
        <f>'Bills Import 2024'!R44</f>
        <v>45321</v>
      </c>
      <c r="C24" s="45">
        <f>'Bills Import 2024'!R44</f>
        <v>45321</v>
      </c>
      <c r="D24" s="45">
        <f>'Bills Import 2024'!AO44</f>
        <v>45342</v>
      </c>
      <c r="E24" s="1" t="str">
        <f>'Bills Import 2024'!AC44</f>
        <v>3010097</v>
      </c>
      <c r="F24" s="1" t="str">
        <f>'Bills Import 2024'!BH44</f>
        <v>Overheads</v>
      </c>
      <c r="G24" s="1">
        <f>'Bills Import 2024'!BN44</f>
        <v>1</v>
      </c>
      <c r="H24" s="46">
        <f>'Bills Import 2024'!BT44</f>
        <v>12355</v>
      </c>
      <c r="I24" s="1" t="str">
        <f>'Bills Import 2024'!W44</f>
        <v>{"1013": 100.0}</v>
      </c>
      <c r="J24" s="1" t="str">
        <f>'Bills Import 2024'!BB44</f>
        <v>0% PUR</v>
      </c>
    </row>
    <row r="25" spans="1:10" x14ac:dyDescent="0.25">
      <c r="A25" s="1" t="str">
        <f>'Bills Import 2024'!O46</f>
        <v>Overheads</v>
      </c>
      <c r="B25" s="45">
        <f>'Bills Import 2024'!R46</f>
        <v>45321</v>
      </c>
      <c r="C25" s="45">
        <f>'Bills Import 2024'!R46</f>
        <v>45321</v>
      </c>
      <c r="D25" s="45">
        <f>'Bills Import 2024'!AO46</f>
        <v>45342</v>
      </c>
      <c r="E25" s="1" t="str">
        <f>'Bills Import 2024'!AC46</f>
        <v>3010097</v>
      </c>
      <c r="F25" s="1" t="str">
        <f>'Bills Import 2024'!BH46</f>
        <v>Overheads</v>
      </c>
      <c r="G25" s="1">
        <f>'Bills Import 2024'!BN46</f>
        <v>1</v>
      </c>
      <c r="H25" s="46">
        <f>'Bills Import 2024'!BT46</f>
        <v>286250</v>
      </c>
      <c r="I25" s="1" t="str">
        <f>'Bills Import 2024'!W46</f>
        <v>{"1006": 100.0}</v>
      </c>
      <c r="J25" s="1" t="str">
        <f>'Bills Import 2024'!BB46</f>
        <v>0% PUR</v>
      </c>
    </row>
    <row r="26" spans="1:10" x14ac:dyDescent="0.25">
      <c r="A26" s="1" t="str">
        <f>'Bills Import 2024'!O48</f>
        <v>Overheads</v>
      </c>
      <c r="B26" s="45">
        <f>'Bills Import 2024'!R48</f>
        <v>45321</v>
      </c>
      <c r="C26" s="45">
        <f>'Bills Import 2024'!R48</f>
        <v>45321</v>
      </c>
      <c r="D26" s="45">
        <f>'Bills Import 2024'!AO48</f>
        <v>45342</v>
      </c>
      <c r="E26" s="1" t="str">
        <f>'Bills Import 2024'!AC48</f>
        <v>3010097</v>
      </c>
      <c r="F26" s="1" t="str">
        <f>'Bills Import 2024'!BH48</f>
        <v>Overheads</v>
      </c>
      <c r="G26" s="1">
        <f>'Bills Import 2024'!BN48</f>
        <v>1</v>
      </c>
      <c r="H26" s="46">
        <f>'Bills Import 2024'!BT48</f>
        <v>154218</v>
      </c>
      <c r="I26" s="1" t="str">
        <f>'Bills Import 2024'!W48</f>
        <v>{"906": 100.0}</v>
      </c>
      <c r="J26" s="1" t="str">
        <f>'Bills Import 2024'!BB48</f>
        <v>0% PUR</v>
      </c>
    </row>
    <row r="27" spans="1:10" x14ac:dyDescent="0.25">
      <c r="A27" s="1" t="str">
        <f>'Bills Import 2024'!O50</f>
        <v>Overheads</v>
      </c>
      <c r="B27" s="45">
        <f>'Bills Import 2024'!R50</f>
        <v>45321</v>
      </c>
      <c r="C27" s="45">
        <f>'Bills Import 2024'!R50</f>
        <v>45321</v>
      </c>
      <c r="D27" s="45">
        <f>'Bills Import 2024'!AO50</f>
        <v>45342</v>
      </c>
      <c r="E27" s="1" t="str">
        <f>'Bills Import 2024'!AC50</f>
        <v>3010097</v>
      </c>
      <c r="F27" s="1" t="str">
        <f>'Bills Import 2024'!BH50</f>
        <v>Overheads</v>
      </c>
      <c r="G27" s="1">
        <f>'Bills Import 2024'!BN50</f>
        <v>1</v>
      </c>
      <c r="H27" s="46">
        <f>'Bills Import 2024'!BT50</f>
        <v>443634</v>
      </c>
      <c r="I27" s="1" t="str">
        <f>'Bills Import 2024'!W50</f>
        <v>{"1035": 100.0}</v>
      </c>
      <c r="J27" s="1" t="str">
        <f>'Bills Import 2024'!BB50</f>
        <v>0% PUR</v>
      </c>
    </row>
    <row r="28" spans="1:10" x14ac:dyDescent="0.25">
      <c r="A28" s="1" t="str">
        <f>'Bills Import 2024'!O52</f>
        <v>Overheads</v>
      </c>
      <c r="B28" s="45">
        <f>'Bills Import 2024'!R52</f>
        <v>45321</v>
      </c>
      <c r="C28" s="45">
        <f>'Bills Import 2024'!R52</f>
        <v>45321</v>
      </c>
      <c r="D28" s="45">
        <f>'Bills Import 2024'!AO52</f>
        <v>45342</v>
      </c>
      <c r="E28" s="1" t="str">
        <f>'Bills Import 2024'!AC52</f>
        <v>3010097</v>
      </c>
      <c r="F28" s="1" t="str">
        <f>'Bills Import 2024'!BH52</f>
        <v>Overheads</v>
      </c>
      <c r="G28" s="1">
        <f>'Bills Import 2024'!BN52</f>
        <v>1</v>
      </c>
      <c r="H28" s="46">
        <f>'Bills Import 2024'!BT52</f>
        <v>282311</v>
      </c>
      <c r="I28" s="1" t="str">
        <f>'Bills Import 2024'!W52</f>
        <v>{"1034": 100.0}</v>
      </c>
      <c r="J28" s="1" t="str">
        <f>'Bills Import 2024'!BB52</f>
        <v>0% PUR</v>
      </c>
    </row>
    <row r="29" spans="1:10" x14ac:dyDescent="0.25">
      <c r="A29" s="1" t="str">
        <f>'Bills Import 2024'!O54</f>
        <v>Overheads</v>
      </c>
      <c r="B29" s="45">
        <f>'Bills Import 2024'!R54</f>
        <v>45321</v>
      </c>
      <c r="C29" s="45">
        <f>'Bills Import 2024'!R54</f>
        <v>45321</v>
      </c>
      <c r="D29" s="45">
        <f>'Bills Import 2024'!AO54</f>
        <v>45342</v>
      </c>
      <c r="E29" s="1" t="str">
        <f>'Bills Import 2024'!AC54</f>
        <v>3010097</v>
      </c>
      <c r="F29" s="1" t="str">
        <f>'Bills Import 2024'!BH54</f>
        <v>Overheads</v>
      </c>
      <c r="G29" s="1">
        <f>'Bills Import 2024'!BN54</f>
        <v>1</v>
      </c>
      <c r="H29" s="46">
        <f>'Bills Import 2024'!BT54</f>
        <v>22577</v>
      </c>
      <c r="I29" s="1" t="str">
        <f>'Bills Import 2024'!W54</f>
        <v>{"986": 100.0}</v>
      </c>
      <c r="J29" s="1" t="str">
        <f>'Bills Import 2024'!BB54</f>
        <v>0% PUR</v>
      </c>
    </row>
    <row r="30" spans="1:10" x14ac:dyDescent="0.25">
      <c r="A30" s="1" t="str">
        <f>'Bills Import 2024'!O56</f>
        <v>Overheads</v>
      </c>
      <c r="B30" s="45">
        <f>'Bills Import 2024'!R56</f>
        <v>45321</v>
      </c>
      <c r="C30" s="45">
        <f>'Bills Import 2024'!R56</f>
        <v>45321</v>
      </c>
      <c r="D30" s="45">
        <f>'Bills Import 2024'!AO56</f>
        <v>45342</v>
      </c>
      <c r="E30" s="1" t="str">
        <f>'Bills Import 2024'!AC56</f>
        <v>3010097</v>
      </c>
      <c r="F30" s="1" t="str">
        <f>'Bills Import 2024'!BH56</f>
        <v>Overheads</v>
      </c>
      <c r="G30" s="1">
        <f>'Bills Import 2024'!BN56</f>
        <v>1</v>
      </c>
      <c r="H30" s="46">
        <f>'Bills Import 2024'!BT56</f>
        <v>109089</v>
      </c>
      <c r="I30" s="1" t="str">
        <f>'Bills Import 2024'!W56</f>
        <v>{"1011": 100.0}</v>
      </c>
      <c r="J30" s="1" t="str">
        <f>'Bills Import 2024'!BB56</f>
        <v>0% PUR</v>
      </c>
    </row>
    <row r="31" spans="1:10" x14ac:dyDescent="0.25">
      <c r="A31" s="1" t="str">
        <f>'Bills Import 2024'!O58</f>
        <v>Overheads</v>
      </c>
      <c r="B31" s="45">
        <f>'Bills Import 2024'!R58</f>
        <v>45321</v>
      </c>
      <c r="C31" s="45">
        <f>'Bills Import 2024'!R58</f>
        <v>45321</v>
      </c>
      <c r="D31" s="45">
        <f>'Bills Import 2024'!AO58</f>
        <v>45342</v>
      </c>
      <c r="E31" s="1" t="str">
        <f>'Bills Import 2024'!AC58</f>
        <v>3010097</v>
      </c>
      <c r="F31" s="1" t="str">
        <f>'Bills Import 2024'!BH58</f>
        <v>Overheads</v>
      </c>
      <c r="G31" s="1">
        <f>'Bills Import 2024'!BN58</f>
        <v>1</v>
      </c>
      <c r="H31" s="46">
        <f>'Bills Import 2024'!BT58</f>
        <v>49062</v>
      </c>
      <c r="I31" s="1" t="str">
        <f>'Bills Import 2024'!W58</f>
        <v>{"1008": 100.0}</v>
      </c>
      <c r="J31" s="1" t="str">
        <f>'Bills Import 2024'!BB58</f>
        <v>0% PUR</v>
      </c>
    </row>
    <row r="32" spans="1:10" x14ac:dyDescent="0.25">
      <c r="A32" s="1" t="str">
        <f>'Bills Import 2024'!O60</f>
        <v>Overheads</v>
      </c>
      <c r="B32" s="45">
        <f>'Bills Import 2024'!R60</f>
        <v>45321</v>
      </c>
      <c r="C32" s="45">
        <f>'Bills Import 2024'!R60</f>
        <v>45321</v>
      </c>
      <c r="D32" s="45">
        <f>'Bills Import 2024'!AO60</f>
        <v>45342</v>
      </c>
      <c r="E32" s="1" t="str">
        <f>'Bills Import 2024'!AC60</f>
        <v>3010097</v>
      </c>
      <c r="F32" s="1" t="str">
        <f>'Bills Import 2024'!BH60</f>
        <v>Overheads</v>
      </c>
      <c r="G32" s="1">
        <f>'Bills Import 2024'!BN60</f>
        <v>1</v>
      </c>
      <c r="H32" s="46">
        <f>'Bills Import 2024'!BT60</f>
        <v>352392</v>
      </c>
      <c r="I32" s="1" t="str">
        <f>'Bills Import 2024'!W60</f>
        <v>{"1019": 100.0}</v>
      </c>
      <c r="J32" s="1" t="str">
        <f>'Bills Import 2024'!BB60</f>
        <v>0% PUR</v>
      </c>
    </row>
    <row r="33" spans="1:10" x14ac:dyDescent="0.25">
      <c r="A33" s="1" t="str">
        <f>'Bills Import 2024'!O62</f>
        <v>Overheads</v>
      </c>
      <c r="B33" s="45">
        <f>'Bills Import 2024'!R62</f>
        <v>45321</v>
      </c>
      <c r="C33" s="45">
        <f>'Bills Import 2024'!R62</f>
        <v>45321</v>
      </c>
      <c r="D33" s="45">
        <f>'Bills Import 2024'!AO62</f>
        <v>45342</v>
      </c>
      <c r="E33" s="1" t="str">
        <f>'Bills Import 2024'!AC62</f>
        <v>3010097</v>
      </c>
      <c r="F33" s="1" t="str">
        <f>'Bills Import 2024'!BH62</f>
        <v>Overheads</v>
      </c>
      <c r="G33" s="1">
        <f>'Bills Import 2024'!BN62</f>
        <v>1</v>
      </c>
      <c r="H33" s="46">
        <f>'Bills Import 2024'!BT62</f>
        <v>10399</v>
      </c>
      <c r="I33" s="1" t="str">
        <f>'Bills Import 2024'!W62</f>
        <v>{"997": 100.0}</v>
      </c>
      <c r="J33" s="1" t="str">
        <f>'Bills Import 2024'!BB62</f>
        <v>0% PUR</v>
      </c>
    </row>
    <row r="34" spans="1:10" x14ac:dyDescent="0.25">
      <c r="A34" s="1" t="str">
        <f>'Bills Import 2024'!O64</f>
        <v>Overheads</v>
      </c>
      <c r="B34" s="45">
        <f>'Bills Import 2024'!R64</f>
        <v>45321</v>
      </c>
      <c r="C34" s="45">
        <f>'Bills Import 2024'!R64</f>
        <v>45321</v>
      </c>
      <c r="D34" s="45">
        <f>'Bills Import 2024'!AO64</f>
        <v>45342</v>
      </c>
      <c r="E34" s="1" t="str">
        <f>'Bills Import 2024'!AC64</f>
        <v>3010097</v>
      </c>
      <c r="F34" s="1" t="str">
        <f>'Bills Import 2024'!BH64</f>
        <v>Overheads</v>
      </c>
      <c r="G34" s="1">
        <f>'Bills Import 2024'!BN64</f>
        <v>1</v>
      </c>
      <c r="H34" s="46">
        <f>'Bills Import 2024'!BT64</f>
        <v>216870</v>
      </c>
      <c r="I34" s="1" t="str">
        <f>'Bills Import 2024'!W64</f>
        <v>{"911": 100.0}</v>
      </c>
      <c r="J34" s="1" t="str">
        <f>'Bills Import 2024'!BB64</f>
        <v>0% PUR</v>
      </c>
    </row>
    <row r="35" spans="1:10" x14ac:dyDescent="0.25">
      <c r="A35" s="1" t="str">
        <f>'Bills Import 2024'!O66</f>
        <v>Overheads</v>
      </c>
      <c r="B35" s="45">
        <f>'Bills Import 2024'!R66</f>
        <v>45321</v>
      </c>
      <c r="C35" s="45">
        <f>'Bills Import 2024'!R66</f>
        <v>45321</v>
      </c>
      <c r="D35" s="45">
        <f>'Bills Import 2024'!AO66</f>
        <v>45342</v>
      </c>
      <c r="E35" s="1" t="str">
        <f>'Bills Import 2024'!AC66</f>
        <v>3010097</v>
      </c>
      <c r="F35" s="1" t="str">
        <f>'Bills Import 2024'!BH66</f>
        <v>Overheads</v>
      </c>
      <c r="G35" s="1">
        <f>'Bills Import 2024'!BN66</f>
        <v>1</v>
      </c>
      <c r="H35" s="46">
        <f>'Bills Import 2024'!BT66</f>
        <v>14513</v>
      </c>
      <c r="I35" s="1" t="str">
        <f>'Bills Import 2024'!W66</f>
        <v>{"869": 100.0}</v>
      </c>
      <c r="J35" s="1" t="str">
        <f>'Bills Import 2024'!BB66</f>
        <v>0% PUR</v>
      </c>
    </row>
    <row r="36" spans="1:10" x14ac:dyDescent="0.25">
      <c r="A36" s="1" t="str">
        <f>'Bills Import 2024'!O68</f>
        <v>Overheads</v>
      </c>
      <c r="B36" s="45">
        <f>'Bills Import 2024'!R68</f>
        <v>45321</v>
      </c>
      <c r="C36" s="45">
        <f>'Bills Import 2024'!R68</f>
        <v>45321</v>
      </c>
      <c r="D36" s="45">
        <f>'Bills Import 2024'!AO68</f>
        <v>45342</v>
      </c>
      <c r="E36" s="1" t="str">
        <f>'Bills Import 2024'!AC68</f>
        <v>3010097</v>
      </c>
      <c r="F36" s="1" t="str">
        <f>'Bills Import 2024'!BH68</f>
        <v>Overheads</v>
      </c>
      <c r="G36" s="1">
        <f>'Bills Import 2024'!BN68</f>
        <v>1</v>
      </c>
      <c r="H36" s="46">
        <f>'Bills Import 2024'!BT68</f>
        <v>42647</v>
      </c>
      <c r="I36" s="1" t="str">
        <f>'Bills Import 2024'!W68</f>
        <v>{"1005": 100.0}</v>
      </c>
      <c r="J36" s="1" t="str">
        <f>'Bills Import 2024'!BB68</f>
        <v>0% PUR</v>
      </c>
    </row>
    <row r="37" spans="1:10" x14ac:dyDescent="0.25">
      <c r="A37" s="1" t="str">
        <f>'Bills Import 2024'!O70</f>
        <v>Overheads</v>
      </c>
      <c r="B37" s="45">
        <f>'Bills Import 2024'!R70</f>
        <v>45321</v>
      </c>
      <c r="C37" s="45">
        <f>'Bills Import 2024'!R70</f>
        <v>45321</v>
      </c>
      <c r="D37" s="45">
        <f>'Bills Import 2024'!AO70</f>
        <v>45342</v>
      </c>
      <c r="E37" s="1" t="str">
        <f>'Bills Import 2024'!AC70</f>
        <v>3010097</v>
      </c>
      <c r="F37" s="1" t="str">
        <f>'Bills Import 2024'!BH70</f>
        <v>Overheads</v>
      </c>
      <c r="G37" s="1">
        <f>'Bills Import 2024'!BN70</f>
        <v>1</v>
      </c>
      <c r="H37" s="46">
        <f>'Bills Import 2024'!BT70</f>
        <v>32060</v>
      </c>
      <c r="I37" s="1" t="str">
        <f>'Bills Import 2024'!W70</f>
        <v>{"1002": 100.0}</v>
      </c>
      <c r="J37" s="1" t="str">
        <f>'Bills Import 2024'!BB70</f>
        <v>0% PUR</v>
      </c>
    </row>
    <row r="38" spans="1:10" x14ac:dyDescent="0.25">
      <c r="A38" s="1" t="str">
        <f>'Bills Import 2024'!O72</f>
        <v>Overheads</v>
      </c>
      <c r="B38" s="45">
        <f>'Bills Import 2024'!R72</f>
        <v>45321</v>
      </c>
      <c r="C38" s="45">
        <f>'Bills Import 2024'!R72</f>
        <v>45321</v>
      </c>
      <c r="D38" s="45">
        <f>'Bills Import 2024'!AO72</f>
        <v>45342</v>
      </c>
      <c r="E38" s="1" t="str">
        <f>'Bills Import 2024'!AC72</f>
        <v>3010097</v>
      </c>
      <c r="F38" s="1" t="str">
        <f>'Bills Import 2024'!BH72</f>
        <v>Overheads</v>
      </c>
      <c r="G38" s="1">
        <f>'Bills Import 2024'!BN72</f>
        <v>1</v>
      </c>
      <c r="H38" s="46">
        <f>'Bills Import 2024'!BT72</f>
        <v>91834</v>
      </c>
      <c r="I38" s="1" t="str">
        <f>'Bills Import 2024'!W72</f>
        <v>{"955": 100.0}</v>
      </c>
      <c r="J38" s="1" t="str">
        <f>'Bills Import 2024'!BB72</f>
        <v>0% PUR</v>
      </c>
    </row>
    <row r="39" spans="1:10" x14ac:dyDescent="0.25">
      <c r="A39" s="1" t="str">
        <f>'Bills Import 2024'!O74</f>
        <v>Overheads</v>
      </c>
      <c r="B39" s="45">
        <f>'Bills Import 2024'!R74</f>
        <v>45321</v>
      </c>
      <c r="C39" s="45">
        <f>'Bills Import 2024'!R74</f>
        <v>45321</v>
      </c>
      <c r="D39" s="45">
        <f>'Bills Import 2024'!AO74</f>
        <v>45342</v>
      </c>
      <c r="E39" s="1" t="str">
        <f>'Bills Import 2024'!AC74</f>
        <v>3010097</v>
      </c>
      <c r="F39" s="1" t="str">
        <f>'Bills Import 2024'!BH74</f>
        <v>Overheads</v>
      </c>
      <c r="G39" s="1">
        <f>'Bills Import 2024'!BN74</f>
        <v>1</v>
      </c>
      <c r="H39" s="46">
        <f>'Bills Import 2024'!BT74</f>
        <v>50344</v>
      </c>
      <c r="I39" s="1" t="str">
        <f>'Bills Import 2024'!W74</f>
        <v>{"928": 100.0}</v>
      </c>
      <c r="J39" s="1" t="str">
        <f>'Bills Import 2024'!BB74</f>
        <v>0% PUR</v>
      </c>
    </row>
    <row r="40" spans="1:10" x14ac:dyDescent="0.25">
      <c r="A40" s="1" t="str">
        <f>'Bills Import 2024'!O76</f>
        <v>Overheads</v>
      </c>
      <c r="B40" s="45">
        <f>'Bills Import 2024'!R76</f>
        <v>45321</v>
      </c>
      <c r="C40" s="45">
        <f>'Bills Import 2024'!R76</f>
        <v>45321</v>
      </c>
      <c r="D40" s="45">
        <f>'Bills Import 2024'!AO76</f>
        <v>45342</v>
      </c>
      <c r="E40" s="1" t="str">
        <f>'Bills Import 2024'!AC76</f>
        <v>3010097</v>
      </c>
      <c r="F40" s="1" t="str">
        <f>'Bills Import 2024'!BH76</f>
        <v>Overheads</v>
      </c>
      <c r="G40" s="1">
        <f>'Bills Import 2024'!BN76</f>
        <v>1</v>
      </c>
      <c r="H40" s="46">
        <f>'Bills Import 2024'!BT76</f>
        <v>22900</v>
      </c>
      <c r="I40" s="1" t="str">
        <f>'Bills Import 2024'!W76</f>
        <v>{"919": 100.0}</v>
      </c>
      <c r="J40" s="1" t="str">
        <f>'Bills Import 2024'!BB76</f>
        <v>0% PUR</v>
      </c>
    </row>
    <row r="41" spans="1:10" x14ac:dyDescent="0.25">
      <c r="A41" s="1" t="str">
        <f>'Bills Import 2024'!O78</f>
        <v>Overheads</v>
      </c>
      <c r="B41" s="45">
        <f>'Bills Import 2024'!R78</f>
        <v>45321</v>
      </c>
      <c r="C41" s="45">
        <f>'Bills Import 2024'!R78</f>
        <v>45321</v>
      </c>
      <c r="D41" s="45">
        <f>'Bills Import 2024'!AO78</f>
        <v>45342</v>
      </c>
      <c r="E41" s="1" t="str">
        <f>'Bills Import 2024'!AC78</f>
        <v>3010097</v>
      </c>
      <c r="F41" s="1" t="str">
        <f>'Bills Import 2024'!BH78</f>
        <v>Overheads</v>
      </c>
      <c r="G41" s="1">
        <f>'Bills Import 2024'!BN78</f>
        <v>1</v>
      </c>
      <c r="H41" s="46">
        <f>'Bills Import 2024'!BT78</f>
        <v>9264</v>
      </c>
      <c r="I41" s="1" t="str">
        <f>'Bills Import 2024'!W78</f>
        <v>{"980": 100.0}</v>
      </c>
      <c r="J41" s="1" t="str">
        <f>'Bills Import 2024'!BB78</f>
        <v>0% PUR</v>
      </c>
    </row>
    <row r="42" spans="1:10" x14ac:dyDescent="0.25">
      <c r="A42" s="1" t="str">
        <f>'Bills Import 2024'!O80</f>
        <v>Overheads</v>
      </c>
      <c r="B42" s="45">
        <f>'Bills Import 2024'!R80</f>
        <v>45321</v>
      </c>
      <c r="C42" s="45">
        <f>'Bills Import 2024'!R80</f>
        <v>45321</v>
      </c>
      <c r="D42" s="45">
        <f>'Bills Import 2024'!AO80</f>
        <v>45342</v>
      </c>
      <c r="E42" s="1" t="str">
        <f>'Bills Import 2024'!AC80</f>
        <v>3010097</v>
      </c>
      <c r="F42" s="1" t="str">
        <f>'Bills Import 2024'!BH80</f>
        <v>Overheads</v>
      </c>
      <c r="G42" s="1">
        <f>'Bills Import 2024'!BN80</f>
        <v>1</v>
      </c>
      <c r="H42" s="46">
        <f>'Bills Import 2024'!BT80</f>
        <v>362636</v>
      </c>
      <c r="I42" s="1" t="str">
        <f>'Bills Import 2024'!W80</f>
        <v>{"1020": 100.0}</v>
      </c>
      <c r="J42" s="1" t="str">
        <f>'Bills Import 2024'!BB80</f>
        <v>0% PUR</v>
      </c>
    </row>
    <row r="43" spans="1:10" x14ac:dyDescent="0.25">
      <c r="A43" s="1" t="str">
        <f>'Bills Import 2024'!O82</f>
        <v>Overheads</v>
      </c>
      <c r="B43" s="45">
        <f>'Bills Import 2024'!R82</f>
        <v>45352</v>
      </c>
      <c r="C43" s="45">
        <f>'Bills Import 2024'!R82</f>
        <v>45352</v>
      </c>
      <c r="D43" s="45">
        <f>'Bills Import 2024'!AO82</f>
        <v>45373</v>
      </c>
      <c r="E43" s="1" t="str">
        <f>'Bills Import 2024'!AC82</f>
        <v>3010097</v>
      </c>
      <c r="F43" s="1" t="str">
        <f>'Bills Import 2024'!BH82</f>
        <v>Overheads</v>
      </c>
      <c r="G43" s="1">
        <f>'Bills Import 2024'!BN82</f>
        <v>1</v>
      </c>
      <c r="H43" s="46">
        <f>'Bills Import 2024'!BT82</f>
        <v>25338</v>
      </c>
      <c r="I43" s="1" t="str">
        <f>'Bills Import 2024'!W82</f>
        <v>{"851": 100.0}</v>
      </c>
      <c r="J43" s="1" t="str">
        <f>'Bills Import 2024'!BB82</f>
        <v>0% PUR</v>
      </c>
    </row>
    <row r="44" spans="1:10" x14ac:dyDescent="0.25">
      <c r="A44" s="1" t="str">
        <f>'Bills Import 2024'!O84</f>
        <v>Overheads</v>
      </c>
      <c r="B44" s="45">
        <f>'Bills Import 2024'!R84</f>
        <v>45352</v>
      </c>
      <c r="C44" s="45">
        <f>'Bills Import 2024'!R84</f>
        <v>45352</v>
      </c>
      <c r="D44" s="45">
        <f>'Bills Import 2024'!AO84</f>
        <v>45373</v>
      </c>
      <c r="E44" s="1" t="str">
        <f>'Bills Import 2024'!AC84</f>
        <v>3010097</v>
      </c>
      <c r="F44" s="1" t="str">
        <f>'Bills Import 2024'!BH84</f>
        <v>Overheads</v>
      </c>
      <c r="G44" s="1">
        <f>'Bills Import 2024'!BN84</f>
        <v>1</v>
      </c>
      <c r="H44" s="46">
        <f>'Bills Import 2024'!BT84</f>
        <v>67967</v>
      </c>
      <c r="I44" s="1" t="str">
        <f>'Bills Import 2024'!W84</f>
        <v>{"1017": 100.0}</v>
      </c>
      <c r="J44" s="1" t="str">
        <f>'Bills Import 2024'!BB84</f>
        <v>0% PUR</v>
      </c>
    </row>
    <row r="45" spans="1:10" x14ac:dyDescent="0.25">
      <c r="A45" s="1" t="str">
        <f>'Bills Import 2024'!O86</f>
        <v>Overheads</v>
      </c>
      <c r="B45" s="45">
        <f>'Bills Import 2024'!R86</f>
        <v>45352</v>
      </c>
      <c r="C45" s="45">
        <f>'Bills Import 2024'!R86</f>
        <v>45352</v>
      </c>
      <c r="D45" s="45">
        <f>'Bills Import 2024'!AO86</f>
        <v>45373</v>
      </c>
      <c r="E45" s="1" t="str">
        <f>'Bills Import 2024'!AC86</f>
        <v>3010097</v>
      </c>
      <c r="F45" s="1" t="str">
        <f>'Bills Import 2024'!BH86</f>
        <v>Overheads</v>
      </c>
      <c r="G45" s="1">
        <f>'Bills Import 2024'!BN86</f>
        <v>1</v>
      </c>
      <c r="H45" s="46">
        <f>'Bills Import 2024'!BT86</f>
        <v>31398</v>
      </c>
      <c r="I45" s="1" t="str">
        <f>'Bills Import 2024'!W86</f>
        <v>{"1023": 100.0}</v>
      </c>
      <c r="J45" s="1" t="str">
        <f>'Bills Import 2024'!BB86</f>
        <v>0% PUR</v>
      </c>
    </row>
    <row r="46" spans="1:10" x14ac:dyDescent="0.25">
      <c r="A46" s="1" t="str">
        <f>'Bills Import 2024'!O88</f>
        <v>Overheads</v>
      </c>
      <c r="B46" s="45">
        <f>'Bills Import 2024'!R88</f>
        <v>45352</v>
      </c>
      <c r="C46" s="45">
        <f>'Bills Import 2024'!R88</f>
        <v>45352</v>
      </c>
      <c r="D46" s="45">
        <f>'Bills Import 2024'!AO88</f>
        <v>45373</v>
      </c>
      <c r="E46" s="1" t="str">
        <f>'Bills Import 2024'!AC88</f>
        <v>3010097</v>
      </c>
      <c r="F46" s="1" t="str">
        <f>'Bills Import 2024'!BH88</f>
        <v>Overheads</v>
      </c>
      <c r="G46" s="1">
        <f>'Bills Import 2024'!BN88</f>
        <v>1</v>
      </c>
      <c r="H46" s="46">
        <f>'Bills Import 2024'!BT88</f>
        <v>66464</v>
      </c>
      <c r="I46" s="1" t="str">
        <f>'Bills Import 2024'!W88</f>
        <v>{"1012": 100.0}</v>
      </c>
      <c r="J46" s="1" t="str">
        <f>'Bills Import 2024'!BB88</f>
        <v>0% PUR</v>
      </c>
    </row>
    <row r="47" spans="1:10" x14ac:dyDescent="0.25">
      <c r="A47" s="1" t="str">
        <f>'Bills Import 2024'!O90</f>
        <v>Overheads</v>
      </c>
      <c r="B47" s="45">
        <f>'Bills Import 2024'!R90</f>
        <v>45352</v>
      </c>
      <c r="C47" s="45">
        <f>'Bills Import 2024'!R90</f>
        <v>45352</v>
      </c>
      <c r="D47" s="45">
        <f>'Bills Import 2024'!AO90</f>
        <v>45373</v>
      </c>
      <c r="E47" s="1" t="str">
        <f>'Bills Import 2024'!AC90</f>
        <v>3010097</v>
      </c>
      <c r="F47" s="1" t="str">
        <f>'Bills Import 2024'!BH90</f>
        <v>Overheads</v>
      </c>
      <c r="G47" s="1">
        <f>'Bills Import 2024'!BN90</f>
        <v>1</v>
      </c>
      <c r="H47" s="46">
        <f>'Bills Import 2024'!BT90</f>
        <v>31964</v>
      </c>
      <c r="I47" s="1" t="str">
        <f>'Bills Import 2024'!W90</f>
        <v>{"860": 100.0}</v>
      </c>
      <c r="J47" s="1" t="str">
        <f>'Bills Import 2024'!BB90</f>
        <v>0% PUR</v>
      </c>
    </row>
    <row r="48" spans="1:10" x14ac:dyDescent="0.25">
      <c r="A48" s="1" t="str">
        <f>'Bills Import 2024'!O91</f>
        <v>Overheads</v>
      </c>
      <c r="B48" s="45">
        <f>'Bills Import 2024'!R91</f>
        <v>45352</v>
      </c>
      <c r="C48" s="45">
        <f>'Bills Import 2024'!R91</f>
        <v>45352</v>
      </c>
      <c r="D48" s="45">
        <f>'Bills Import 2024'!AO91</f>
        <v>45373</v>
      </c>
      <c r="E48" s="1" t="str">
        <f>'Bills Import 2024'!AC91</f>
        <v>3010097</v>
      </c>
      <c r="F48" s="1" t="str">
        <f>'Bills Import 2024'!BH91</f>
        <v>Overheads</v>
      </c>
      <c r="G48" s="1">
        <f>'Bills Import 2024'!BN91</f>
        <v>1</v>
      </c>
      <c r="H48" s="46">
        <f>'Bills Import 2024'!BT91</f>
        <v>346213</v>
      </c>
      <c r="I48" s="1" t="str">
        <f>'Bills Import 2024'!W91</f>
        <v>{"1028": 100.0}</v>
      </c>
      <c r="J48" s="1" t="str">
        <f>'Bills Import 2024'!BB91</f>
        <v>0% PUR</v>
      </c>
    </row>
    <row r="49" spans="1:10" x14ac:dyDescent="0.25">
      <c r="A49" s="1" t="str">
        <f>'Bills Import 2024'!O93</f>
        <v>Overheads</v>
      </c>
      <c r="B49" s="45">
        <f>'Bills Import 2024'!R93</f>
        <v>45352</v>
      </c>
      <c r="C49" s="45">
        <f>'Bills Import 2024'!R93</f>
        <v>45352</v>
      </c>
      <c r="D49" s="45">
        <f>'Bills Import 2024'!AO93</f>
        <v>45373</v>
      </c>
      <c r="E49" s="1" t="str">
        <f>'Bills Import 2024'!AC93</f>
        <v>3010097</v>
      </c>
      <c r="F49" s="1" t="str">
        <f>'Bills Import 2024'!BH93</f>
        <v>Overheads</v>
      </c>
      <c r="G49" s="1">
        <f>'Bills Import 2024'!BN93</f>
        <v>1</v>
      </c>
      <c r="H49" s="46">
        <f>'Bills Import 2024'!BT93</f>
        <v>45800</v>
      </c>
      <c r="I49" s="1" t="str">
        <f>'Bills Import 2024'!W93</f>
        <v>{"854": 100.0}</v>
      </c>
      <c r="J49" s="1" t="str">
        <f>'Bills Import 2024'!BB93</f>
        <v>0% PUR</v>
      </c>
    </row>
    <row r="50" spans="1:10" x14ac:dyDescent="0.25">
      <c r="A50" s="1" t="str">
        <f>'Bills Import 2024'!O95</f>
        <v>Overheads</v>
      </c>
      <c r="B50" s="45">
        <f>'Bills Import 2024'!R95</f>
        <v>45352</v>
      </c>
      <c r="C50" s="45">
        <f>'Bills Import 2024'!R95</f>
        <v>45352</v>
      </c>
      <c r="D50" s="45">
        <f>'Bills Import 2024'!AO95</f>
        <v>45373</v>
      </c>
      <c r="E50" s="1" t="str">
        <f>'Bills Import 2024'!AC95</f>
        <v>3010097</v>
      </c>
      <c r="F50" s="1" t="str">
        <f>'Bills Import 2024'!BH95</f>
        <v>Overheads</v>
      </c>
      <c r="G50" s="1">
        <f>'Bills Import 2024'!BN95</f>
        <v>1</v>
      </c>
      <c r="H50" s="46">
        <f>'Bills Import 2024'!BT95</f>
        <v>8244</v>
      </c>
      <c r="I50" s="1" t="str">
        <f>'Bills Import 2024'!W95</f>
        <v>{"1013": 100.0}</v>
      </c>
      <c r="J50" s="1" t="str">
        <f>'Bills Import 2024'!BB95</f>
        <v>0% PUR</v>
      </c>
    </row>
    <row r="51" spans="1:10" x14ac:dyDescent="0.25">
      <c r="A51" s="1" t="str">
        <f>'Bills Import 2024'!O97</f>
        <v>Overheads</v>
      </c>
      <c r="B51" s="45">
        <f>'Bills Import 2024'!R97</f>
        <v>45352</v>
      </c>
      <c r="C51" s="45">
        <f>'Bills Import 2024'!R97</f>
        <v>45352</v>
      </c>
      <c r="D51" s="45">
        <f>'Bills Import 2024'!AO97</f>
        <v>45373</v>
      </c>
      <c r="E51" s="1" t="str">
        <f>'Bills Import 2024'!AC97</f>
        <v>3010097</v>
      </c>
      <c r="F51" s="1" t="str">
        <f>'Bills Import 2024'!BH97</f>
        <v>Overheads</v>
      </c>
      <c r="G51" s="1">
        <f>'Bills Import 2024'!BN97</f>
        <v>1</v>
      </c>
      <c r="H51" s="46">
        <f>'Bills Import 2024'!BT97</f>
        <v>228499</v>
      </c>
      <c r="I51" s="1" t="str">
        <f>'Bills Import 2024'!W97</f>
        <v>{"1025": 100.0}</v>
      </c>
      <c r="J51" s="1" t="str">
        <f>'Bills Import 2024'!BB97</f>
        <v>0% PUR</v>
      </c>
    </row>
    <row r="52" spans="1:10" x14ac:dyDescent="0.25">
      <c r="A52" s="1" t="str">
        <f>'Bills Import 2024'!O99</f>
        <v>Overheads</v>
      </c>
      <c r="B52" s="45">
        <f>'Bills Import 2024'!R99</f>
        <v>45352</v>
      </c>
      <c r="C52" s="45">
        <f>'Bills Import 2024'!R99</f>
        <v>45352</v>
      </c>
      <c r="D52" s="45">
        <f>'Bills Import 2024'!AO99</f>
        <v>45373</v>
      </c>
      <c r="E52" s="1" t="str">
        <f>'Bills Import 2024'!AC99</f>
        <v>3010097</v>
      </c>
      <c r="F52" s="1" t="str">
        <f>'Bills Import 2024'!BH99</f>
        <v>Overheads</v>
      </c>
      <c r="G52" s="1">
        <f>'Bills Import 2024'!BN99</f>
        <v>1</v>
      </c>
      <c r="H52" s="46">
        <f>'Bills Import 2024'!BT99</f>
        <v>272772</v>
      </c>
      <c r="I52" s="1" t="str">
        <f>'Bills Import 2024'!W99</f>
        <v>{"1006": 100.0}</v>
      </c>
      <c r="J52" s="1" t="str">
        <f>'Bills Import 2024'!BB99</f>
        <v>0% PUR</v>
      </c>
    </row>
    <row r="53" spans="1:10" x14ac:dyDescent="0.25">
      <c r="A53" s="1" t="str">
        <f>'Bills Import 2024'!O101</f>
        <v>Overheads</v>
      </c>
      <c r="B53" s="45">
        <f>'Bills Import 2024'!R101</f>
        <v>45352</v>
      </c>
      <c r="C53" s="45">
        <f>'Bills Import 2024'!R101</f>
        <v>45352</v>
      </c>
      <c r="D53" s="45">
        <f>'Bills Import 2024'!AO101</f>
        <v>45373</v>
      </c>
      <c r="E53" s="1" t="str">
        <f>'Bills Import 2024'!AC101</f>
        <v>3010097</v>
      </c>
      <c r="F53" s="1" t="str">
        <f>'Bills Import 2024'!BH101</f>
        <v>Overheads</v>
      </c>
      <c r="G53" s="1">
        <f>'Bills Import 2024'!BN101</f>
        <v>1</v>
      </c>
      <c r="H53" s="46">
        <f>'Bills Import 2024'!BT101</f>
        <v>157259</v>
      </c>
      <c r="I53" s="1" t="str">
        <f>'Bills Import 2024'!W101</f>
        <v>{"906": 100.0}</v>
      </c>
      <c r="J53" s="1" t="str">
        <f>'Bills Import 2024'!BB101</f>
        <v>0% PUR</v>
      </c>
    </row>
    <row r="54" spans="1:10" x14ac:dyDescent="0.25">
      <c r="A54" s="1" t="str">
        <f>'Bills Import 2024'!O103</f>
        <v>Overheads</v>
      </c>
      <c r="B54" s="45">
        <f>'Bills Import 2024'!R103</f>
        <v>45352</v>
      </c>
      <c r="C54" s="45">
        <f>'Bills Import 2024'!R103</f>
        <v>45352</v>
      </c>
      <c r="D54" s="45">
        <f>'Bills Import 2024'!AO103</f>
        <v>45373</v>
      </c>
      <c r="E54" s="1" t="str">
        <f>'Bills Import 2024'!AC103</f>
        <v>3010097</v>
      </c>
      <c r="F54" s="1" t="str">
        <f>'Bills Import 2024'!BH103</f>
        <v>Overheads</v>
      </c>
      <c r="G54" s="1">
        <f>'Bills Import 2024'!BN103</f>
        <v>1</v>
      </c>
      <c r="H54" s="46">
        <f>'Bills Import 2024'!BT103</f>
        <v>36712</v>
      </c>
      <c r="I54" s="1" t="str">
        <f>'Bills Import 2024'!W103</f>
        <v>{"1031": 100.0}</v>
      </c>
      <c r="J54" s="1" t="str">
        <f>'Bills Import 2024'!BB103</f>
        <v>0% PUR</v>
      </c>
    </row>
    <row r="55" spans="1:10" x14ac:dyDescent="0.25">
      <c r="A55" s="1" t="str">
        <f>'Bills Import 2024'!O105</f>
        <v>Overheads</v>
      </c>
      <c r="B55" s="45">
        <f>'Bills Import 2024'!R105</f>
        <v>45352</v>
      </c>
      <c r="C55" s="45">
        <f>'Bills Import 2024'!R105</f>
        <v>45352</v>
      </c>
      <c r="D55" s="45">
        <f>'Bills Import 2024'!AO105</f>
        <v>45373</v>
      </c>
      <c r="E55" s="1" t="str">
        <f>'Bills Import 2024'!AC105</f>
        <v>3010097</v>
      </c>
      <c r="F55" s="1" t="str">
        <f>'Bills Import 2024'!BH105</f>
        <v>Overheads</v>
      </c>
      <c r="G55" s="1">
        <f>'Bills Import 2024'!BN105</f>
        <v>1</v>
      </c>
      <c r="H55" s="46">
        <f>'Bills Import 2024'!BT105</f>
        <v>352034</v>
      </c>
      <c r="I55" s="1" t="str">
        <f>'Bills Import 2024'!W105</f>
        <v>{"1035": 100.0}</v>
      </c>
      <c r="J55" s="1" t="str">
        <f>'Bills Import 2024'!BB105</f>
        <v>0% PUR</v>
      </c>
    </row>
    <row r="56" spans="1:10" x14ac:dyDescent="0.25">
      <c r="A56" s="1" t="str">
        <f>'Bills Import 2024'!O107</f>
        <v>Overheads</v>
      </c>
      <c r="B56" s="45">
        <f>'Bills Import 2024'!R107</f>
        <v>45352</v>
      </c>
      <c r="C56" s="45">
        <f>'Bills Import 2024'!R107</f>
        <v>45352</v>
      </c>
      <c r="D56" s="45">
        <f>'Bills Import 2024'!AO107</f>
        <v>45373</v>
      </c>
      <c r="E56" s="1" t="str">
        <f>'Bills Import 2024'!AC107</f>
        <v>3010097</v>
      </c>
      <c r="F56" s="1" t="str">
        <f>'Bills Import 2024'!BH107</f>
        <v>Overheads</v>
      </c>
      <c r="G56" s="1">
        <f>'Bills Import 2024'!BN107</f>
        <v>1</v>
      </c>
      <c r="H56" s="46">
        <f>'Bills Import 2024'!BT107</f>
        <v>185032</v>
      </c>
      <c r="I56" s="1" t="str">
        <f>'Bills Import 2024'!W107</f>
        <v>{"1034": 100.0}</v>
      </c>
      <c r="J56" s="1" t="str">
        <f>'Bills Import 2024'!BB107</f>
        <v>0% PUR</v>
      </c>
    </row>
    <row r="57" spans="1:10" x14ac:dyDescent="0.25">
      <c r="A57" s="1" t="str">
        <f>'Bills Import 2024'!O109</f>
        <v>Overheads</v>
      </c>
      <c r="B57" s="45">
        <f>'Bills Import 2024'!R109</f>
        <v>45352</v>
      </c>
      <c r="C57" s="45">
        <f>'Bills Import 2024'!R109</f>
        <v>45352</v>
      </c>
      <c r="D57" s="45">
        <f>'Bills Import 2024'!AO109</f>
        <v>45373</v>
      </c>
      <c r="E57" s="1" t="str">
        <f>'Bills Import 2024'!AC109</f>
        <v>3010097</v>
      </c>
      <c r="F57" s="1" t="str">
        <f>'Bills Import 2024'!BH109</f>
        <v>Overheads</v>
      </c>
      <c r="G57" s="1">
        <f>'Bills Import 2024'!BN109</f>
        <v>1</v>
      </c>
      <c r="H57" s="46">
        <f>'Bills Import 2024'!BT109</f>
        <v>91021</v>
      </c>
      <c r="I57" s="1" t="str">
        <f>'Bills Import 2024'!W109</f>
        <v>{"1011": 100.0}</v>
      </c>
      <c r="J57" s="1" t="str">
        <f>'Bills Import 2024'!BB109</f>
        <v>0% PUR</v>
      </c>
    </row>
    <row r="58" spans="1:10" x14ac:dyDescent="0.25">
      <c r="A58" s="1" t="str">
        <f>'Bills Import 2024'!O111</f>
        <v>Overheads</v>
      </c>
      <c r="B58" s="45">
        <f>'Bills Import 2024'!R111</f>
        <v>45352</v>
      </c>
      <c r="C58" s="45">
        <f>'Bills Import 2024'!R111</f>
        <v>45352</v>
      </c>
      <c r="D58" s="45">
        <f>'Bills Import 2024'!AO111</f>
        <v>45373</v>
      </c>
      <c r="E58" s="1" t="str">
        <f>'Bills Import 2024'!AC111</f>
        <v>3010097</v>
      </c>
      <c r="F58" s="1" t="str">
        <f>'Bills Import 2024'!BH111</f>
        <v>Overheads</v>
      </c>
      <c r="G58" s="1">
        <f>'Bills Import 2024'!BN111</f>
        <v>1</v>
      </c>
      <c r="H58" s="46">
        <f>'Bills Import 2024'!BT111</f>
        <v>46609</v>
      </c>
      <c r="I58" s="1" t="str">
        <f>'Bills Import 2024'!W111</f>
        <v>{"1008": 100.0}</v>
      </c>
      <c r="J58" s="1" t="str">
        <f>'Bills Import 2024'!BB111</f>
        <v>0% PUR</v>
      </c>
    </row>
    <row r="59" spans="1:10" x14ac:dyDescent="0.25">
      <c r="A59" s="1" t="str">
        <f>'Bills Import 2024'!O113</f>
        <v>Overheads</v>
      </c>
      <c r="B59" s="45">
        <f>'Bills Import 2024'!R113</f>
        <v>45352</v>
      </c>
      <c r="C59" s="45">
        <f>'Bills Import 2024'!R113</f>
        <v>45352</v>
      </c>
      <c r="D59" s="45">
        <f>'Bills Import 2024'!AO113</f>
        <v>45373</v>
      </c>
      <c r="E59" s="1" t="str">
        <f>'Bills Import 2024'!AC113</f>
        <v>3010097</v>
      </c>
      <c r="F59" s="1" t="str">
        <f>'Bills Import 2024'!BH113</f>
        <v>Overheads</v>
      </c>
      <c r="G59" s="1">
        <f>'Bills Import 2024'!BN113</f>
        <v>1</v>
      </c>
      <c r="H59" s="46">
        <f>'Bills Import 2024'!BT113</f>
        <v>251709</v>
      </c>
      <c r="I59" s="1" t="str">
        <f>'Bills Import 2024'!W113</f>
        <v>{"1019": 100.0}</v>
      </c>
      <c r="J59" s="1" t="str">
        <f>'Bills Import 2024'!BB113</f>
        <v>0% PUR</v>
      </c>
    </row>
    <row r="60" spans="1:10" x14ac:dyDescent="0.25">
      <c r="A60" s="1" t="str">
        <f>'Bills Import 2024'!O115</f>
        <v>Overheads</v>
      </c>
      <c r="B60" s="45">
        <f>'Bills Import 2024'!R115</f>
        <v>45352</v>
      </c>
      <c r="C60" s="45">
        <f>'Bills Import 2024'!R115</f>
        <v>45352</v>
      </c>
      <c r="D60" s="45">
        <f>'Bills Import 2024'!AO115</f>
        <v>45373</v>
      </c>
      <c r="E60" s="1" t="str">
        <f>'Bills Import 2024'!AC115</f>
        <v>3010097</v>
      </c>
      <c r="F60" s="1" t="str">
        <f>'Bills Import 2024'!BH115</f>
        <v>Overheads</v>
      </c>
      <c r="G60" s="1">
        <f>'Bills Import 2024'!BN115</f>
        <v>1</v>
      </c>
      <c r="H60" s="46">
        <f>'Bills Import 2024'!BT115</f>
        <v>43968</v>
      </c>
      <c r="I60" s="1" t="str">
        <f>'Bills Import 2024'!W115</f>
        <v>{"1033": 100.0}</v>
      </c>
      <c r="J60" s="1" t="str">
        <f>'Bills Import 2024'!BB115</f>
        <v>0% PUR</v>
      </c>
    </row>
    <row r="61" spans="1:10" x14ac:dyDescent="0.25">
      <c r="A61" s="1" t="str">
        <f>'Bills Import 2024'!O117</f>
        <v>Overheads</v>
      </c>
      <c r="B61" s="45">
        <f>'Bills Import 2024'!R117</f>
        <v>45352</v>
      </c>
      <c r="C61" s="45">
        <f>'Bills Import 2024'!R117</f>
        <v>45352</v>
      </c>
      <c r="D61" s="45">
        <f>'Bills Import 2024'!AO117</f>
        <v>45373</v>
      </c>
      <c r="E61" s="1" t="str">
        <f>'Bills Import 2024'!AC117</f>
        <v>3010097</v>
      </c>
      <c r="F61" s="1" t="str">
        <f>'Bills Import 2024'!BH117</f>
        <v>Overheads</v>
      </c>
      <c r="G61" s="1">
        <f>'Bills Import 2024'!BN117</f>
        <v>1</v>
      </c>
      <c r="H61" s="46">
        <f>'Bills Import 2024'!BT117</f>
        <v>109920</v>
      </c>
      <c r="I61" s="1" t="str">
        <f>'Bills Import 2024'!W117</f>
        <v>{"1021": 100.0}</v>
      </c>
      <c r="J61" s="1" t="str">
        <f>'Bills Import 2024'!BB117</f>
        <v>0% PUR</v>
      </c>
    </row>
    <row r="62" spans="1:10" x14ac:dyDescent="0.25">
      <c r="A62" s="1" t="str">
        <f>'Bills Import 2024'!O119</f>
        <v>Overheads</v>
      </c>
      <c r="B62" s="45">
        <f>'Bills Import 2024'!R119</f>
        <v>45352</v>
      </c>
      <c r="C62" s="45">
        <f>'Bills Import 2024'!R119</f>
        <v>45352</v>
      </c>
      <c r="D62" s="45">
        <f>'Bills Import 2024'!AO119</f>
        <v>45373</v>
      </c>
      <c r="E62" s="1" t="str">
        <f>'Bills Import 2024'!AC119</f>
        <v>3010097</v>
      </c>
      <c r="F62" s="1" t="str">
        <f>'Bills Import 2024'!BH119</f>
        <v>Overheads</v>
      </c>
      <c r="G62" s="1">
        <f>'Bills Import 2024'!BN119</f>
        <v>1</v>
      </c>
      <c r="H62" s="46">
        <f>'Bills Import 2024'!BT119</f>
        <v>133356</v>
      </c>
      <c r="I62" s="1" t="str">
        <f>'Bills Import 2024'!W119</f>
        <v>{"911": 100.0}</v>
      </c>
      <c r="J62" s="1" t="str">
        <f>'Bills Import 2024'!BB119</f>
        <v>0% PUR</v>
      </c>
    </row>
    <row r="63" spans="1:10" x14ac:dyDescent="0.25">
      <c r="A63" s="1" t="str">
        <f>'Bills Import 2024'!O121</f>
        <v>Overheads</v>
      </c>
      <c r="B63" s="45">
        <f>'Bills Import 2024'!R121</f>
        <v>45352</v>
      </c>
      <c r="C63" s="45">
        <f>'Bills Import 2024'!R121</f>
        <v>45352</v>
      </c>
      <c r="D63" s="45">
        <f>'Bills Import 2024'!AO121</f>
        <v>45373</v>
      </c>
      <c r="E63" s="1" t="str">
        <f>'Bills Import 2024'!AC121</f>
        <v>3010097</v>
      </c>
      <c r="F63" s="1" t="str">
        <f>'Bills Import 2024'!BH121</f>
        <v>Overheads</v>
      </c>
      <c r="G63" s="1">
        <f>'Bills Import 2024'!BN121</f>
        <v>1</v>
      </c>
      <c r="H63" s="46">
        <f>'Bills Import 2024'!BT121</f>
        <v>54044</v>
      </c>
      <c r="I63" s="1" t="str">
        <f>'Bills Import 2024'!W121</f>
        <v>{"1002": 100.0}</v>
      </c>
      <c r="J63" s="1" t="str">
        <f>'Bills Import 2024'!BB121</f>
        <v>0% PUR</v>
      </c>
    </row>
    <row r="64" spans="1:10" x14ac:dyDescent="0.25">
      <c r="A64" s="1" t="str">
        <f>'Bills Import 2024'!O123</f>
        <v>Overheads</v>
      </c>
      <c r="B64" s="45">
        <f>'Bills Import 2024'!R123</f>
        <v>45352</v>
      </c>
      <c r="C64" s="45">
        <f>'Bills Import 2024'!R123</f>
        <v>45352</v>
      </c>
      <c r="D64" s="45">
        <f>'Bills Import 2024'!AO123</f>
        <v>45373</v>
      </c>
      <c r="E64" s="1" t="str">
        <f>'Bills Import 2024'!AC123</f>
        <v>3010097</v>
      </c>
      <c r="F64" s="1" t="str">
        <f>'Bills Import 2024'!BH123</f>
        <v>Overheads</v>
      </c>
      <c r="G64" s="1">
        <f>'Bills Import 2024'!BN123</f>
        <v>1</v>
      </c>
      <c r="H64" s="46">
        <f>'Bills Import 2024'!BT123</f>
        <v>50509</v>
      </c>
      <c r="I64" s="1" t="str">
        <f>'Bills Import 2024'!W123</f>
        <v>{"951": 100.0}</v>
      </c>
      <c r="J64" s="1" t="str">
        <f>'Bills Import 2024'!BB123</f>
        <v>0% PUR</v>
      </c>
    </row>
    <row r="65" spans="1:10" x14ac:dyDescent="0.25">
      <c r="A65" s="1" t="str">
        <f>'Bills Import 2024'!O125</f>
        <v>Overheads</v>
      </c>
      <c r="B65" s="45">
        <f>'Bills Import 2024'!R125</f>
        <v>45352</v>
      </c>
      <c r="C65" s="45">
        <f>'Bills Import 2024'!R125</f>
        <v>45352</v>
      </c>
      <c r="D65" s="45">
        <f>'Bills Import 2024'!AO125</f>
        <v>45373</v>
      </c>
      <c r="E65" s="1" t="str">
        <f>'Bills Import 2024'!AC125</f>
        <v>3010097</v>
      </c>
      <c r="F65" s="1" t="str">
        <f>'Bills Import 2024'!BH125</f>
        <v>Overheads</v>
      </c>
      <c r="G65" s="1">
        <f>'Bills Import 2024'!BN125</f>
        <v>1</v>
      </c>
      <c r="H65" s="46">
        <f>'Bills Import 2024'!BT125</f>
        <v>36640</v>
      </c>
      <c r="I65" s="1" t="str">
        <f>'Bills Import 2024'!W125</f>
        <v>{"955": 100.0}</v>
      </c>
      <c r="J65" s="1" t="str">
        <f>'Bills Import 2024'!BB125</f>
        <v>0% PUR</v>
      </c>
    </row>
    <row r="66" spans="1:10" x14ac:dyDescent="0.25">
      <c r="A66" s="1" t="str">
        <f>'Bills Import 2024'!O127</f>
        <v>Overheads</v>
      </c>
      <c r="B66" s="45">
        <f>'Bills Import 2024'!R127</f>
        <v>45352</v>
      </c>
      <c r="C66" s="45">
        <f>'Bills Import 2024'!R127</f>
        <v>45352</v>
      </c>
      <c r="D66" s="45">
        <f>'Bills Import 2024'!AO127</f>
        <v>45373</v>
      </c>
      <c r="E66" s="1" t="str">
        <f>'Bills Import 2024'!AC127</f>
        <v>3010097</v>
      </c>
      <c r="F66" s="1" t="str">
        <f>'Bills Import 2024'!BH127</f>
        <v>Overheads</v>
      </c>
      <c r="G66" s="1">
        <f>'Bills Import 2024'!BN127</f>
        <v>1</v>
      </c>
      <c r="H66" s="46">
        <f>'Bills Import 2024'!BT127</f>
        <v>36989</v>
      </c>
      <c r="I66" s="1" t="str">
        <f>'Bills Import 2024'!W127</f>
        <v>{"919": 100.0}</v>
      </c>
      <c r="J66" s="1" t="str">
        <f>'Bills Import 2024'!BB127</f>
        <v>0% PUR</v>
      </c>
    </row>
    <row r="67" spans="1:10" x14ac:dyDescent="0.25">
      <c r="A67" s="1" t="str">
        <f>'Bills Import 2024'!O129</f>
        <v>Overheads</v>
      </c>
      <c r="B67" s="45">
        <f>'Bills Import 2024'!R129</f>
        <v>45352</v>
      </c>
      <c r="C67" s="45">
        <f>'Bills Import 2024'!R129</f>
        <v>45352</v>
      </c>
      <c r="D67" s="45">
        <f>'Bills Import 2024'!AO129</f>
        <v>45373</v>
      </c>
      <c r="E67" s="1" t="str">
        <f>'Bills Import 2024'!AC129</f>
        <v>3010097</v>
      </c>
      <c r="F67" s="1" t="str">
        <f>'Bills Import 2024'!BH129</f>
        <v>Overheads</v>
      </c>
      <c r="G67" s="1">
        <f>'Bills Import 2024'!BN129</f>
        <v>1</v>
      </c>
      <c r="H67" s="46">
        <f>'Bills Import 2024'!BT129</f>
        <v>11435</v>
      </c>
      <c r="I67" s="1" t="str">
        <f>'Bills Import 2024'!W129</f>
        <v>{"940": 100.0}</v>
      </c>
      <c r="J67" s="1" t="str">
        <f>'Bills Import 2024'!BB129</f>
        <v>0% PUR</v>
      </c>
    </row>
    <row r="68" spans="1:10" x14ac:dyDescent="0.25">
      <c r="A68" s="1" t="str">
        <f>'Bills Import 2024'!O131</f>
        <v>Overheads</v>
      </c>
      <c r="B68" s="45">
        <f>'Bills Import 2024'!R131</f>
        <v>45352</v>
      </c>
      <c r="C68" s="45">
        <f>'Bills Import 2024'!R131</f>
        <v>45352</v>
      </c>
      <c r="D68" s="45">
        <f>'Bills Import 2024'!AO131</f>
        <v>45373</v>
      </c>
      <c r="E68" s="1" t="str">
        <f>'Bills Import 2024'!AC131</f>
        <v>3010097</v>
      </c>
      <c r="F68" s="1" t="str">
        <f>'Bills Import 2024'!BH131</f>
        <v>Overheads</v>
      </c>
      <c r="G68" s="1">
        <f>'Bills Import 2024'!BN131</f>
        <v>1</v>
      </c>
      <c r="H68" s="46">
        <f>'Bills Import 2024'!BT131</f>
        <v>17295</v>
      </c>
      <c r="I68" s="1" t="str">
        <f>'Bills Import 2024'!W131</f>
        <v>{"980": 100.0}</v>
      </c>
      <c r="J68" s="1" t="str">
        <f>'Bills Import 2024'!BB131</f>
        <v>0% PUR</v>
      </c>
    </row>
    <row r="69" spans="1:10" x14ac:dyDescent="0.25">
      <c r="A69" s="1" t="str">
        <f>'Bills Import 2024'!O133</f>
        <v>Overheads</v>
      </c>
      <c r="B69" s="45">
        <f>'Bills Import 2024'!R133</f>
        <v>45382</v>
      </c>
      <c r="C69" s="45">
        <f>'Bills Import 2024'!R133</f>
        <v>45382</v>
      </c>
      <c r="D69" s="45">
        <f>'Bills Import 2024'!AO133</f>
        <v>45403</v>
      </c>
      <c r="E69" s="1" t="str">
        <f>'Bills Import 2024'!AC133</f>
        <v>3010097</v>
      </c>
      <c r="F69" s="1" t="str">
        <f>'Bills Import 2024'!BH133</f>
        <v>Overheads</v>
      </c>
      <c r="G69" s="1">
        <f>'Bills Import 2024'!BN133</f>
        <v>1</v>
      </c>
      <c r="H69" s="46">
        <f>'Bills Import 2024'!BT133</f>
        <v>17450</v>
      </c>
      <c r="I69" s="1" t="str">
        <f>'Bills Import 2024'!W133</f>
        <v>{"851": 100.0}</v>
      </c>
      <c r="J69" s="1" t="str">
        <f>'Bills Import 2024'!BB133</f>
        <v>0% PUR</v>
      </c>
    </row>
    <row r="70" spans="1:10" x14ac:dyDescent="0.25">
      <c r="A70" s="1" t="str">
        <f>'Bills Import 2024'!O135</f>
        <v>Overheads</v>
      </c>
      <c r="B70" s="45">
        <f>'Bills Import 2024'!R135</f>
        <v>45382</v>
      </c>
      <c r="C70" s="45">
        <f>'Bills Import 2024'!R135</f>
        <v>45382</v>
      </c>
      <c r="D70" s="45">
        <f>'Bills Import 2024'!AO135</f>
        <v>45403</v>
      </c>
      <c r="E70" s="1" t="str">
        <f>'Bills Import 2024'!AC135</f>
        <v>3010097</v>
      </c>
      <c r="F70" s="1" t="str">
        <f>'Bills Import 2024'!BH135</f>
        <v>Overheads</v>
      </c>
      <c r="G70" s="1">
        <f>'Bills Import 2024'!BN135</f>
        <v>1</v>
      </c>
      <c r="H70" s="46">
        <f>'Bills Import 2024'!BT135</f>
        <v>73701</v>
      </c>
      <c r="I70" s="1" t="str">
        <f>'Bills Import 2024'!W135</f>
        <v>{"1017": 100.0}</v>
      </c>
      <c r="J70" s="1" t="str">
        <f>'Bills Import 2024'!BB135</f>
        <v>0% PUR</v>
      </c>
    </row>
    <row r="71" spans="1:10" x14ac:dyDescent="0.25">
      <c r="A71" s="1" t="str">
        <f>'Bills Import 2024'!O137</f>
        <v>Overheads</v>
      </c>
      <c r="B71" s="45">
        <f>'Bills Import 2024'!R137</f>
        <v>45382</v>
      </c>
      <c r="C71" s="45">
        <f>'Bills Import 2024'!R137</f>
        <v>45382</v>
      </c>
      <c r="D71" s="45">
        <f>'Bills Import 2024'!AO137</f>
        <v>45403</v>
      </c>
      <c r="E71" s="1" t="str">
        <f>'Bills Import 2024'!AC137</f>
        <v>3010097</v>
      </c>
      <c r="F71" s="1" t="str">
        <f>'Bills Import 2024'!BH137</f>
        <v>Overheads</v>
      </c>
      <c r="G71" s="1">
        <f>'Bills Import 2024'!BN137</f>
        <v>1</v>
      </c>
      <c r="H71" s="46">
        <f>'Bills Import 2024'!BT137</f>
        <v>43957</v>
      </c>
      <c r="I71" s="1" t="str">
        <f>'Bills Import 2024'!W137</f>
        <v>{"1023": 100.0}</v>
      </c>
      <c r="J71" s="1" t="str">
        <f>'Bills Import 2024'!BB137</f>
        <v>0% PUR</v>
      </c>
    </row>
    <row r="72" spans="1:10" x14ac:dyDescent="0.25">
      <c r="A72" s="1" t="str">
        <f>'Bills Import 2024'!O139</f>
        <v>Overheads</v>
      </c>
      <c r="B72" s="45">
        <f>'Bills Import 2024'!R139</f>
        <v>45382</v>
      </c>
      <c r="C72" s="45">
        <f>'Bills Import 2024'!R139</f>
        <v>45382</v>
      </c>
      <c r="D72" s="45">
        <f>'Bills Import 2024'!AO139</f>
        <v>45403</v>
      </c>
      <c r="E72" s="1" t="str">
        <f>'Bills Import 2024'!AC139</f>
        <v>3010097</v>
      </c>
      <c r="F72" s="1" t="str">
        <f>'Bills Import 2024'!BH139</f>
        <v>Overheads</v>
      </c>
      <c r="G72" s="1">
        <f>'Bills Import 2024'!BN139</f>
        <v>1</v>
      </c>
      <c r="H72" s="46">
        <f>'Bills Import 2024'!BT139</f>
        <v>119635</v>
      </c>
      <c r="I72" s="1" t="str">
        <f>'Bills Import 2024'!W139</f>
        <v>{"1012": 100.0}</v>
      </c>
      <c r="J72" s="1" t="str">
        <f>'Bills Import 2024'!BB139</f>
        <v>0% PUR</v>
      </c>
    </row>
    <row r="73" spans="1:10" x14ac:dyDescent="0.25">
      <c r="A73" s="1" t="str">
        <f>'Bills Import 2024'!O141</f>
        <v>Overheads</v>
      </c>
      <c r="B73" s="45">
        <f>'Bills Import 2024'!R141</f>
        <v>45382</v>
      </c>
      <c r="C73" s="45">
        <f>'Bills Import 2024'!R141</f>
        <v>45382</v>
      </c>
      <c r="D73" s="45">
        <f>'Bills Import 2024'!AO141</f>
        <v>45403</v>
      </c>
      <c r="E73" s="1" t="str">
        <f>'Bills Import 2024'!AC141</f>
        <v>3010097</v>
      </c>
      <c r="F73" s="1" t="str">
        <f>'Bills Import 2024'!BH141</f>
        <v>Overheads</v>
      </c>
      <c r="G73" s="1">
        <f>'Bills Import 2024'!BN141</f>
        <v>1</v>
      </c>
      <c r="H73" s="46">
        <f>'Bills Import 2024'!BT141</f>
        <v>18320</v>
      </c>
      <c r="I73" s="1" t="str">
        <f>'Bills Import 2024'!W141</f>
        <v>{"910": 100.0}</v>
      </c>
      <c r="J73" s="1" t="str">
        <f>'Bills Import 2024'!BB141</f>
        <v>0% PUR</v>
      </c>
    </row>
    <row r="74" spans="1:10" x14ac:dyDescent="0.25">
      <c r="A74" s="1" t="str">
        <f>'Bills Import 2024'!O143</f>
        <v>Overheads</v>
      </c>
      <c r="B74" s="45">
        <f>'Bills Import 2024'!R143</f>
        <v>45382</v>
      </c>
      <c r="C74" s="45">
        <f>'Bills Import 2024'!R143</f>
        <v>45382</v>
      </c>
      <c r="D74" s="45">
        <f>'Bills Import 2024'!AO143</f>
        <v>45403</v>
      </c>
      <c r="E74" s="1" t="str">
        <f>'Bills Import 2024'!AC143</f>
        <v>3010097</v>
      </c>
      <c r="F74" s="1" t="str">
        <f>'Bills Import 2024'!BH143</f>
        <v>Overheads</v>
      </c>
      <c r="G74" s="1">
        <f>'Bills Import 2024'!BN143</f>
        <v>1</v>
      </c>
      <c r="H74" s="46">
        <f>'Bills Import 2024'!BT143</f>
        <v>26053</v>
      </c>
      <c r="I74" s="1" t="str">
        <f>'Bills Import 2024'!W143</f>
        <v>{"860": 100.0}</v>
      </c>
      <c r="J74" s="1" t="str">
        <f>'Bills Import 2024'!BB143</f>
        <v>0% PUR</v>
      </c>
    </row>
    <row r="75" spans="1:10" x14ac:dyDescent="0.25">
      <c r="A75" s="1" t="str">
        <f>'Bills Import 2024'!O144</f>
        <v>Overheads</v>
      </c>
      <c r="B75" s="45">
        <f>'Bills Import 2024'!R144</f>
        <v>45382</v>
      </c>
      <c r="C75" s="45">
        <f>'Bills Import 2024'!R144</f>
        <v>45382</v>
      </c>
      <c r="D75" s="45">
        <f>'Bills Import 2024'!AO144</f>
        <v>45403</v>
      </c>
      <c r="E75" s="1" t="str">
        <f>'Bills Import 2024'!AC144</f>
        <v>3010097</v>
      </c>
      <c r="F75" s="1" t="str">
        <f>'Bills Import 2024'!BH144</f>
        <v>Overheads</v>
      </c>
      <c r="G75" s="1">
        <f>'Bills Import 2024'!BN144</f>
        <v>1</v>
      </c>
      <c r="H75" s="46">
        <f>'Bills Import 2024'!BT144</f>
        <v>737736</v>
      </c>
      <c r="I75" s="1" t="str">
        <f>'Bills Import 2024'!W144</f>
        <v>{"1028": 100.0}</v>
      </c>
      <c r="J75" s="1" t="str">
        <f>'Bills Import 2024'!BB144</f>
        <v>0% PUR</v>
      </c>
    </row>
    <row r="76" spans="1:10" x14ac:dyDescent="0.25">
      <c r="A76" s="1" t="str">
        <f>'Bills Import 2024'!O146</f>
        <v>Overheads</v>
      </c>
      <c r="B76" s="45">
        <f>'Bills Import 2024'!R146</f>
        <v>45382</v>
      </c>
      <c r="C76" s="45">
        <f>'Bills Import 2024'!R146</f>
        <v>45382</v>
      </c>
      <c r="D76" s="45">
        <f>'Bills Import 2024'!AO146</f>
        <v>45403</v>
      </c>
      <c r="E76" s="1" t="str">
        <f>'Bills Import 2024'!AC146</f>
        <v>3010097</v>
      </c>
      <c r="F76" s="1" t="str">
        <f>'Bills Import 2024'!BH146</f>
        <v>Overheads</v>
      </c>
      <c r="G76" s="1">
        <f>'Bills Import 2024'!BN146</f>
        <v>1</v>
      </c>
      <c r="H76" s="46">
        <f>'Bills Import 2024'!BT146</f>
        <v>54960</v>
      </c>
      <c r="I76" s="1" t="str">
        <f>'Bills Import 2024'!W146</f>
        <v>{"854": 100.0}</v>
      </c>
      <c r="J76" s="1" t="str">
        <f>'Bills Import 2024'!BB146</f>
        <v>0% PUR</v>
      </c>
    </row>
    <row r="77" spans="1:10" x14ac:dyDescent="0.25">
      <c r="A77" s="1" t="str">
        <f>'Bills Import 2024'!O148</f>
        <v>Overheads</v>
      </c>
      <c r="B77" s="45">
        <f>'Bills Import 2024'!R148</f>
        <v>45382</v>
      </c>
      <c r="C77" s="45">
        <f>'Bills Import 2024'!R148</f>
        <v>45382</v>
      </c>
      <c r="D77" s="45">
        <f>'Bills Import 2024'!AO148</f>
        <v>45403</v>
      </c>
      <c r="E77" s="1" t="str">
        <f>'Bills Import 2024'!AC148</f>
        <v>3010097</v>
      </c>
      <c r="F77" s="1" t="str">
        <f>'Bills Import 2024'!BH148</f>
        <v>Overheads</v>
      </c>
      <c r="G77" s="1">
        <f>'Bills Import 2024'!BN148</f>
        <v>1</v>
      </c>
      <c r="H77" s="46">
        <f>'Bills Import 2024'!BT148</f>
        <v>114249</v>
      </c>
      <c r="I77" s="1" t="str">
        <f>'Bills Import 2024'!W148</f>
        <v>{"1025": 100.0}</v>
      </c>
      <c r="J77" s="1" t="str">
        <f>'Bills Import 2024'!BB148</f>
        <v>0% PUR</v>
      </c>
    </row>
    <row r="78" spans="1:10" x14ac:dyDescent="0.25">
      <c r="A78" s="1" t="str">
        <f>'Bills Import 2024'!O150</f>
        <v>Overheads</v>
      </c>
      <c r="B78" s="45">
        <f>'Bills Import 2024'!R150</f>
        <v>45382</v>
      </c>
      <c r="C78" s="45">
        <f>'Bills Import 2024'!R150</f>
        <v>45382</v>
      </c>
      <c r="D78" s="45">
        <f>'Bills Import 2024'!AO150</f>
        <v>45403</v>
      </c>
      <c r="E78" s="1" t="str">
        <f>'Bills Import 2024'!AC150</f>
        <v>3010097</v>
      </c>
      <c r="F78" s="1" t="str">
        <f>'Bills Import 2024'!BH150</f>
        <v>Overheads</v>
      </c>
      <c r="G78" s="1">
        <f>'Bills Import 2024'!BN150</f>
        <v>1</v>
      </c>
      <c r="H78" s="46">
        <f>'Bills Import 2024'!BT150</f>
        <v>274800</v>
      </c>
      <c r="I78" s="1" t="str">
        <f>'Bills Import 2024'!W150</f>
        <v>{"1006": 100.0}</v>
      </c>
      <c r="J78" s="1" t="str">
        <f>'Bills Import 2024'!BB150</f>
        <v>0% PUR</v>
      </c>
    </row>
    <row r="79" spans="1:10" x14ac:dyDescent="0.25">
      <c r="A79" s="1" t="str">
        <f>'Bills Import 2024'!O152</f>
        <v>Overheads</v>
      </c>
      <c r="B79" s="45">
        <f>'Bills Import 2024'!R152</f>
        <v>45382</v>
      </c>
      <c r="C79" s="45">
        <f>'Bills Import 2024'!R152</f>
        <v>45382</v>
      </c>
      <c r="D79" s="45">
        <f>'Bills Import 2024'!AO152</f>
        <v>45403</v>
      </c>
      <c r="E79" s="1" t="str">
        <f>'Bills Import 2024'!AC152</f>
        <v>3010097</v>
      </c>
      <c r="F79" s="1" t="str">
        <f>'Bills Import 2024'!BH152</f>
        <v>Overheads</v>
      </c>
      <c r="G79" s="1">
        <f>'Bills Import 2024'!BN152</f>
        <v>1</v>
      </c>
      <c r="H79" s="46">
        <f>'Bills Import 2024'!BT152</f>
        <v>100504</v>
      </c>
      <c r="I79" s="1" t="str">
        <f>'Bills Import 2024'!W152</f>
        <v>{"906": 100.0}</v>
      </c>
      <c r="J79" s="1" t="str">
        <f>'Bills Import 2024'!BB152</f>
        <v>0% PUR</v>
      </c>
    </row>
    <row r="80" spans="1:10" x14ac:dyDescent="0.25">
      <c r="A80" s="1" t="str">
        <f>'Bills Import 2024'!O154</f>
        <v>Overheads</v>
      </c>
      <c r="B80" s="45">
        <f>'Bills Import 2024'!R154</f>
        <v>45382</v>
      </c>
      <c r="C80" s="45">
        <f>'Bills Import 2024'!R154</f>
        <v>45382</v>
      </c>
      <c r="D80" s="45">
        <f>'Bills Import 2024'!AO154</f>
        <v>45403</v>
      </c>
      <c r="E80" s="1" t="str">
        <f>'Bills Import 2024'!AC154</f>
        <v>3010097</v>
      </c>
      <c r="F80" s="1" t="str">
        <f>'Bills Import 2024'!BH154</f>
        <v>Overheads</v>
      </c>
      <c r="G80" s="1">
        <f>'Bills Import 2024'!BN154</f>
        <v>1</v>
      </c>
      <c r="H80" s="46">
        <f>'Bills Import 2024'!BT154</f>
        <v>18114</v>
      </c>
      <c r="I80" s="1" t="str">
        <f>'Bills Import 2024'!W154</f>
        <v>{"1031": 100.0}</v>
      </c>
      <c r="J80" s="1" t="str">
        <f>'Bills Import 2024'!BB154</f>
        <v>0% PUR</v>
      </c>
    </row>
    <row r="81" spans="1:10" x14ac:dyDescent="0.25">
      <c r="A81" s="1" t="str">
        <f>'Bills Import 2024'!O156</f>
        <v>Overheads</v>
      </c>
      <c r="B81" s="45">
        <f>'Bills Import 2024'!R156</f>
        <v>45382</v>
      </c>
      <c r="C81" s="45">
        <f>'Bills Import 2024'!R156</f>
        <v>45382</v>
      </c>
      <c r="D81" s="45">
        <f>'Bills Import 2024'!AO156</f>
        <v>45403</v>
      </c>
      <c r="E81" s="1" t="str">
        <f>'Bills Import 2024'!AC156</f>
        <v>3010097</v>
      </c>
      <c r="F81" s="1" t="str">
        <f>'Bills Import 2024'!BH156</f>
        <v>Overheads</v>
      </c>
      <c r="G81" s="1">
        <f>'Bills Import 2024'!BN156</f>
        <v>1</v>
      </c>
      <c r="H81" s="46">
        <f>'Bills Import 2024'!BT156</f>
        <v>274800</v>
      </c>
      <c r="I81" s="1" t="str">
        <f>'Bills Import 2024'!W156</f>
        <v>{"1035": 100.0}</v>
      </c>
      <c r="J81" s="1" t="str">
        <f>'Bills Import 2024'!BB156</f>
        <v>0% PUR</v>
      </c>
    </row>
    <row r="82" spans="1:10" x14ac:dyDescent="0.25">
      <c r="A82" s="1" t="str">
        <f>'Bills Import 2024'!O158</f>
        <v>Overheads</v>
      </c>
      <c r="B82" s="45">
        <f>'Bills Import 2024'!R158</f>
        <v>45382</v>
      </c>
      <c r="C82" s="45">
        <f>'Bills Import 2024'!R158</f>
        <v>45382</v>
      </c>
      <c r="D82" s="45">
        <f>'Bills Import 2024'!AO158</f>
        <v>45403</v>
      </c>
      <c r="E82" s="1" t="str">
        <f>'Bills Import 2024'!AC158</f>
        <v>3010097</v>
      </c>
      <c r="F82" s="1" t="str">
        <f>'Bills Import 2024'!BH158</f>
        <v>Overheads</v>
      </c>
      <c r="G82" s="1">
        <f>'Bills Import 2024'!BN158</f>
        <v>1</v>
      </c>
      <c r="H82" s="46">
        <f>'Bills Import 2024'!BT158</f>
        <v>441878</v>
      </c>
      <c r="I82" s="1" t="str">
        <f>'Bills Import 2024'!W158</f>
        <v>{"1034": 100.0}</v>
      </c>
      <c r="J82" s="1" t="str">
        <f>'Bills Import 2024'!BB158</f>
        <v>0% PUR</v>
      </c>
    </row>
    <row r="83" spans="1:10" x14ac:dyDescent="0.25">
      <c r="A83" s="1" t="str">
        <f>'Bills Import 2024'!O160</f>
        <v>Overheads</v>
      </c>
      <c r="B83" s="45">
        <f>'Bills Import 2024'!R160</f>
        <v>45382</v>
      </c>
      <c r="C83" s="45">
        <f>'Bills Import 2024'!R160</f>
        <v>45382</v>
      </c>
      <c r="D83" s="45">
        <f>'Bills Import 2024'!AO160</f>
        <v>45403</v>
      </c>
      <c r="E83" s="1" t="str">
        <f>'Bills Import 2024'!AC160</f>
        <v>3010097</v>
      </c>
      <c r="F83" s="1" t="str">
        <f>'Bills Import 2024'!BH160</f>
        <v>Overheads</v>
      </c>
      <c r="G83" s="1">
        <f>'Bills Import 2024'!BN160</f>
        <v>1</v>
      </c>
      <c r="H83" s="46">
        <f>'Bills Import 2024'!BT160</f>
        <v>105070</v>
      </c>
      <c r="I83" s="1" t="str">
        <f>'Bills Import 2024'!W160</f>
        <v>{"1011": 100.0}</v>
      </c>
      <c r="J83" s="1" t="str">
        <f>'Bills Import 2024'!BB160</f>
        <v>0% PUR</v>
      </c>
    </row>
    <row r="84" spans="1:10" x14ac:dyDescent="0.25">
      <c r="A84" s="1" t="str">
        <f>'Bills Import 2024'!O162</f>
        <v>Overheads</v>
      </c>
      <c r="B84" s="45">
        <f>'Bills Import 2024'!R162</f>
        <v>45382</v>
      </c>
      <c r="C84" s="45">
        <f>'Bills Import 2024'!R162</f>
        <v>45382</v>
      </c>
      <c r="D84" s="45">
        <f>'Bills Import 2024'!AO162</f>
        <v>45403</v>
      </c>
      <c r="E84" s="1" t="str">
        <f>'Bills Import 2024'!AC162</f>
        <v>3010097</v>
      </c>
      <c r="F84" s="1" t="str">
        <f>'Bills Import 2024'!BH162</f>
        <v>Overheads</v>
      </c>
      <c r="G84" s="1">
        <f>'Bills Import 2024'!BN162</f>
        <v>1</v>
      </c>
      <c r="H84" s="46">
        <f>'Bills Import 2024'!BT162</f>
        <v>61328</v>
      </c>
      <c r="I84" s="1" t="str">
        <f>'Bills Import 2024'!W162</f>
        <v>{"1008": 100.0}</v>
      </c>
      <c r="J84" s="1" t="str">
        <f>'Bills Import 2024'!BB162</f>
        <v>0% PUR</v>
      </c>
    </row>
    <row r="85" spans="1:10" x14ac:dyDescent="0.25">
      <c r="A85" s="1" t="str">
        <f>'Bills Import 2024'!O164</f>
        <v>Overheads</v>
      </c>
      <c r="B85" s="45">
        <f>'Bills Import 2024'!R164</f>
        <v>45382</v>
      </c>
      <c r="C85" s="45">
        <f>'Bills Import 2024'!R164</f>
        <v>45382</v>
      </c>
      <c r="D85" s="45">
        <f>'Bills Import 2024'!AO164</f>
        <v>45403</v>
      </c>
      <c r="E85" s="1" t="str">
        <f>'Bills Import 2024'!AC164</f>
        <v>3010097</v>
      </c>
      <c r="F85" s="1" t="str">
        <f>'Bills Import 2024'!BH164</f>
        <v>Overheads</v>
      </c>
      <c r="G85" s="1">
        <f>'Bills Import 2024'!BN164</f>
        <v>1</v>
      </c>
      <c r="H85" s="46">
        <f>'Bills Import 2024'!BT164</f>
        <v>244717</v>
      </c>
      <c r="I85" s="1" t="str">
        <f>'Bills Import 2024'!W164</f>
        <v>{"1019": 100.0}</v>
      </c>
      <c r="J85" s="1" t="str">
        <f>'Bills Import 2024'!BB164</f>
        <v>0% PUR</v>
      </c>
    </row>
    <row r="86" spans="1:10" x14ac:dyDescent="0.25">
      <c r="A86" s="1" t="str">
        <f>'Bills Import 2024'!O166</f>
        <v>Overheads</v>
      </c>
      <c r="B86" s="45">
        <f>'Bills Import 2024'!R166</f>
        <v>45382</v>
      </c>
      <c r="C86" s="45">
        <f>'Bills Import 2024'!R166</f>
        <v>45382</v>
      </c>
      <c r="D86" s="45">
        <f>'Bills Import 2024'!AO166</f>
        <v>45403</v>
      </c>
      <c r="E86" s="1" t="str">
        <f>'Bills Import 2024'!AC166</f>
        <v>3010097</v>
      </c>
      <c r="F86" s="1" t="str">
        <f>'Bills Import 2024'!BH166</f>
        <v>Overheads</v>
      </c>
      <c r="G86" s="1">
        <f>'Bills Import 2024'!BN166</f>
        <v>1</v>
      </c>
      <c r="H86" s="46">
        <f>'Bills Import 2024'!BT166</f>
        <v>43968</v>
      </c>
      <c r="I86" s="1" t="str">
        <f>'Bills Import 2024'!W166</f>
        <v>{"1033": 100.0}</v>
      </c>
      <c r="J86" s="1" t="str">
        <f>'Bills Import 2024'!BB166</f>
        <v>0% PUR</v>
      </c>
    </row>
    <row r="87" spans="1:10" x14ac:dyDescent="0.25">
      <c r="A87" s="1" t="str">
        <f>'Bills Import 2024'!O168</f>
        <v>Overheads</v>
      </c>
      <c r="B87" s="45">
        <f>'Bills Import 2024'!R168</f>
        <v>45382</v>
      </c>
      <c r="C87" s="45">
        <f>'Bills Import 2024'!R168</f>
        <v>45382</v>
      </c>
      <c r="D87" s="45">
        <f>'Bills Import 2024'!AO168</f>
        <v>45403</v>
      </c>
      <c r="E87" s="1" t="str">
        <f>'Bills Import 2024'!AC168</f>
        <v>3010097</v>
      </c>
      <c r="F87" s="1" t="str">
        <f>'Bills Import 2024'!BH168</f>
        <v>Overheads</v>
      </c>
      <c r="G87" s="1">
        <f>'Bills Import 2024'!BN168</f>
        <v>1</v>
      </c>
      <c r="H87" s="46">
        <f>'Bills Import 2024'!BT168</f>
        <v>64120</v>
      </c>
      <c r="I87" s="1" t="str">
        <f>'Bills Import 2024'!W168</f>
        <v>{"1022": 100.0}</v>
      </c>
      <c r="J87" s="1" t="str">
        <f>'Bills Import 2024'!BB168</f>
        <v>0% PUR</v>
      </c>
    </row>
    <row r="88" spans="1:10" x14ac:dyDescent="0.25">
      <c r="A88" s="1" t="str">
        <f>'Bills Import 2024'!O170</f>
        <v>Overheads</v>
      </c>
      <c r="B88" s="45">
        <f>'Bills Import 2024'!R170</f>
        <v>45382</v>
      </c>
      <c r="C88" s="45">
        <f>'Bills Import 2024'!R170</f>
        <v>45382</v>
      </c>
      <c r="D88" s="45">
        <f>'Bills Import 2024'!AO170</f>
        <v>45403</v>
      </c>
      <c r="E88" s="1" t="str">
        <f>'Bills Import 2024'!AC170</f>
        <v>3010097</v>
      </c>
      <c r="F88" s="1" t="str">
        <f>'Bills Import 2024'!BH170</f>
        <v>Overheads</v>
      </c>
      <c r="G88" s="1">
        <f>'Bills Import 2024'!BN170</f>
        <v>1</v>
      </c>
      <c r="H88" s="46">
        <f>'Bills Import 2024'!BT170</f>
        <v>115416</v>
      </c>
      <c r="I88" s="1" t="str">
        <f>'Bills Import 2024'!W170</f>
        <v>{"1021": 100.0}</v>
      </c>
      <c r="J88" s="1" t="str">
        <f>'Bills Import 2024'!BB170</f>
        <v>0% PUR</v>
      </c>
    </row>
    <row r="89" spans="1:10" x14ac:dyDescent="0.25">
      <c r="A89" s="1" t="str">
        <f>'Bills Import 2024'!O172</f>
        <v>Overheads</v>
      </c>
      <c r="B89" s="45">
        <f>'Bills Import 2024'!R172</f>
        <v>45382</v>
      </c>
      <c r="C89" s="45">
        <f>'Bills Import 2024'!R172</f>
        <v>45382</v>
      </c>
      <c r="D89" s="45">
        <f>'Bills Import 2024'!AO172</f>
        <v>45403</v>
      </c>
      <c r="E89" s="1" t="str">
        <f>'Bills Import 2024'!AC172</f>
        <v>3010097</v>
      </c>
      <c r="F89" s="1" t="str">
        <f>'Bills Import 2024'!BH172</f>
        <v>Overheads</v>
      </c>
      <c r="G89" s="1">
        <f>'Bills Import 2024'!BN172</f>
        <v>1</v>
      </c>
      <c r="H89" s="46">
        <f>'Bills Import 2024'!BT172</f>
        <v>137400</v>
      </c>
      <c r="I89" s="1" t="str">
        <f>'Bills Import 2024'!W172</f>
        <v>{"911": 100.0}</v>
      </c>
      <c r="J89" s="1" t="str">
        <f>'Bills Import 2024'!BB172</f>
        <v>0% PUR</v>
      </c>
    </row>
    <row r="90" spans="1:10" x14ac:dyDescent="0.25">
      <c r="A90" s="1" t="str">
        <f>'Bills Import 2024'!O174</f>
        <v>Overheads</v>
      </c>
      <c r="B90" s="45">
        <f>'Bills Import 2024'!R174</f>
        <v>45382</v>
      </c>
      <c r="C90" s="45">
        <f>'Bills Import 2024'!R174</f>
        <v>45382</v>
      </c>
      <c r="D90" s="45">
        <f>'Bills Import 2024'!AO174</f>
        <v>45403</v>
      </c>
      <c r="E90" s="1" t="str">
        <f>'Bills Import 2024'!AC174</f>
        <v>3010097</v>
      </c>
      <c r="F90" s="1" t="str">
        <f>'Bills Import 2024'!BH174</f>
        <v>Overheads</v>
      </c>
      <c r="G90" s="1">
        <f>'Bills Import 2024'!BN174</f>
        <v>1</v>
      </c>
      <c r="H90" s="46">
        <f>'Bills Import 2024'!BT174</f>
        <v>32023</v>
      </c>
      <c r="I90" s="1" t="str">
        <f>'Bills Import 2024'!W174</f>
        <v>{"1002": 100.0}</v>
      </c>
      <c r="J90" s="1" t="str">
        <f>'Bills Import 2024'!BB174</f>
        <v>0% PUR</v>
      </c>
    </row>
    <row r="91" spans="1:10" x14ac:dyDescent="0.25">
      <c r="A91" s="1" t="str">
        <f>'Bills Import 2024'!O176</f>
        <v>Overheads</v>
      </c>
      <c r="B91" s="45">
        <f>'Bills Import 2024'!R176</f>
        <v>45382</v>
      </c>
      <c r="C91" s="45">
        <f>'Bills Import 2024'!R176</f>
        <v>45382</v>
      </c>
      <c r="D91" s="45">
        <f>'Bills Import 2024'!AO176</f>
        <v>45403</v>
      </c>
      <c r="E91" s="1" t="str">
        <f>'Bills Import 2024'!AC176</f>
        <v>3010097</v>
      </c>
      <c r="F91" s="1" t="str">
        <f>'Bills Import 2024'!BH176</f>
        <v>Overheads</v>
      </c>
      <c r="G91" s="1">
        <f>'Bills Import 2024'!BN176</f>
        <v>1</v>
      </c>
      <c r="H91" s="46">
        <f>'Bills Import 2024'!BT176</f>
        <v>30148</v>
      </c>
      <c r="I91" s="1" t="str">
        <f>'Bills Import 2024'!W176</f>
        <v>{"955": 100.0}</v>
      </c>
      <c r="J91" s="1" t="str">
        <f>'Bills Import 2024'!BB176</f>
        <v>0% PUR</v>
      </c>
    </row>
    <row r="92" spans="1:10" x14ac:dyDescent="0.25">
      <c r="A92" s="1" t="str">
        <f>'Bills Import 2024'!O178</f>
        <v>Overheads</v>
      </c>
      <c r="B92" s="45">
        <f>'Bills Import 2024'!R178</f>
        <v>45382</v>
      </c>
      <c r="C92" s="45">
        <f>'Bills Import 2024'!R178</f>
        <v>45382</v>
      </c>
      <c r="D92" s="45">
        <f>'Bills Import 2024'!AO178</f>
        <v>45403</v>
      </c>
      <c r="E92" s="1" t="str">
        <f>'Bills Import 2024'!AC178</f>
        <v>3010097</v>
      </c>
      <c r="F92" s="1" t="str">
        <f>'Bills Import 2024'!BH178</f>
        <v>Overheads</v>
      </c>
      <c r="G92" s="1">
        <f>'Bills Import 2024'!BN178</f>
        <v>1</v>
      </c>
      <c r="H92" s="46">
        <f>'Bills Import 2024'!BT178</f>
        <v>9340</v>
      </c>
      <c r="I92" s="1" t="str">
        <f>'Bills Import 2024'!W178</f>
        <v>{"940": 100.0}</v>
      </c>
      <c r="J92" s="1" t="str">
        <f>'Bills Import 2024'!BB178</f>
        <v>0% PUR</v>
      </c>
    </row>
    <row r="93" spans="1:10" x14ac:dyDescent="0.25">
      <c r="A93" s="1" t="str">
        <f>'Bills Import 2024'!O180</f>
        <v>Overheads</v>
      </c>
      <c r="B93" s="45">
        <f>'Bills Import 2024'!R180</f>
        <v>45413</v>
      </c>
      <c r="C93" s="45">
        <f>'Bills Import 2024'!R180</f>
        <v>45413</v>
      </c>
      <c r="D93" s="45">
        <f>'Bills Import 2024'!AO180</f>
        <v>45434</v>
      </c>
      <c r="E93" s="1" t="str">
        <f>'Bills Import 2024'!AC180</f>
        <v>3010097</v>
      </c>
      <c r="F93" s="1" t="str">
        <f>'Bills Import 2024'!BH180</f>
        <v>Overheads</v>
      </c>
      <c r="G93" s="1">
        <f>'Bills Import 2024'!BN180</f>
        <v>1</v>
      </c>
      <c r="H93" s="46">
        <f>'Bills Import 2024'!BT180</f>
        <v>14097</v>
      </c>
      <c r="I93" s="1" t="str">
        <f>'Bills Import 2024'!W180</f>
        <v>{"851": 100.0}</v>
      </c>
      <c r="J93" s="1" t="str">
        <f>'Bills Import 2024'!BB180</f>
        <v>0% PUR</v>
      </c>
    </row>
    <row r="94" spans="1:10" x14ac:dyDescent="0.25">
      <c r="A94" s="1" t="str">
        <f>'Bills Import 2024'!O182</f>
        <v>Overheads</v>
      </c>
      <c r="B94" s="45">
        <f>'Bills Import 2024'!R182</f>
        <v>45413</v>
      </c>
      <c r="C94" s="45">
        <f>'Bills Import 2024'!R182</f>
        <v>45413</v>
      </c>
      <c r="D94" s="45">
        <f>'Bills Import 2024'!AO182</f>
        <v>45434</v>
      </c>
      <c r="E94" s="1" t="str">
        <f>'Bills Import 2024'!AC182</f>
        <v>3010097</v>
      </c>
      <c r="F94" s="1" t="str">
        <f>'Bills Import 2024'!BH182</f>
        <v>Overheads</v>
      </c>
      <c r="G94" s="1">
        <f>'Bills Import 2024'!BN182</f>
        <v>1</v>
      </c>
      <c r="H94" s="46">
        <f>'Bills Import 2024'!BT182</f>
        <v>46676</v>
      </c>
      <c r="I94" s="1" t="str">
        <f>'Bills Import 2024'!W182</f>
        <v>{"1017": 100.0}</v>
      </c>
      <c r="J94" s="1" t="str">
        <f>'Bills Import 2024'!BB182</f>
        <v>0% PUR</v>
      </c>
    </row>
    <row r="95" spans="1:10" x14ac:dyDescent="0.25">
      <c r="A95" s="1" t="str">
        <f>'Bills Import 2024'!O184</f>
        <v>Overheads</v>
      </c>
      <c r="B95" s="45">
        <f>'Bills Import 2024'!R184</f>
        <v>45413</v>
      </c>
      <c r="C95" s="45">
        <f>'Bills Import 2024'!R184</f>
        <v>45413</v>
      </c>
      <c r="D95" s="45">
        <f>'Bills Import 2024'!AO184</f>
        <v>45434</v>
      </c>
      <c r="E95" s="1" t="str">
        <f>'Bills Import 2024'!AC184</f>
        <v>3010097</v>
      </c>
      <c r="F95" s="1" t="str">
        <f>'Bills Import 2024'!BH184</f>
        <v>Overheads</v>
      </c>
      <c r="G95" s="1">
        <f>'Bills Import 2024'!BN184</f>
        <v>1</v>
      </c>
      <c r="H95" s="46">
        <f>'Bills Import 2024'!BT184</f>
        <v>31398</v>
      </c>
      <c r="I95" s="1" t="str">
        <f>'Bills Import 2024'!W184</f>
        <v>{"1023": 100.0}</v>
      </c>
      <c r="J95" s="1" t="str">
        <f>'Bills Import 2024'!BB184</f>
        <v>0% PUR</v>
      </c>
    </row>
    <row r="96" spans="1:10" x14ac:dyDescent="0.25">
      <c r="A96" s="1" t="str">
        <f>'Bills Import 2024'!O186</f>
        <v>Overheads</v>
      </c>
      <c r="B96" s="45">
        <f>'Bills Import 2024'!R186</f>
        <v>45413</v>
      </c>
      <c r="C96" s="45">
        <f>'Bills Import 2024'!R186</f>
        <v>45413</v>
      </c>
      <c r="D96" s="45">
        <f>'Bills Import 2024'!AO186</f>
        <v>45434</v>
      </c>
      <c r="E96" s="1" t="str">
        <f>'Bills Import 2024'!AC186</f>
        <v>3010097</v>
      </c>
      <c r="F96" s="1" t="str">
        <f>'Bills Import 2024'!BH186</f>
        <v>Overheads</v>
      </c>
      <c r="G96" s="1">
        <f>'Bills Import 2024'!BN186</f>
        <v>1</v>
      </c>
      <c r="H96" s="46">
        <f>'Bills Import 2024'!BT186</f>
        <v>204225</v>
      </c>
      <c r="I96" s="1" t="str">
        <f>'Bills Import 2024'!W186</f>
        <v>{"1012": 100.0}</v>
      </c>
      <c r="J96" s="1" t="str">
        <f>'Bills Import 2024'!BB186</f>
        <v>0% PUR</v>
      </c>
    </row>
    <row r="97" spans="1:10" x14ac:dyDescent="0.25">
      <c r="A97" s="1" t="str">
        <f>'Bills Import 2024'!O188</f>
        <v>Overheads</v>
      </c>
      <c r="B97" s="45">
        <f>'Bills Import 2024'!R188</f>
        <v>45413</v>
      </c>
      <c r="C97" s="45">
        <f>'Bills Import 2024'!R188</f>
        <v>45413</v>
      </c>
      <c r="D97" s="45">
        <f>'Bills Import 2024'!AO188</f>
        <v>45434</v>
      </c>
      <c r="E97" s="1" t="str">
        <f>'Bills Import 2024'!AC188</f>
        <v>3010097</v>
      </c>
      <c r="F97" s="1" t="str">
        <f>'Bills Import 2024'!BH188</f>
        <v>Overheads</v>
      </c>
      <c r="G97" s="1">
        <f>'Bills Import 2024'!BN188</f>
        <v>1</v>
      </c>
      <c r="H97" s="46">
        <f>'Bills Import 2024'!BT188</f>
        <v>779437</v>
      </c>
      <c r="I97" s="1" t="str">
        <f>'Bills Import 2024'!W188</f>
        <v>{"1028": 100.0}</v>
      </c>
      <c r="J97" s="1" t="str">
        <f>'Bills Import 2024'!BB188</f>
        <v>0% PUR</v>
      </c>
    </row>
    <row r="98" spans="1:10" x14ac:dyDescent="0.25">
      <c r="A98" s="1" t="str">
        <f>'Bills Import 2024'!O190</f>
        <v>Overheads</v>
      </c>
      <c r="B98" s="45">
        <f>'Bills Import 2024'!R190</f>
        <v>45413</v>
      </c>
      <c r="C98" s="45">
        <f>'Bills Import 2024'!R190</f>
        <v>45413</v>
      </c>
      <c r="D98" s="45">
        <f>'Bills Import 2024'!AO190</f>
        <v>45434</v>
      </c>
      <c r="E98" s="1" t="str">
        <f>'Bills Import 2024'!AC190</f>
        <v>3010097</v>
      </c>
      <c r="F98" s="1" t="str">
        <f>'Bills Import 2024'!BH190</f>
        <v>Overheads</v>
      </c>
      <c r="G98" s="1">
        <f>'Bills Import 2024'!BN190</f>
        <v>1</v>
      </c>
      <c r="H98" s="46">
        <f>'Bills Import 2024'!BT190</f>
        <v>54960</v>
      </c>
      <c r="I98" s="1" t="str">
        <f>'Bills Import 2024'!W190</f>
        <v>{"854": 100.0}</v>
      </c>
      <c r="J98" s="1" t="str">
        <f>'Bills Import 2024'!BB190</f>
        <v>0% PUR</v>
      </c>
    </row>
    <row r="99" spans="1:10" x14ac:dyDescent="0.25">
      <c r="A99" s="1" t="str">
        <f>'Bills Import 2024'!O192</f>
        <v>Overheads</v>
      </c>
      <c r="B99" s="45">
        <f>'Bills Import 2024'!R192</f>
        <v>45413</v>
      </c>
      <c r="C99" s="45">
        <f>'Bills Import 2024'!R192</f>
        <v>45413</v>
      </c>
      <c r="D99" s="45">
        <f>'Bills Import 2024'!AO192</f>
        <v>45434</v>
      </c>
      <c r="E99" s="1" t="str">
        <f>'Bills Import 2024'!AC192</f>
        <v>3010097</v>
      </c>
      <c r="F99" s="1" t="str">
        <f>'Bills Import 2024'!BH192</f>
        <v>Overheads</v>
      </c>
      <c r="G99" s="1">
        <f>'Bills Import 2024'!BN192</f>
        <v>1</v>
      </c>
      <c r="H99" s="46">
        <f>'Bills Import 2024'!BT192</f>
        <v>152315</v>
      </c>
      <c r="I99" s="1" t="str">
        <f>'Bills Import 2024'!W192</f>
        <v>{"991": 100.0}</v>
      </c>
      <c r="J99" s="1" t="str">
        <f>'Bills Import 2024'!BB192</f>
        <v>0% PUR</v>
      </c>
    </row>
    <row r="100" spans="1:10" x14ac:dyDescent="0.25">
      <c r="A100" s="1" t="str">
        <f>'Bills Import 2024'!O194</f>
        <v>Overheads</v>
      </c>
      <c r="B100" s="45">
        <f>'Bills Import 2024'!R194</f>
        <v>45413</v>
      </c>
      <c r="C100" s="45">
        <f>'Bills Import 2024'!R194</f>
        <v>45413</v>
      </c>
      <c r="D100" s="45">
        <f>'Bills Import 2024'!AO194</f>
        <v>45434</v>
      </c>
      <c r="E100" s="1" t="str">
        <f>'Bills Import 2024'!AC194</f>
        <v>3010097</v>
      </c>
      <c r="F100" s="1" t="str">
        <f>'Bills Import 2024'!BH194</f>
        <v>Overheads</v>
      </c>
      <c r="G100" s="1">
        <f>'Bills Import 2024'!BN194</f>
        <v>1</v>
      </c>
      <c r="H100" s="46">
        <f>'Bills Import 2024'!BT194</f>
        <v>228499</v>
      </c>
      <c r="I100" s="1" t="str">
        <f>'Bills Import 2024'!W194</f>
        <v>{"1025": 100.0}</v>
      </c>
      <c r="J100" s="1" t="str">
        <f>'Bills Import 2024'!BB194</f>
        <v>0% PUR</v>
      </c>
    </row>
    <row r="101" spans="1:10" x14ac:dyDescent="0.25">
      <c r="A101" s="1" t="str">
        <f>'Bills Import 2024'!O196</f>
        <v>Overheads</v>
      </c>
      <c r="B101" s="45">
        <f>'Bills Import 2024'!R196</f>
        <v>45413</v>
      </c>
      <c r="C101" s="45">
        <f>'Bills Import 2024'!R196</f>
        <v>45413</v>
      </c>
      <c r="D101" s="45">
        <f>'Bills Import 2024'!AO196</f>
        <v>45434</v>
      </c>
      <c r="E101" s="1" t="str">
        <f>'Bills Import 2024'!AC196</f>
        <v>3010097</v>
      </c>
      <c r="F101" s="1" t="str">
        <f>'Bills Import 2024'!BH196</f>
        <v>Overheads</v>
      </c>
      <c r="G101" s="1">
        <f>'Bills Import 2024'!BN196</f>
        <v>1</v>
      </c>
      <c r="H101" s="46">
        <f>'Bills Import 2024'!BT196</f>
        <v>302305</v>
      </c>
      <c r="I101" s="1" t="str">
        <f>'Bills Import 2024'!W196</f>
        <v>{"1006": 100.0}</v>
      </c>
      <c r="J101" s="1" t="str">
        <f>'Bills Import 2024'!BB196</f>
        <v>0% PUR</v>
      </c>
    </row>
    <row r="102" spans="1:10" x14ac:dyDescent="0.25">
      <c r="A102" s="1" t="str">
        <f>'Bills Import 2024'!O198</f>
        <v>Overheads</v>
      </c>
      <c r="B102" s="45">
        <f>'Bills Import 2024'!R198</f>
        <v>45413</v>
      </c>
      <c r="C102" s="45">
        <f>'Bills Import 2024'!R198</f>
        <v>45413</v>
      </c>
      <c r="D102" s="45">
        <f>'Bills Import 2024'!AO198</f>
        <v>45434</v>
      </c>
      <c r="E102" s="1" t="str">
        <f>'Bills Import 2024'!AC198</f>
        <v>3010097</v>
      </c>
      <c r="F102" s="1" t="str">
        <f>'Bills Import 2024'!BH198</f>
        <v>Overheads</v>
      </c>
      <c r="G102" s="1">
        <f>'Bills Import 2024'!BN198</f>
        <v>1</v>
      </c>
      <c r="H102" s="46">
        <f>'Bills Import 2024'!BT198</f>
        <v>271537</v>
      </c>
      <c r="I102" s="1" t="str">
        <f>'Bills Import 2024'!W198</f>
        <v>{"1031": 100.0}</v>
      </c>
      <c r="J102" s="1" t="str">
        <f>'Bills Import 2024'!BB198</f>
        <v>0% PUR</v>
      </c>
    </row>
    <row r="103" spans="1:10" x14ac:dyDescent="0.25">
      <c r="A103" s="1" t="str">
        <f>'Bills Import 2024'!O200</f>
        <v>Overheads</v>
      </c>
      <c r="B103" s="45">
        <f>'Bills Import 2024'!R200</f>
        <v>45413</v>
      </c>
      <c r="C103" s="45">
        <f>'Bills Import 2024'!R200</f>
        <v>45413</v>
      </c>
      <c r="D103" s="45">
        <f>'Bills Import 2024'!AO200</f>
        <v>45434</v>
      </c>
      <c r="E103" s="1" t="str">
        <f>'Bills Import 2024'!AC200</f>
        <v>3010097</v>
      </c>
      <c r="F103" s="1" t="str">
        <f>'Bills Import 2024'!BH200</f>
        <v>Overheads</v>
      </c>
      <c r="G103" s="1">
        <f>'Bills Import 2024'!BN200</f>
        <v>1</v>
      </c>
      <c r="H103" s="46">
        <f>'Bills Import 2024'!BT200</f>
        <v>274800</v>
      </c>
      <c r="I103" s="1" t="str">
        <f>'Bills Import 2024'!W200</f>
        <v>{"1035": 100.0}</v>
      </c>
      <c r="J103" s="1" t="str">
        <f>'Bills Import 2024'!BB200</f>
        <v>0% PUR</v>
      </c>
    </row>
    <row r="104" spans="1:10" x14ac:dyDescent="0.25">
      <c r="A104" s="1" t="str">
        <f>'Bills Import 2024'!O202</f>
        <v>Overheads</v>
      </c>
      <c r="B104" s="45">
        <f>'Bills Import 2024'!R202</f>
        <v>45413</v>
      </c>
      <c r="C104" s="45">
        <f>'Bills Import 2024'!R202</f>
        <v>45413</v>
      </c>
      <c r="D104" s="45">
        <f>'Bills Import 2024'!AO202</f>
        <v>45434</v>
      </c>
      <c r="E104" s="1" t="str">
        <f>'Bills Import 2024'!AC202</f>
        <v>3010097</v>
      </c>
      <c r="F104" s="1" t="str">
        <f>'Bills Import 2024'!BH202</f>
        <v>Overheads</v>
      </c>
      <c r="G104" s="1">
        <f>'Bills Import 2024'!BN202</f>
        <v>1</v>
      </c>
      <c r="H104" s="46">
        <f>'Bills Import 2024'!BT202</f>
        <v>116607</v>
      </c>
      <c r="I104" s="1" t="str">
        <f>'Bills Import 2024'!W202</f>
        <v>{"1034": 100.0}</v>
      </c>
      <c r="J104" s="1" t="str">
        <f>'Bills Import 2024'!BB202</f>
        <v>0% PUR</v>
      </c>
    </row>
    <row r="105" spans="1:10" x14ac:dyDescent="0.25">
      <c r="A105" s="1" t="str">
        <f>'Bills Import 2024'!O204</f>
        <v>Overheads</v>
      </c>
      <c r="B105" s="45">
        <f>'Bills Import 2024'!R204</f>
        <v>45413</v>
      </c>
      <c r="C105" s="45">
        <f>'Bills Import 2024'!R204</f>
        <v>45413</v>
      </c>
      <c r="D105" s="45">
        <f>'Bills Import 2024'!AO204</f>
        <v>45434</v>
      </c>
      <c r="E105" s="1" t="str">
        <f>'Bills Import 2024'!AC204</f>
        <v>3010097</v>
      </c>
      <c r="F105" s="1" t="str">
        <f>'Bills Import 2024'!BH204</f>
        <v>Overheads</v>
      </c>
      <c r="G105" s="1">
        <f>'Bills Import 2024'!BN204</f>
        <v>1</v>
      </c>
      <c r="H105" s="46">
        <f>'Bills Import 2024'!BT204</f>
        <v>124416</v>
      </c>
      <c r="I105" s="1" t="str">
        <f>'Bills Import 2024'!W204</f>
        <v>{"1011": 100.0}</v>
      </c>
      <c r="J105" s="1" t="str">
        <f>'Bills Import 2024'!BB204</f>
        <v>0% PUR</v>
      </c>
    </row>
    <row r="106" spans="1:10" x14ac:dyDescent="0.25">
      <c r="A106" s="1" t="str">
        <f>'Bills Import 2024'!O206</f>
        <v>Overheads</v>
      </c>
      <c r="B106" s="45">
        <f>'Bills Import 2024'!R206</f>
        <v>45413</v>
      </c>
      <c r="C106" s="45">
        <f>'Bills Import 2024'!R206</f>
        <v>45413</v>
      </c>
      <c r="D106" s="45">
        <f>'Bills Import 2024'!AO206</f>
        <v>45434</v>
      </c>
      <c r="E106" s="1" t="str">
        <f>'Bills Import 2024'!AC206</f>
        <v>3010097</v>
      </c>
      <c r="F106" s="1" t="str">
        <f>'Bills Import 2024'!BH206</f>
        <v>Overheads</v>
      </c>
      <c r="G106" s="1">
        <f>'Bills Import 2024'!BN206</f>
        <v>1</v>
      </c>
      <c r="H106" s="46">
        <f>'Bills Import 2024'!BT206</f>
        <v>39250</v>
      </c>
      <c r="I106" s="1" t="str">
        <f>'Bills Import 2024'!W206</f>
        <v>{"1008": 100.0}</v>
      </c>
      <c r="J106" s="1" t="str">
        <f>'Bills Import 2024'!BB206</f>
        <v>0% PUR</v>
      </c>
    </row>
    <row r="107" spans="1:10" x14ac:dyDescent="0.25">
      <c r="A107" s="1" t="str">
        <f>'Bills Import 2024'!O208</f>
        <v>Overheads</v>
      </c>
      <c r="B107" s="45">
        <f>'Bills Import 2024'!R208</f>
        <v>45413</v>
      </c>
      <c r="C107" s="45">
        <f>'Bills Import 2024'!R208</f>
        <v>45413</v>
      </c>
      <c r="D107" s="45">
        <f>'Bills Import 2024'!AO208</f>
        <v>45434</v>
      </c>
      <c r="E107" s="1" t="str">
        <f>'Bills Import 2024'!AC208</f>
        <v>3010097</v>
      </c>
      <c r="F107" s="1" t="str">
        <f>'Bills Import 2024'!BH208</f>
        <v>Overheads</v>
      </c>
      <c r="G107" s="1">
        <f>'Bills Import 2024'!BN208</f>
        <v>1</v>
      </c>
      <c r="H107" s="46">
        <f>'Bills Import 2024'!BT208</f>
        <v>293660</v>
      </c>
      <c r="I107" s="1" t="str">
        <f>'Bills Import 2024'!W208</f>
        <v>{"1019": 100.0}</v>
      </c>
      <c r="J107" s="1" t="str">
        <f>'Bills Import 2024'!BB208</f>
        <v>0% PUR</v>
      </c>
    </row>
    <row r="108" spans="1:10" x14ac:dyDescent="0.25">
      <c r="A108" s="1" t="str">
        <f>'Bills Import 2024'!O210</f>
        <v>Overheads</v>
      </c>
      <c r="B108" s="45">
        <f>'Bills Import 2024'!R210</f>
        <v>45413</v>
      </c>
      <c r="C108" s="45">
        <f>'Bills Import 2024'!R210</f>
        <v>45413</v>
      </c>
      <c r="D108" s="45">
        <f>'Bills Import 2024'!AO210</f>
        <v>45434</v>
      </c>
      <c r="E108" s="1" t="str">
        <f>'Bills Import 2024'!AC210</f>
        <v>3010097</v>
      </c>
      <c r="F108" s="1" t="str">
        <f>'Bills Import 2024'!BH210</f>
        <v>Overheads</v>
      </c>
      <c r="G108" s="1">
        <f>'Bills Import 2024'!BN210</f>
        <v>1</v>
      </c>
      <c r="H108" s="46">
        <f>'Bills Import 2024'!BT210</f>
        <v>21984</v>
      </c>
      <c r="I108" s="1" t="str">
        <f>'Bills Import 2024'!W210</f>
        <v>{"1033": 100.0}</v>
      </c>
      <c r="J108" s="1" t="str">
        <f>'Bills Import 2024'!BB210</f>
        <v>0% PUR</v>
      </c>
    </row>
    <row r="109" spans="1:10" x14ac:dyDescent="0.25">
      <c r="A109" s="1" t="str">
        <f>'Bills Import 2024'!O212</f>
        <v>Overheads</v>
      </c>
      <c r="B109" s="45">
        <f>'Bills Import 2024'!R212</f>
        <v>45413</v>
      </c>
      <c r="C109" s="45">
        <f>'Bills Import 2024'!R212</f>
        <v>45413</v>
      </c>
      <c r="D109" s="45">
        <f>'Bills Import 2024'!AO212</f>
        <v>45434</v>
      </c>
      <c r="E109" s="1" t="str">
        <f>'Bills Import 2024'!AC212</f>
        <v>3010097</v>
      </c>
      <c r="F109" s="1" t="str">
        <f>'Bills Import 2024'!BH212</f>
        <v>Overheads</v>
      </c>
      <c r="G109" s="1">
        <f>'Bills Import 2024'!BN212</f>
        <v>1</v>
      </c>
      <c r="H109" s="46">
        <f>'Bills Import 2024'!BT212</f>
        <v>80608</v>
      </c>
      <c r="I109" s="1" t="str">
        <f>'Bills Import 2024'!W212</f>
        <v>{"1022": 100.0}</v>
      </c>
      <c r="J109" s="1" t="str">
        <f>'Bills Import 2024'!BB212</f>
        <v>0% PUR</v>
      </c>
    </row>
    <row r="110" spans="1:10" x14ac:dyDescent="0.25">
      <c r="A110" s="1" t="str">
        <f>'Bills Import 2024'!O214</f>
        <v>Overheads</v>
      </c>
      <c r="B110" s="45">
        <f>'Bills Import 2024'!R214</f>
        <v>45413</v>
      </c>
      <c r="C110" s="45">
        <f>'Bills Import 2024'!R214</f>
        <v>45413</v>
      </c>
      <c r="D110" s="45">
        <f>'Bills Import 2024'!AO214</f>
        <v>45434</v>
      </c>
      <c r="E110" s="1" t="str">
        <f>'Bills Import 2024'!AC214</f>
        <v>3010097</v>
      </c>
      <c r="F110" s="1" t="str">
        <f>'Bills Import 2024'!BH214</f>
        <v>Overheads</v>
      </c>
      <c r="G110" s="1">
        <f>'Bills Import 2024'!BN214</f>
        <v>1</v>
      </c>
      <c r="H110" s="46">
        <f>'Bills Import 2024'!BT214</f>
        <v>119080</v>
      </c>
      <c r="I110" s="1" t="str">
        <f>'Bills Import 2024'!W214</f>
        <v>{"1021": 100.0}</v>
      </c>
      <c r="J110" s="1" t="str">
        <f>'Bills Import 2024'!BB214</f>
        <v>0% PUR</v>
      </c>
    </row>
    <row r="111" spans="1:10" x14ac:dyDescent="0.25">
      <c r="A111" s="1" t="str">
        <f>'Bills Import 2024'!O216</f>
        <v>Overheads</v>
      </c>
      <c r="B111" s="45">
        <f>'Bills Import 2024'!R216</f>
        <v>45413</v>
      </c>
      <c r="C111" s="45">
        <f>'Bills Import 2024'!R216</f>
        <v>45413</v>
      </c>
      <c r="D111" s="45">
        <f>'Bills Import 2024'!AO216</f>
        <v>45434</v>
      </c>
      <c r="E111" s="1" t="str">
        <f>'Bills Import 2024'!AC216</f>
        <v>3010097</v>
      </c>
      <c r="F111" s="1" t="str">
        <f>'Bills Import 2024'!BH216</f>
        <v>Overheads</v>
      </c>
      <c r="G111" s="1">
        <f>'Bills Import 2024'!BN216</f>
        <v>1</v>
      </c>
      <c r="H111" s="46">
        <f>'Bills Import 2024'!BT216</f>
        <v>146560</v>
      </c>
      <c r="I111" s="1" t="str">
        <f>'Bills Import 2024'!W216</f>
        <v>{"911": 100.0}</v>
      </c>
      <c r="J111" s="1" t="str">
        <f>'Bills Import 2024'!BB216</f>
        <v>0% PUR</v>
      </c>
    </row>
    <row r="112" spans="1:10" x14ac:dyDescent="0.25">
      <c r="A112" s="1" t="str">
        <f>'Bills Import 2024'!O218</f>
        <v>Overheads</v>
      </c>
      <c r="B112" s="45">
        <f>'Bills Import 2024'!R218</f>
        <v>45413</v>
      </c>
      <c r="C112" s="45">
        <f>'Bills Import 2024'!R218</f>
        <v>45413</v>
      </c>
      <c r="D112" s="45">
        <f>'Bills Import 2024'!AO218</f>
        <v>45434</v>
      </c>
      <c r="E112" s="1" t="str">
        <f>'Bills Import 2024'!AC218</f>
        <v>3010097</v>
      </c>
      <c r="F112" s="1" t="str">
        <f>'Bills Import 2024'!BH218</f>
        <v>Overheads</v>
      </c>
      <c r="G112" s="1">
        <f>'Bills Import 2024'!BN218</f>
        <v>1</v>
      </c>
      <c r="H112" s="46">
        <f>'Bills Import 2024'!BT218</f>
        <v>18320</v>
      </c>
      <c r="I112" s="1" t="str">
        <f>'Bills Import 2024'!W218</f>
        <v>{"962": 100.0}</v>
      </c>
      <c r="J112" s="1" t="str">
        <f>'Bills Import 2024'!BB218</f>
        <v>0% PUR</v>
      </c>
    </row>
    <row r="113" spans="1:10" x14ac:dyDescent="0.25">
      <c r="A113" s="1" t="str">
        <f>'Bills Import 2024'!O220</f>
        <v>Overheads</v>
      </c>
      <c r="B113" s="45">
        <f>'Bills Import 2024'!R220</f>
        <v>45413</v>
      </c>
      <c r="C113" s="45">
        <f>'Bills Import 2024'!R220</f>
        <v>45413</v>
      </c>
      <c r="D113" s="45">
        <f>'Bills Import 2024'!AO220</f>
        <v>45434</v>
      </c>
      <c r="E113" s="1" t="str">
        <f>'Bills Import 2024'!AC220</f>
        <v>3010097</v>
      </c>
      <c r="F113" s="1" t="str">
        <f>'Bills Import 2024'!BH220</f>
        <v>Overheads</v>
      </c>
      <c r="G113" s="1">
        <f>'Bills Import 2024'!BN220</f>
        <v>1</v>
      </c>
      <c r="H113" s="46">
        <f>'Bills Import 2024'!BT220</f>
        <v>34492</v>
      </c>
      <c r="I113" s="1" t="str">
        <f>'Bills Import 2024'!W220</f>
        <v>{"1002": 100.0}</v>
      </c>
      <c r="J113" s="1" t="str">
        <f>'Bills Import 2024'!BB220</f>
        <v>0% PUR</v>
      </c>
    </row>
    <row r="114" spans="1:10" x14ac:dyDescent="0.25">
      <c r="A114" s="1" t="str">
        <f>'Bills Import 2024'!O222</f>
        <v>Overheads</v>
      </c>
      <c r="B114" s="45">
        <f>'Bills Import 2024'!R222</f>
        <v>45413</v>
      </c>
      <c r="C114" s="45">
        <f>'Bills Import 2024'!R222</f>
        <v>45413</v>
      </c>
      <c r="D114" s="45">
        <f>'Bills Import 2024'!AO222</f>
        <v>45434</v>
      </c>
      <c r="E114" s="1" t="str">
        <f>'Bills Import 2024'!AC222</f>
        <v>3010097</v>
      </c>
      <c r="F114" s="1" t="str">
        <f>'Bills Import 2024'!BH222</f>
        <v>Overheads</v>
      </c>
      <c r="G114" s="1">
        <f>'Bills Import 2024'!BN222</f>
        <v>1</v>
      </c>
      <c r="H114" s="46">
        <f>'Bills Import 2024'!BT222</f>
        <v>45857</v>
      </c>
      <c r="I114" s="1" t="str">
        <f>'Bills Import 2024'!W222</f>
        <v>{"955": 100.0}</v>
      </c>
      <c r="J114" s="1" t="str">
        <f>'Bills Import 2024'!BB222</f>
        <v>0% PUR</v>
      </c>
    </row>
    <row r="115" spans="1:10" x14ac:dyDescent="0.25">
      <c r="A115" s="1" t="str">
        <f>'Bills Import 2024'!O224</f>
        <v>Overheads</v>
      </c>
      <c r="B115" s="45">
        <f>'Bills Import 2024'!R224</f>
        <v>45413</v>
      </c>
      <c r="C115" s="45">
        <f>'Bills Import 2024'!R224</f>
        <v>45413</v>
      </c>
      <c r="D115" s="45">
        <f>'Bills Import 2024'!AO224</f>
        <v>45434</v>
      </c>
      <c r="E115" s="1" t="str">
        <f>'Bills Import 2024'!AC224</f>
        <v>3010097</v>
      </c>
      <c r="F115" s="1" t="str">
        <f>'Bills Import 2024'!BH224</f>
        <v>Overheads</v>
      </c>
      <c r="G115" s="1">
        <f>'Bills Import 2024'!BN224</f>
        <v>1</v>
      </c>
      <c r="H115" s="46">
        <f>'Bills Import 2024'!BT224</f>
        <v>9160</v>
      </c>
      <c r="I115" s="1" t="str">
        <f>'Bills Import 2024'!W224</f>
        <v>{"940": 100.0}</v>
      </c>
      <c r="J115" s="1" t="str">
        <f>'Bills Import 2024'!BB224</f>
        <v>0% PUR</v>
      </c>
    </row>
    <row r="116" spans="1:10" x14ac:dyDescent="0.25">
      <c r="A116" s="1" t="str">
        <f>'Bills Import 2024'!O226</f>
        <v>Overheads</v>
      </c>
      <c r="B116" s="45">
        <f>'Bills Import 2024'!R226</f>
        <v>45443</v>
      </c>
      <c r="C116" s="45">
        <f>'Bills Import 2024'!R226</f>
        <v>45443</v>
      </c>
      <c r="D116" s="45">
        <f>'Bills Import 2024'!AO226</f>
        <v>45464</v>
      </c>
      <c r="E116" s="1" t="str">
        <f>'Bills Import 2024'!AC226</f>
        <v>3010097</v>
      </c>
      <c r="F116" s="1" t="str">
        <f>'Bills Import 2024'!BH226</f>
        <v>Overheads</v>
      </c>
      <c r="G116" s="1">
        <f>'Bills Import 2024'!BN226</f>
        <v>1</v>
      </c>
      <c r="H116" s="46">
        <f>'Bills Import 2024'!BT226</f>
        <v>17450</v>
      </c>
      <c r="I116" s="1" t="str">
        <f>'Bills Import 2024'!W226</f>
        <v>{"851": 100.0}</v>
      </c>
      <c r="J116" s="1" t="str">
        <f>'Bills Import 2024'!BB226</f>
        <v>0% PUR</v>
      </c>
    </row>
    <row r="117" spans="1:10" x14ac:dyDescent="0.25">
      <c r="A117" s="1" t="str">
        <f>'Bills Import 2024'!O228</f>
        <v>Overheads</v>
      </c>
      <c r="B117" s="45">
        <f>'Bills Import 2024'!R228</f>
        <v>45443</v>
      </c>
      <c r="C117" s="45">
        <f>'Bills Import 2024'!R228</f>
        <v>45443</v>
      </c>
      <c r="D117" s="45">
        <f>'Bills Import 2024'!AO228</f>
        <v>45464</v>
      </c>
      <c r="E117" s="1" t="str">
        <f>'Bills Import 2024'!AC228</f>
        <v>3010097</v>
      </c>
      <c r="F117" s="1" t="str">
        <f>'Bills Import 2024'!BH228</f>
        <v>Overheads</v>
      </c>
      <c r="G117" s="1">
        <f>'Bills Import 2024'!BN228</f>
        <v>1</v>
      </c>
      <c r="H117" s="46">
        <f>'Bills Import 2024'!BT228</f>
        <v>18839</v>
      </c>
      <c r="I117" s="1" t="str">
        <f>'Bills Import 2024'!W228</f>
        <v>{"1023": 100.0}</v>
      </c>
      <c r="J117" s="1" t="str">
        <f>'Bills Import 2024'!BB228</f>
        <v>0% PUR</v>
      </c>
    </row>
    <row r="118" spans="1:10" x14ac:dyDescent="0.25">
      <c r="A118" s="1" t="str">
        <f>'Bills Import 2024'!O230</f>
        <v>Overheads</v>
      </c>
      <c r="B118" s="45">
        <f>'Bills Import 2024'!R230</f>
        <v>45443</v>
      </c>
      <c r="C118" s="45">
        <f>'Bills Import 2024'!R230</f>
        <v>45443</v>
      </c>
      <c r="D118" s="45">
        <f>'Bills Import 2024'!AO230</f>
        <v>45464</v>
      </c>
      <c r="E118" s="1" t="str">
        <f>'Bills Import 2024'!AC230</f>
        <v>3010097</v>
      </c>
      <c r="F118" s="1" t="str">
        <f>'Bills Import 2024'!BH230</f>
        <v>Overheads</v>
      </c>
      <c r="G118" s="1">
        <f>'Bills Import 2024'!BN230</f>
        <v>1</v>
      </c>
      <c r="H118" s="46">
        <f>'Bills Import 2024'!BT230</f>
        <v>186824</v>
      </c>
      <c r="I118" s="1" t="str">
        <f>'Bills Import 2024'!W230</f>
        <v>{"1012": 100.0}</v>
      </c>
      <c r="J118" s="1" t="str">
        <f>'Bills Import 2024'!BB230</f>
        <v>0% PUR</v>
      </c>
    </row>
    <row r="119" spans="1:10" x14ac:dyDescent="0.25">
      <c r="A119" s="1" t="str">
        <f>'Bills Import 2024'!O232</f>
        <v>Overheads</v>
      </c>
      <c r="B119" s="45">
        <f>'Bills Import 2024'!R232</f>
        <v>45443</v>
      </c>
      <c r="C119" s="45">
        <f>'Bills Import 2024'!R232</f>
        <v>45443</v>
      </c>
      <c r="D119" s="45">
        <f>'Bills Import 2024'!AO232</f>
        <v>45464</v>
      </c>
      <c r="E119" s="1" t="str">
        <f>'Bills Import 2024'!AC232</f>
        <v>3010097</v>
      </c>
      <c r="F119" s="1" t="str">
        <f>'Bills Import 2024'!BH232</f>
        <v>Overheads</v>
      </c>
      <c r="G119" s="1">
        <f>'Bills Import 2024'!BN232</f>
        <v>1</v>
      </c>
      <c r="H119" s="46">
        <f>'Bills Import 2024'!BT232</f>
        <v>28488</v>
      </c>
      <c r="I119" s="1" t="str">
        <f>'Bills Import 2024'!W232</f>
        <v>{"800": 100.0}</v>
      </c>
      <c r="J119" s="1" t="str">
        <f>'Bills Import 2024'!BB232</f>
        <v>0% PUR</v>
      </c>
    </row>
    <row r="120" spans="1:10" x14ac:dyDescent="0.25">
      <c r="A120" s="1" t="str">
        <f>'Bills Import 2024'!O234</f>
        <v>Overheads</v>
      </c>
      <c r="B120" s="45">
        <f>'Bills Import 2024'!R234</f>
        <v>45443</v>
      </c>
      <c r="C120" s="45">
        <f>'Bills Import 2024'!R234</f>
        <v>45443</v>
      </c>
      <c r="D120" s="45">
        <f>'Bills Import 2024'!AO234</f>
        <v>45464</v>
      </c>
      <c r="E120" s="1" t="str">
        <f>'Bills Import 2024'!AC234</f>
        <v>3010097</v>
      </c>
      <c r="F120" s="1" t="str">
        <f>'Bills Import 2024'!BH234</f>
        <v>Overheads</v>
      </c>
      <c r="G120" s="1">
        <f>'Bills Import 2024'!BN234</f>
        <v>1</v>
      </c>
      <c r="H120" s="46">
        <f>'Bills Import 2024'!BT234</f>
        <v>42212</v>
      </c>
      <c r="I120" s="1" t="str">
        <f>'Bills Import 2024'!W234</f>
        <v>{"910": 100.0}</v>
      </c>
      <c r="J120" s="1" t="str">
        <f>'Bills Import 2024'!BB234</f>
        <v>0% PUR</v>
      </c>
    </row>
    <row r="121" spans="1:10" x14ac:dyDescent="0.25">
      <c r="A121" s="1" t="str">
        <f>'Bills Import 2024'!O236</f>
        <v>Overheads</v>
      </c>
      <c r="B121" s="45">
        <f>'Bills Import 2024'!R236</f>
        <v>45443</v>
      </c>
      <c r="C121" s="45">
        <f>'Bills Import 2024'!R236</f>
        <v>45443</v>
      </c>
      <c r="D121" s="45">
        <f>'Bills Import 2024'!AO236</f>
        <v>45464</v>
      </c>
      <c r="E121" s="1" t="str">
        <f>'Bills Import 2024'!AC236</f>
        <v>3010097</v>
      </c>
      <c r="F121" s="1" t="str">
        <f>'Bills Import 2024'!BH236</f>
        <v>Overheads</v>
      </c>
      <c r="G121" s="1">
        <f>'Bills Import 2024'!BN236</f>
        <v>1</v>
      </c>
      <c r="H121" s="46">
        <f>'Bills Import 2024'!BT236</f>
        <v>796002</v>
      </c>
      <c r="I121" s="1" t="str">
        <f>'Bills Import 2024'!W236</f>
        <v>{"1028": 100.0}</v>
      </c>
      <c r="J121" s="1" t="str">
        <f>'Bills Import 2024'!BB236</f>
        <v>0% PUR</v>
      </c>
    </row>
    <row r="122" spans="1:10" x14ac:dyDescent="0.25">
      <c r="A122" s="1" t="str">
        <f>'Bills Import 2024'!O238</f>
        <v>Overheads</v>
      </c>
      <c r="B122" s="45">
        <f>'Bills Import 2024'!R238</f>
        <v>45443</v>
      </c>
      <c r="C122" s="45">
        <f>'Bills Import 2024'!R238</f>
        <v>45443</v>
      </c>
      <c r="D122" s="45">
        <f>'Bills Import 2024'!AO238</f>
        <v>45464</v>
      </c>
      <c r="E122" s="1" t="str">
        <f>'Bills Import 2024'!AC238</f>
        <v>3010097</v>
      </c>
      <c r="F122" s="1" t="str">
        <f>'Bills Import 2024'!BH238</f>
        <v>Overheads</v>
      </c>
      <c r="G122" s="1">
        <f>'Bills Import 2024'!BN238</f>
        <v>1</v>
      </c>
      <c r="H122" s="46">
        <f>'Bills Import 2024'!BT238</f>
        <v>54960</v>
      </c>
      <c r="I122" s="1" t="str">
        <f>'Bills Import 2024'!W238</f>
        <v>{"854": 100.0}</v>
      </c>
      <c r="J122" s="1" t="str">
        <f>'Bills Import 2024'!BB238</f>
        <v>0% PUR</v>
      </c>
    </row>
    <row r="123" spans="1:10" x14ac:dyDescent="0.25">
      <c r="A123" s="1" t="str">
        <f>'Bills Import 2024'!O240</f>
        <v>Overheads</v>
      </c>
      <c r="B123" s="45">
        <f>'Bills Import 2024'!R240</f>
        <v>45443</v>
      </c>
      <c r="C123" s="45">
        <f>'Bills Import 2024'!R240</f>
        <v>45443</v>
      </c>
      <c r="D123" s="45">
        <f>'Bills Import 2024'!AO240</f>
        <v>45464</v>
      </c>
      <c r="E123" s="1" t="str">
        <f>'Bills Import 2024'!AC240</f>
        <v>3010097</v>
      </c>
      <c r="F123" s="1" t="str">
        <f>'Bills Import 2024'!BH240</f>
        <v>Overheads</v>
      </c>
      <c r="G123" s="1">
        <f>'Bills Import 2024'!BN240</f>
        <v>1</v>
      </c>
      <c r="H123" s="46">
        <f>'Bills Import 2024'!BT240</f>
        <v>76158</v>
      </c>
      <c r="I123" s="1" t="str">
        <f>'Bills Import 2024'!W240</f>
        <v>{"991": 100.0}</v>
      </c>
      <c r="J123" s="1" t="str">
        <f>'Bills Import 2024'!BB240</f>
        <v>0% PUR</v>
      </c>
    </row>
    <row r="124" spans="1:10" x14ac:dyDescent="0.25">
      <c r="A124" s="1" t="str">
        <f>'Bills Import 2024'!O242</f>
        <v>Overheads</v>
      </c>
      <c r="B124" s="45">
        <f>'Bills Import 2024'!R242</f>
        <v>45443</v>
      </c>
      <c r="C124" s="45">
        <f>'Bills Import 2024'!R242</f>
        <v>45443</v>
      </c>
      <c r="D124" s="45">
        <f>'Bills Import 2024'!AO242</f>
        <v>45464</v>
      </c>
      <c r="E124" s="1" t="str">
        <f>'Bills Import 2024'!AC242</f>
        <v>3010097</v>
      </c>
      <c r="F124" s="1" t="str">
        <f>'Bills Import 2024'!BH242</f>
        <v>Overheads</v>
      </c>
      <c r="G124" s="1">
        <f>'Bills Import 2024'!BN242</f>
        <v>1</v>
      </c>
      <c r="H124" s="46">
        <f>'Bills Import 2024'!BT242</f>
        <v>118354</v>
      </c>
      <c r="I124" s="1" t="str">
        <f>'Bills Import 2024'!W242</f>
        <v>{"1026": 100.0}</v>
      </c>
      <c r="J124" s="1" t="str">
        <f>'Bills Import 2024'!BB242</f>
        <v>0% PUR</v>
      </c>
    </row>
    <row r="125" spans="1:10" x14ac:dyDescent="0.25">
      <c r="A125" s="1" t="str">
        <f>'Bills Import 2024'!O244</f>
        <v>Overheads</v>
      </c>
      <c r="B125" s="45">
        <f>'Bills Import 2024'!R244</f>
        <v>45443</v>
      </c>
      <c r="C125" s="45">
        <f>'Bills Import 2024'!R244</f>
        <v>45443</v>
      </c>
      <c r="D125" s="45">
        <f>'Bills Import 2024'!AO244</f>
        <v>45464</v>
      </c>
      <c r="E125" s="1" t="str">
        <f>'Bills Import 2024'!AC244</f>
        <v>3010097</v>
      </c>
      <c r="F125" s="1" t="str">
        <f>'Bills Import 2024'!BH244</f>
        <v>Overheads</v>
      </c>
      <c r="G125" s="1">
        <f>'Bills Import 2024'!BN244</f>
        <v>1</v>
      </c>
      <c r="H125" s="46">
        <f>'Bills Import 2024'!BT244</f>
        <v>114249</v>
      </c>
      <c r="I125" s="1" t="str">
        <f>'Bills Import 2024'!W244</f>
        <v>{"1025": 100.0}</v>
      </c>
      <c r="J125" s="1" t="str">
        <f>'Bills Import 2024'!BB244</f>
        <v>0% PUR</v>
      </c>
    </row>
    <row r="126" spans="1:10" x14ac:dyDescent="0.25">
      <c r="A126" s="1" t="str">
        <f>'Bills Import 2024'!O246</f>
        <v>Overheads</v>
      </c>
      <c r="B126" s="45">
        <f>'Bills Import 2024'!R246</f>
        <v>45443</v>
      </c>
      <c r="C126" s="45">
        <f>'Bills Import 2024'!R246</f>
        <v>45443</v>
      </c>
      <c r="D126" s="45">
        <f>'Bills Import 2024'!AO246</f>
        <v>45464</v>
      </c>
      <c r="E126" s="1" t="str">
        <f>'Bills Import 2024'!AC246</f>
        <v>3010097</v>
      </c>
      <c r="F126" s="1" t="str">
        <f>'Bills Import 2024'!BH246</f>
        <v>Overheads</v>
      </c>
      <c r="G126" s="1">
        <f>'Bills Import 2024'!BN246</f>
        <v>1</v>
      </c>
      <c r="H126" s="46">
        <f>'Bills Import 2024'!BT246</f>
        <v>123660</v>
      </c>
      <c r="I126" s="1" t="str">
        <f>'Bills Import 2024'!W246</f>
        <v>{"1108": 100.0}</v>
      </c>
      <c r="J126" s="1" t="str">
        <f>'Bills Import 2024'!BB246</f>
        <v>0% PUR</v>
      </c>
    </row>
    <row r="127" spans="1:10" x14ac:dyDescent="0.25">
      <c r="A127" s="1" t="str">
        <f>'Bills Import 2024'!O247</f>
        <v>Overheads</v>
      </c>
      <c r="B127" s="45">
        <f>'Bills Import 2024'!R247</f>
        <v>45443</v>
      </c>
      <c r="C127" s="45">
        <f>'Bills Import 2024'!R247</f>
        <v>45443</v>
      </c>
      <c r="D127" s="45">
        <f>'Bills Import 2024'!AO247</f>
        <v>45464</v>
      </c>
      <c r="E127" s="1" t="str">
        <f>'Bills Import 2024'!AC247</f>
        <v>3010097</v>
      </c>
      <c r="F127" s="1" t="str">
        <f>'Bills Import 2024'!BH247</f>
        <v>Overheads</v>
      </c>
      <c r="G127" s="1">
        <f>'Bills Import 2024'!BN247</f>
        <v>1</v>
      </c>
      <c r="H127" s="46">
        <f>'Bills Import 2024'!BT247</f>
        <v>336211</v>
      </c>
      <c r="I127" s="1" t="str">
        <f>'Bills Import 2024'!W247</f>
        <v>{"1031": 100.0}</v>
      </c>
      <c r="J127" s="1" t="str">
        <f>'Bills Import 2024'!BB247</f>
        <v>0% PUR</v>
      </c>
    </row>
    <row r="128" spans="1:10" x14ac:dyDescent="0.25">
      <c r="A128" s="1" t="str">
        <f>'Bills Import 2024'!O249</f>
        <v>Overheads</v>
      </c>
      <c r="B128" s="45">
        <f>'Bills Import 2024'!R249</f>
        <v>45443</v>
      </c>
      <c r="C128" s="45">
        <f>'Bills Import 2024'!R249</f>
        <v>45443</v>
      </c>
      <c r="D128" s="45">
        <f>'Bills Import 2024'!AO249</f>
        <v>45464</v>
      </c>
      <c r="E128" s="1" t="str">
        <f>'Bills Import 2024'!AC249</f>
        <v>3010097</v>
      </c>
      <c r="F128" s="1" t="str">
        <f>'Bills Import 2024'!BH249</f>
        <v>Overheads</v>
      </c>
      <c r="G128" s="1">
        <f>'Bills Import 2024'!BN249</f>
        <v>1</v>
      </c>
      <c r="H128" s="46">
        <f>'Bills Import 2024'!BT249</f>
        <v>183200</v>
      </c>
      <c r="I128" s="1" t="str">
        <f>'Bills Import 2024'!W249</f>
        <v>{"1034": 100.0}</v>
      </c>
      <c r="J128" s="1" t="str">
        <f>'Bills Import 2024'!BB249</f>
        <v>0% PUR</v>
      </c>
    </row>
    <row r="129" spans="1:10" x14ac:dyDescent="0.25">
      <c r="A129" s="1" t="str">
        <f>'Bills Import 2024'!O251</f>
        <v>Overheads</v>
      </c>
      <c r="B129" s="45">
        <f>'Bills Import 2024'!R251</f>
        <v>45443</v>
      </c>
      <c r="C129" s="45">
        <f>'Bills Import 2024'!R251</f>
        <v>45443</v>
      </c>
      <c r="D129" s="45">
        <f>'Bills Import 2024'!AO251</f>
        <v>45464</v>
      </c>
      <c r="E129" s="1" t="str">
        <f>'Bills Import 2024'!AC251</f>
        <v>3010097</v>
      </c>
      <c r="F129" s="1" t="str">
        <f>'Bills Import 2024'!BH251</f>
        <v>Overheads</v>
      </c>
      <c r="G129" s="1">
        <f>'Bills Import 2024'!BN251</f>
        <v>1</v>
      </c>
      <c r="H129" s="46">
        <f>'Bills Import 2024'!BT251</f>
        <v>147171</v>
      </c>
      <c r="I129" s="1" t="str">
        <f>'Bills Import 2024'!W251</f>
        <v>{"1011": 100.0}</v>
      </c>
      <c r="J129" s="1" t="str">
        <f>'Bills Import 2024'!BB251</f>
        <v>0% PUR</v>
      </c>
    </row>
    <row r="130" spans="1:10" x14ac:dyDescent="0.25">
      <c r="A130" s="1" t="str">
        <f>'Bills Import 2024'!O253</f>
        <v>Overheads</v>
      </c>
      <c r="B130" s="45">
        <f>'Bills Import 2024'!R253</f>
        <v>45443</v>
      </c>
      <c r="C130" s="45">
        <f>'Bills Import 2024'!R253</f>
        <v>45443</v>
      </c>
      <c r="D130" s="45">
        <f>'Bills Import 2024'!AO253</f>
        <v>45464</v>
      </c>
      <c r="E130" s="1" t="str">
        <f>'Bills Import 2024'!AC253</f>
        <v>3010097</v>
      </c>
      <c r="F130" s="1" t="str">
        <f>'Bills Import 2024'!BH253</f>
        <v>Overheads</v>
      </c>
      <c r="G130" s="1">
        <f>'Bills Import 2024'!BN253</f>
        <v>1</v>
      </c>
      <c r="H130" s="46">
        <f>'Bills Import 2024'!BT253</f>
        <v>325823</v>
      </c>
      <c r="I130" s="1" t="str">
        <f>'Bills Import 2024'!W253</f>
        <v>{"1019": 100.0}</v>
      </c>
      <c r="J130" s="1" t="str">
        <f>'Bills Import 2024'!BB253</f>
        <v>0% PUR</v>
      </c>
    </row>
    <row r="131" spans="1:10" x14ac:dyDescent="0.25">
      <c r="A131" s="1" t="str">
        <f>'Bills Import 2024'!O255</f>
        <v>Overheads</v>
      </c>
      <c r="B131" s="45">
        <f>'Bills Import 2024'!R255</f>
        <v>45443</v>
      </c>
      <c r="C131" s="45">
        <f>'Bills Import 2024'!R255</f>
        <v>45443</v>
      </c>
      <c r="D131" s="45">
        <f>'Bills Import 2024'!AO255</f>
        <v>45464</v>
      </c>
      <c r="E131" s="1" t="str">
        <f>'Bills Import 2024'!AC255</f>
        <v>3010097</v>
      </c>
      <c r="F131" s="1" t="str">
        <f>'Bills Import 2024'!BH255</f>
        <v>Overheads</v>
      </c>
      <c r="G131" s="1">
        <f>'Bills Import 2024'!BN255</f>
        <v>1</v>
      </c>
      <c r="H131" s="46">
        <f>'Bills Import 2024'!BT255</f>
        <v>54960</v>
      </c>
      <c r="I131" s="1" t="str">
        <f>'Bills Import 2024'!W255</f>
        <v>{"1022": 100.0}</v>
      </c>
      <c r="J131" s="1" t="str">
        <f>'Bills Import 2024'!BB255</f>
        <v>0% PUR</v>
      </c>
    </row>
    <row r="132" spans="1:10" x14ac:dyDescent="0.25">
      <c r="A132" s="1" t="str">
        <f>'Bills Import 2024'!O257</f>
        <v>Overheads</v>
      </c>
      <c r="B132" s="45">
        <f>'Bills Import 2024'!R257</f>
        <v>45443</v>
      </c>
      <c r="C132" s="45">
        <f>'Bills Import 2024'!R257</f>
        <v>45443</v>
      </c>
      <c r="D132" s="45">
        <f>'Bills Import 2024'!AO257</f>
        <v>45464</v>
      </c>
      <c r="E132" s="1" t="str">
        <f>'Bills Import 2024'!AC257</f>
        <v>3010097</v>
      </c>
      <c r="F132" s="1" t="str">
        <f>'Bills Import 2024'!BH257</f>
        <v>Overheads</v>
      </c>
      <c r="G132" s="1">
        <f>'Bills Import 2024'!BN257</f>
        <v>1</v>
      </c>
      <c r="H132" s="46">
        <f>'Bills Import 2024'!BT257</f>
        <v>146560</v>
      </c>
      <c r="I132" s="1" t="str">
        <f>'Bills Import 2024'!W257</f>
        <v>{"1021": 100.0}</v>
      </c>
      <c r="J132" s="1" t="str">
        <f>'Bills Import 2024'!BB257</f>
        <v>0% PUR</v>
      </c>
    </row>
    <row r="133" spans="1:10" x14ac:dyDescent="0.25">
      <c r="A133" s="1" t="str">
        <f>'Bills Import 2024'!O259</f>
        <v>Overheads</v>
      </c>
      <c r="B133" s="45">
        <f>'Bills Import 2024'!R259</f>
        <v>45443</v>
      </c>
      <c r="C133" s="45">
        <f>'Bills Import 2024'!R259</f>
        <v>45443</v>
      </c>
      <c r="D133" s="45">
        <f>'Bills Import 2024'!AO259</f>
        <v>45464</v>
      </c>
      <c r="E133" s="1" t="str">
        <f>'Bills Import 2024'!AC259</f>
        <v>3010097</v>
      </c>
      <c r="F133" s="1" t="str">
        <f>'Bills Import 2024'!BH259</f>
        <v>Overheads</v>
      </c>
      <c r="G133" s="1">
        <f>'Bills Import 2024'!BN259</f>
        <v>1</v>
      </c>
      <c r="H133" s="46">
        <f>'Bills Import 2024'!BT259</f>
        <v>146560</v>
      </c>
      <c r="I133" s="1" t="str">
        <f>'Bills Import 2024'!W259</f>
        <v>{"911": 100.0}</v>
      </c>
      <c r="J133" s="1" t="str">
        <f>'Bills Import 2024'!BB259</f>
        <v>0% PUR</v>
      </c>
    </row>
    <row r="134" spans="1:10" x14ac:dyDescent="0.25">
      <c r="A134" s="1" t="str">
        <f>'Bills Import 2024'!O261</f>
        <v>Overheads</v>
      </c>
      <c r="B134" s="45">
        <f>'Bills Import 2024'!R261</f>
        <v>45443</v>
      </c>
      <c r="C134" s="45">
        <f>'Bills Import 2024'!R261</f>
        <v>45443</v>
      </c>
      <c r="D134" s="45">
        <f>'Bills Import 2024'!AO261</f>
        <v>45464</v>
      </c>
      <c r="E134" s="1" t="str">
        <f>'Bills Import 2024'!AC261</f>
        <v>3010097</v>
      </c>
      <c r="F134" s="1" t="str">
        <f>'Bills Import 2024'!BH261</f>
        <v>Overheads</v>
      </c>
      <c r="G134" s="1">
        <f>'Bills Import 2024'!BN261</f>
        <v>1</v>
      </c>
      <c r="H134" s="46">
        <f>'Bills Import 2024'!BT261</f>
        <v>18320</v>
      </c>
      <c r="I134" s="1" t="str">
        <f>'Bills Import 2024'!W261</f>
        <v>{"962": 100.0}</v>
      </c>
      <c r="J134" s="1" t="str">
        <f>'Bills Import 2024'!BB261</f>
        <v>0% PUR</v>
      </c>
    </row>
    <row r="135" spans="1:10" x14ac:dyDescent="0.25">
      <c r="A135" s="1" t="str">
        <f>'Bills Import 2024'!O263</f>
        <v>Overheads</v>
      </c>
      <c r="B135" s="45">
        <f>'Bills Import 2024'!R263</f>
        <v>45474</v>
      </c>
      <c r="C135" s="45">
        <f>'Bills Import 2024'!R263</f>
        <v>45474</v>
      </c>
      <c r="D135" s="45">
        <f>'Bills Import 2024'!AO263</f>
        <v>45495</v>
      </c>
      <c r="E135" s="1" t="str">
        <f>'Bills Import 2024'!AC263</f>
        <v>3010097</v>
      </c>
      <c r="F135" s="1" t="str">
        <f>'Bills Import 2024'!BH263</f>
        <v>Overheads</v>
      </c>
      <c r="G135" s="1">
        <f>'Bills Import 2024'!BN263</f>
        <v>1</v>
      </c>
      <c r="H135" s="46">
        <f>'Bills Import 2024'!BT263</f>
        <v>160480</v>
      </c>
      <c r="I135" s="1" t="str">
        <f>'Bills Import 2024'!W263</f>
        <v>{"1012": 100.0}</v>
      </c>
      <c r="J135" s="1" t="str">
        <f>'Bills Import 2024'!BB263</f>
        <v>0% PUR</v>
      </c>
    </row>
    <row r="136" spans="1:10" x14ac:dyDescent="0.25">
      <c r="A136" s="1" t="str">
        <f>'Bills Import 2024'!O265</f>
        <v>Overheads</v>
      </c>
      <c r="B136" s="45">
        <f>'Bills Import 2024'!R265</f>
        <v>45474</v>
      </c>
      <c r="C136" s="45">
        <f>'Bills Import 2024'!R265</f>
        <v>45474</v>
      </c>
      <c r="D136" s="45">
        <f>'Bills Import 2024'!AO265</f>
        <v>45495</v>
      </c>
      <c r="E136" s="1" t="str">
        <f>'Bills Import 2024'!AC265</f>
        <v>3010097</v>
      </c>
      <c r="F136" s="1" t="str">
        <f>'Bills Import 2024'!BH265</f>
        <v>Overheads</v>
      </c>
      <c r="G136" s="1">
        <f>'Bills Import 2024'!BN265</f>
        <v>1</v>
      </c>
      <c r="H136" s="46">
        <f>'Bills Import 2024'!BT265</f>
        <v>771239</v>
      </c>
      <c r="I136" s="1" t="str">
        <f>'Bills Import 2024'!W265</f>
        <v>{"1028": 100.0}</v>
      </c>
      <c r="J136" s="1" t="str">
        <f>'Bills Import 2024'!BB265</f>
        <v>0% PUR</v>
      </c>
    </row>
    <row r="137" spans="1:10" x14ac:dyDescent="0.25">
      <c r="A137" s="1" t="str">
        <f>'Bills Import 2024'!O267</f>
        <v>Overheads</v>
      </c>
      <c r="B137" s="45">
        <f>'Bills Import 2024'!R267</f>
        <v>45474</v>
      </c>
      <c r="C137" s="45">
        <f>'Bills Import 2024'!R267</f>
        <v>45474</v>
      </c>
      <c r="D137" s="45">
        <f>'Bills Import 2024'!AO267</f>
        <v>45495</v>
      </c>
      <c r="E137" s="1" t="str">
        <f>'Bills Import 2024'!AC267</f>
        <v>3010097</v>
      </c>
      <c r="F137" s="1" t="str">
        <f>'Bills Import 2024'!BH267</f>
        <v>Overheads</v>
      </c>
      <c r="G137" s="1">
        <f>'Bills Import 2024'!BN267</f>
        <v>1</v>
      </c>
      <c r="H137" s="46">
        <f>'Bills Import 2024'!BT267</f>
        <v>152315</v>
      </c>
      <c r="I137" s="1" t="str">
        <f>'Bills Import 2024'!W267</f>
        <v>{"991": 100.0}</v>
      </c>
      <c r="J137" s="1" t="str">
        <f>'Bills Import 2024'!BB267</f>
        <v>0% PUR</v>
      </c>
    </row>
    <row r="138" spans="1:10" x14ac:dyDescent="0.25">
      <c r="A138" s="1" t="str">
        <f>'Bills Import 2024'!O269</f>
        <v>Overheads</v>
      </c>
      <c r="B138" s="45">
        <f>'Bills Import 2024'!R269</f>
        <v>45474</v>
      </c>
      <c r="C138" s="45">
        <f>'Bills Import 2024'!R269</f>
        <v>45474</v>
      </c>
      <c r="D138" s="45">
        <f>'Bills Import 2024'!AO269</f>
        <v>45495</v>
      </c>
      <c r="E138" s="1" t="str">
        <f>'Bills Import 2024'!AC269</f>
        <v>3010097</v>
      </c>
      <c r="F138" s="1" t="str">
        <f>'Bills Import 2024'!BH269</f>
        <v>Overheads</v>
      </c>
      <c r="G138" s="1">
        <f>'Bills Import 2024'!BN269</f>
        <v>1</v>
      </c>
      <c r="H138" s="46">
        <f>'Bills Import 2024'!BT269</f>
        <v>118354</v>
      </c>
      <c r="I138" s="1" t="str">
        <f>'Bills Import 2024'!W269</f>
        <v>{"1026": 100.0}</v>
      </c>
      <c r="J138" s="1" t="str">
        <f>'Bills Import 2024'!BB269</f>
        <v>0% PUR</v>
      </c>
    </row>
    <row r="139" spans="1:10" x14ac:dyDescent="0.25">
      <c r="A139" s="1" t="str">
        <f>'Bills Import 2024'!O271</f>
        <v>Overheads</v>
      </c>
      <c r="B139" s="45">
        <f>'Bills Import 2024'!R271</f>
        <v>45474</v>
      </c>
      <c r="C139" s="45">
        <f>'Bills Import 2024'!R271</f>
        <v>45474</v>
      </c>
      <c r="D139" s="45">
        <f>'Bills Import 2024'!AO271</f>
        <v>45495</v>
      </c>
      <c r="E139" s="1" t="str">
        <f>'Bills Import 2024'!AC271</f>
        <v>3010097</v>
      </c>
      <c r="F139" s="1" t="str">
        <f>'Bills Import 2024'!BH271</f>
        <v>Overheads</v>
      </c>
      <c r="G139" s="1">
        <f>'Bills Import 2024'!BN271</f>
        <v>1</v>
      </c>
      <c r="H139" s="46">
        <f>'Bills Import 2024'!BT271</f>
        <v>114249</v>
      </c>
      <c r="I139" s="1" t="str">
        <f>'Bills Import 2024'!W271</f>
        <v>{"1025": 100.0}</v>
      </c>
      <c r="J139" s="1" t="str">
        <f>'Bills Import 2024'!BB271</f>
        <v>0% PUR</v>
      </c>
    </row>
    <row r="140" spans="1:10" x14ac:dyDescent="0.25">
      <c r="A140" s="1" t="str">
        <f>'Bills Import 2024'!O273</f>
        <v>Overheads</v>
      </c>
      <c r="B140" s="45">
        <f>'Bills Import 2024'!R273</f>
        <v>45474</v>
      </c>
      <c r="C140" s="45">
        <f>'Bills Import 2024'!R273</f>
        <v>45474</v>
      </c>
      <c r="D140" s="45">
        <f>'Bills Import 2024'!AO273</f>
        <v>45495</v>
      </c>
      <c r="E140" s="1" t="str">
        <f>'Bills Import 2024'!AC273</f>
        <v>3010097</v>
      </c>
      <c r="F140" s="1" t="str">
        <f>'Bills Import 2024'!BH273</f>
        <v>Overheads</v>
      </c>
      <c r="G140" s="1">
        <f>'Bills Import 2024'!BN273</f>
        <v>1</v>
      </c>
      <c r="H140" s="46">
        <f>'Bills Import 2024'!BT273</f>
        <v>123660</v>
      </c>
      <c r="I140" s="1" t="str">
        <f>'Bills Import 2024'!W273</f>
        <v>{"1108": 100.0}</v>
      </c>
      <c r="J140" s="1" t="str">
        <f>'Bills Import 2024'!BB273</f>
        <v>0% PUR</v>
      </c>
    </row>
    <row r="141" spans="1:10" x14ac:dyDescent="0.25">
      <c r="A141" s="1" t="str">
        <f>'Bills Import 2024'!O274</f>
        <v>Overheads</v>
      </c>
      <c r="B141" s="45">
        <f>'Bills Import 2024'!R274</f>
        <v>45474</v>
      </c>
      <c r="C141" s="45">
        <f>'Bills Import 2024'!R274</f>
        <v>45474</v>
      </c>
      <c r="D141" s="45">
        <f>'Bills Import 2024'!AO274</f>
        <v>45495</v>
      </c>
      <c r="E141" s="1" t="str">
        <f>'Bills Import 2024'!AC274</f>
        <v>3010097</v>
      </c>
      <c r="F141" s="1" t="str">
        <f>'Bills Import 2024'!BH274</f>
        <v>Overheads</v>
      </c>
      <c r="G141" s="1">
        <f>'Bills Import 2024'!BN274</f>
        <v>1</v>
      </c>
      <c r="H141" s="46">
        <f>'Bills Import 2024'!BT274</f>
        <v>269802</v>
      </c>
      <c r="I141" s="1" t="str">
        <f>'Bills Import 2024'!W274</f>
        <v>{"1031": 100.0}</v>
      </c>
      <c r="J141" s="1" t="str">
        <f>'Bills Import 2024'!BB274</f>
        <v>0% PUR</v>
      </c>
    </row>
    <row r="142" spans="1:10" x14ac:dyDescent="0.25">
      <c r="A142" s="1" t="str">
        <f>'Bills Import 2024'!O276</f>
        <v>Overheads</v>
      </c>
      <c r="B142" s="45">
        <f>'Bills Import 2024'!R276</f>
        <v>45474</v>
      </c>
      <c r="C142" s="45">
        <f>'Bills Import 2024'!R276</f>
        <v>45474</v>
      </c>
      <c r="D142" s="45">
        <f>'Bills Import 2024'!AO276</f>
        <v>45495</v>
      </c>
      <c r="E142" s="1" t="str">
        <f>'Bills Import 2024'!AC276</f>
        <v>3010097</v>
      </c>
      <c r="F142" s="1" t="str">
        <f>'Bills Import 2024'!BH276</f>
        <v>Overheads</v>
      </c>
      <c r="G142" s="1">
        <f>'Bills Import 2024'!BN276</f>
        <v>1</v>
      </c>
      <c r="H142" s="46">
        <f>'Bills Import 2024'!BT276</f>
        <v>139131</v>
      </c>
      <c r="I142" s="1" t="str">
        <f>'Bills Import 2024'!W276</f>
        <v>{"1011": 100.0}</v>
      </c>
      <c r="J142" s="1" t="str">
        <f>'Bills Import 2024'!BB276</f>
        <v>0% PUR</v>
      </c>
    </row>
    <row r="143" spans="1:10" x14ac:dyDescent="0.25">
      <c r="A143" s="1" t="str">
        <f>'Bills Import 2024'!O278</f>
        <v>Overheads</v>
      </c>
      <c r="B143" s="45">
        <f>'Bills Import 2024'!R278</f>
        <v>45474</v>
      </c>
      <c r="C143" s="45">
        <f>'Bills Import 2024'!R278</f>
        <v>45474</v>
      </c>
      <c r="D143" s="45">
        <f>'Bills Import 2024'!AO278</f>
        <v>45495</v>
      </c>
      <c r="E143" s="1" t="str">
        <f>'Bills Import 2024'!AC278</f>
        <v>3010097</v>
      </c>
      <c r="F143" s="1" t="str">
        <f>'Bills Import 2024'!BH278</f>
        <v>Overheads</v>
      </c>
      <c r="G143" s="1">
        <f>'Bills Import 2024'!BN278</f>
        <v>1</v>
      </c>
      <c r="H143" s="46">
        <f>'Bills Import 2024'!BT278</f>
        <v>45800</v>
      </c>
      <c r="I143" s="1" t="str">
        <f>'Bills Import 2024'!W278</f>
        <v>{"1022": 100.0}</v>
      </c>
      <c r="J143" s="1" t="str">
        <f>'Bills Import 2024'!BB278</f>
        <v>0% PUR</v>
      </c>
    </row>
    <row r="144" spans="1:10" x14ac:dyDescent="0.25">
      <c r="A144" s="1" t="str">
        <f>'Bills Import 2024'!O280</f>
        <v>Overheads</v>
      </c>
      <c r="B144" s="45">
        <f>'Bills Import 2024'!R280</f>
        <v>45474</v>
      </c>
      <c r="C144" s="45">
        <f>'Bills Import 2024'!R280</f>
        <v>45474</v>
      </c>
      <c r="D144" s="45">
        <f>'Bills Import 2024'!AO280</f>
        <v>45495</v>
      </c>
      <c r="E144" s="1" t="str">
        <f>'Bills Import 2024'!AC280</f>
        <v>3010097</v>
      </c>
      <c r="F144" s="1" t="str">
        <f>'Bills Import 2024'!BH280</f>
        <v>Overheads</v>
      </c>
      <c r="G144" s="1">
        <f>'Bills Import 2024'!BN280</f>
        <v>1</v>
      </c>
      <c r="H144" s="46">
        <f>'Bills Import 2024'!BT280</f>
        <v>137400</v>
      </c>
      <c r="I144" s="1" t="str">
        <f>'Bills Import 2024'!W280</f>
        <v>{"1021": 100.0}</v>
      </c>
      <c r="J144" s="1" t="str">
        <f>'Bills Import 2024'!BB280</f>
        <v>0% PUR</v>
      </c>
    </row>
    <row r="145" spans="1:10" x14ac:dyDescent="0.25">
      <c r="A145" s="1" t="str">
        <f>'Bills Import 2024'!O282</f>
        <v>Overheads</v>
      </c>
      <c r="B145" s="45">
        <f>'Bills Import 2024'!R282</f>
        <v>45474</v>
      </c>
      <c r="C145" s="45">
        <f>'Bills Import 2024'!R282</f>
        <v>45474</v>
      </c>
      <c r="D145" s="45">
        <f>'Bills Import 2024'!AO282</f>
        <v>45495</v>
      </c>
      <c r="E145" s="1" t="str">
        <f>'Bills Import 2024'!AC282</f>
        <v>3010097</v>
      </c>
      <c r="F145" s="1" t="str">
        <f>'Bills Import 2024'!BH282</f>
        <v>Overheads</v>
      </c>
      <c r="G145" s="1">
        <f>'Bills Import 2024'!BN282</f>
        <v>1</v>
      </c>
      <c r="H145" s="46">
        <f>'Bills Import 2024'!BT282</f>
        <v>412777</v>
      </c>
      <c r="I145" s="1" t="str">
        <f>'Bills Import 2024'!W282</f>
        <v>{"911": 100.0}</v>
      </c>
      <c r="J145" s="1" t="str">
        <f>'Bills Import 2024'!BB282</f>
        <v>0% PUR</v>
      </c>
    </row>
    <row r="146" spans="1:10" x14ac:dyDescent="0.25">
      <c r="A146" s="1" t="str">
        <f>'Bills Import 2024'!O284</f>
        <v>Overheads</v>
      </c>
      <c r="B146" s="45">
        <f>'Bills Import 2024'!R284</f>
        <v>45474</v>
      </c>
      <c r="C146" s="45">
        <f>'Bills Import 2024'!R284</f>
        <v>45474</v>
      </c>
      <c r="D146" s="45">
        <f>'Bills Import 2024'!AO284</f>
        <v>45495</v>
      </c>
      <c r="E146" s="1" t="str">
        <f>'Bills Import 2024'!AC284</f>
        <v>3010097</v>
      </c>
      <c r="F146" s="1" t="str">
        <f>'Bills Import 2024'!BH284</f>
        <v>Overheads</v>
      </c>
      <c r="G146" s="1">
        <f>'Bills Import 2024'!BN284</f>
        <v>1</v>
      </c>
      <c r="H146" s="46">
        <f>'Bills Import 2024'!BT284</f>
        <v>20884</v>
      </c>
      <c r="I146" s="1" t="str">
        <f>'Bills Import 2024'!W284</f>
        <v>{"962": 100.0}</v>
      </c>
      <c r="J146" s="1" t="str">
        <f>'Bills Import 2024'!BB284</f>
        <v>0% PUR</v>
      </c>
    </row>
    <row r="147" spans="1:10" x14ac:dyDescent="0.25">
      <c r="A147" s="1" t="str">
        <f>'Bills Import 2024'!O286</f>
        <v>Overheads</v>
      </c>
      <c r="B147" s="45">
        <f>'Bills Import 2024'!R286</f>
        <v>45474</v>
      </c>
      <c r="C147" s="45">
        <f>'Bills Import 2024'!R286</f>
        <v>45474</v>
      </c>
      <c r="D147" s="45">
        <f>'Bills Import 2024'!AO286</f>
        <v>45495</v>
      </c>
      <c r="E147" s="1" t="str">
        <f>'Bills Import 2024'!AC286</f>
        <v>3010097</v>
      </c>
      <c r="F147" s="1" t="str">
        <f>'Bills Import 2024'!BH286</f>
        <v>Overheads</v>
      </c>
      <c r="G147" s="1">
        <f>'Bills Import 2024'!BN286</f>
        <v>1</v>
      </c>
      <c r="H147" s="46">
        <f>'Bills Import 2024'!BT286</f>
        <v>251475</v>
      </c>
      <c r="I147" s="1" t="str">
        <f>'Bills Import 2024'!W286</f>
        <v>{"1110": 100.0}</v>
      </c>
      <c r="J147" s="1" t="str">
        <f>'Bills Import 2024'!BB286</f>
        <v>0% PUR</v>
      </c>
    </row>
    <row r="148" spans="1:10" x14ac:dyDescent="0.25">
      <c r="A148" s="1" t="str">
        <f>'Bills Import 2024'!O288</f>
        <v>Overheads</v>
      </c>
      <c r="B148" s="45">
        <f>'Bills Import 2024'!R288</f>
        <v>45474</v>
      </c>
      <c r="C148" s="45">
        <f>'Bills Import 2024'!R288</f>
        <v>45474</v>
      </c>
      <c r="D148" s="45">
        <f>'Bills Import 2024'!AO288</f>
        <v>45495</v>
      </c>
      <c r="E148" s="1" t="str">
        <f>'Bills Import 2024'!AC288</f>
        <v>3010097</v>
      </c>
      <c r="F148" s="1" t="str">
        <f>'Bills Import 2024'!BH288</f>
        <v>Overheads</v>
      </c>
      <c r="G148" s="1">
        <f>'Bills Import 2024'!BN288</f>
        <v>1</v>
      </c>
      <c r="H148" s="46">
        <f>'Bills Import 2024'!BT288</f>
        <v>205976</v>
      </c>
      <c r="I148" s="1" t="str">
        <f>'Bills Import 2024'!W288</f>
        <v>{"61": 100.0}</v>
      </c>
      <c r="J148" s="1" t="str">
        <f>'Bills Import 2024'!BB288</f>
        <v>0% PUR</v>
      </c>
    </row>
    <row r="149" spans="1:10" x14ac:dyDescent="0.25">
      <c r="A149" s="1" t="str">
        <f>'Bills Import 2024'!O290</f>
        <v>Overheads</v>
      </c>
      <c r="B149" s="45">
        <f>'Bills Import 2024'!R290</f>
        <v>45505</v>
      </c>
      <c r="C149" s="45">
        <f>'Bills Import 2024'!R290</f>
        <v>45505</v>
      </c>
      <c r="D149" s="45">
        <f>'Bills Import 2024'!AO290</f>
        <v>45526</v>
      </c>
      <c r="E149" s="1" t="str">
        <f>'Bills Import 2024'!AC290</f>
        <v>3010097</v>
      </c>
      <c r="F149" s="1" t="str">
        <f>'Bills Import 2024'!BH290</f>
        <v>Overheads</v>
      </c>
      <c r="G149" s="1">
        <f>'Bills Import 2024'!BN290</f>
        <v>1</v>
      </c>
      <c r="H149" s="46">
        <f>'Bills Import 2024'!BT290</f>
        <v>71540</v>
      </c>
      <c r="I149" s="1" t="str">
        <f>'Bills Import 2024'!W290</f>
        <v>{"1012": 100.0}</v>
      </c>
      <c r="J149" s="1" t="str">
        <f>'Bills Import 2024'!BB290</f>
        <v>0% PUR</v>
      </c>
    </row>
    <row r="150" spans="1:10" x14ac:dyDescent="0.25">
      <c r="A150" s="1" t="str">
        <f>'Bills Import 2024'!O292</f>
        <v>Overheads</v>
      </c>
      <c r="B150" s="45">
        <f>'Bills Import 2024'!R292</f>
        <v>45505</v>
      </c>
      <c r="C150" s="45">
        <f>'Bills Import 2024'!R292</f>
        <v>45505</v>
      </c>
      <c r="D150" s="45">
        <f>'Bills Import 2024'!AO292</f>
        <v>45526</v>
      </c>
      <c r="E150" s="1" t="str">
        <f>'Bills Import 2024'!AC292</f>
        <v>3010097</v>
      </c>
      <c r="F150" s="1" t="str">
        <f>'Bills Import 2024'!BH292</f>
        <v>Overheads</v>
      </c>
      <c r="G150" s="1">
        <f>'Bills Import 2024'!BN292</f>
        <v>1</v>
      </c>
      <c r="H150" s="46">
        <f>'Bills Import 2024'!BT292</f>
        <v>771239</v>
      </c>
      <c r="I150" s="1" t="str">
        <f>'Bills Import 2024'!W292</f>
        <v>{"1028": 100.0}</v>
      </c>
      <c r="J150" s="1" t="str">
        <f>'Bills Import 2024'!BB292</f>
        <v>0% PUR</v>
      </c>
    </row>
    <row r="151" spans="1:10" x14ac:dyDescent="0.25">
      <c r="A151" s="1" t="str">
        <f>'Bills Import 2024'!O294</f>
        <v>Overheads</v>
      </c>
      <c r="B151" s="45">
        <f>'Bills Import 2024'!R294</f>
        <v>45505</v>
      </c>
      <c r="C151" s="45">
        <f>'Bills Import 2024'!R294</f>
        <v>45505</v>
      </c>
      <c r="D151" s="45">
        <f>'Bills Import 2024'!AO294</f>
        <v>45526</v>
      </c>
      <c r="E151" s="1" t="str">
        <f>'Bills Import 2024'!AC294</f>
        <v>3010097</v>
      </c>
      <c r="F151" s="1" t="str">
        <f>'Bills Import 2024'!BH294</f>
        <v>Overheads</v>
      </c>
      <c r="G151" s="1">
        <f>'Bills Import 2024'!BN294</f>
        <v>1</v>
      </c>
      <c r="H151" s="46">
        <f>'Bills Import 2024'!BT294</f>
        <v>76158</v>
      </c>
      <c r="I151" s="1" t="str">
        <f>'Bills Import 2024'!W294</f>
        <v>{"991": 100.0}</v>
      </c>
      <c r="J151" s="1" t="str">
        <f>'Bills Import 2024'!BB294</f>
        <v>0% PUR</v>
      </c>
    </row>
    <row r="152" spans="1:10" x14ac:dyDescent="0.25">
      <c r="A152" s="1" t="str">
        <f>'Bills Import 2024'!O296</f>
        <v>Overheads</v>
      </c>
      <c r="B152" s="45">
        <f>'Bills Import 2024'!R296</f>
        <v>45505</v>
      </c>
      <c r="C152" s="45">
        <f>'Bills Import 2024'!R296</f>
        <v>45505</v>
      </c>
      <c r="D152" s="45">
        <f>'Bills Import 2024'!AO296</f>
        <v>45526</v>
      </c>
      <c r="E152" s="1" t="str">
        <f>'Bills Import 2024'!AC296</f>
        <v>3010097</v>
      </c>
      <c r="F152" s="1" t="str">
        <f>'Bills Import 2024'!BH296</f>
        <v>Overheads</v>
      </c>
      <c r="G152" s="1">
        <f>'Bills Import 2024'!BN296</f>
        <v>1</v>
      </c>
      <c r="H152" s="46">
        <f>'Bills Import 2024'!BT296</f>
        <v>118354</v>
      </c>
      <c r="I152" s="1" t="str">
        <f>'Bills Import 2024'!W296</f>
        <v>{"1026": 100.0}</v>
      </c>
      <c r="J152" s="1" t="str">
        <f>'Bills Import 2024'!BB296</f>
        <v>0% PUR</v>
      </c>
    </row>
    <row r="153" spans="1:10" x14ac:dyDescent="0.25">
      <c r="A153" s="1" t="str">
        <f>'Bills Import 2024'!O298</f>
        <v>Overheads</v>
      </c>
      <c r="B153" s="45">
        <f>'Bills Import 2024'!R298</f>
        <v>45505</v>
      </c>
      <c r="C153" s="45">
        <f>'Bills Import 2024'!R298</f>
        <v>45505</v>
      </c>
      <c r="D153" s="45">
        <f>'Bills Import 2024'!AO298</f>
        <v>45526</v>
      </c>
      <c r="E153" s="1" t="str">
        <f>'Bills Import 2024'!AC298</f>
        <v>3010097</v>
      </c>
      <c r="F153" s="1" t="str">
        <f>'Bills Import 2024'!BH298</f>
        <v>Overheads</v>
      </c>
      <c r="G153" s="1">
        <f>'Bills Import 2024'!BN298</f>
        <v>1</v>
      </c>
      <c r="H153" s="46">
        <f>'Bills Import 2024'!BT298</f>
        <v>114249</v>
      </c>
      <c r="I153" s="1" t="str">
        <f>'Bills Import 2024'!W298</f>
        <v>{"1025": 100.0}</v>
      </c>
      <c r="J153" s="1" t="str">
        <f>'Bills Import 2024'!BB298</f>
        <v>0% PUR</v>
      </c>
    </row>
    <row r="154" spans="1:10" x14ac:dyDescent="0.25">
      <c r="A154" s="1" t="str">
        <f>'Bills Import 2024'!O300</f>
        <v>Overheads</v>
      </c>
      <c r="B154" s="45">
        <f>'Bills Import 2024'!R300</f>
        <v>45505</v>
      </c>
      <c r="C154" s="45">
        <f>'Bills Import 2024'!R300</f>
        <v>45505</v>
      </c>
      <c r="D154" s="45">
        <f>'Bills Import 2024'!AO300</f>
        <v>45526</v>
      </c>
      <c r="E154" s="1" t="str">
        <f>'Bills Import 2024'!AC300</f>
        <v>3010097</v>
      </c>
      <c r="F154" s="1" t="str">
        <f>'Bills Import 2024'!BH300</f>
        <v>Overheads</v>
      </c>
      <c r="G154" s="1">
        <f>'Bills Import 2024'!BN300</f>
        <v>1</v>
      </c>
      <c r="H154" s="46">
        <f>'Bills Import 2024'!BT300</f>
        <v>146560</v>
      </c>
      <c r="I154" s="1" t="str">
        <f>'Bills Import 2024'!W300</f>
        <v>{"1108": 100.0}</v>
      </c>
      <c r="J154" s="1" t="str">
        <f>'Bills Import 2024'!BB300</f>
        <v>0% PUR</v>
      </c>
    </row>
    <row r="155" spans="1:10" x14ac:dyDescent="0.25">
      <c r="A155" s="1" t="str">
        <f>'Bills Import 2024'!O301</f>
        <v>Overheads</v>
      </c>
      <c r="B155" s="45">
        <f>'Bills Import 2024'!R301</f>
        <v>45505</v>
      </c>
      <c r="C155" s="45">
        <f>'Bills Import 2024'!R301</f>
        <v>45505</v>
      </c>
      <c r="D155" s="45">
        <f>'Bills Import 2024'!AO301</f>
        <v>45526</v>
      </c>
      <c r="E155" s="1" t="str">
        <f>'Bills Import 2024'!AC301</f>
        <v>3010097</v>
      </c>
      <c r="F155" s="1" t="str">
        <f>'Bills Import 2024'!BH301</f>
        <v>Overheads</v>
      </c>
      <c r="G155" s="1">
        <f>'Bills Import 2024'!BN301</f>
        <v>1</v>
      </c>
      <c r="H155" s="46">
        <f>'Bills Import 2024'!BT301</f>
        <v>256644</v>
      </c>
      <c r="I155" s="1" t="str">
        <f>'Bills Import 2024'!W301</f>
        <v>{"1031": 100.0}</v>
      </c>
      <c r="J155" s="1" t="str">
        <f>'Bills Import 2024'!BB301</f>
        <v>0% PUR</v>
      </c>
    </row>
    <row r="156" spans="1:10" x14ac:dyDescent="0.25">
      <c r="A156" s="1" t="str">
        <f>'Bills Import 2024'!O303</f>
        <v>Overheads</v>
      </c>
      <c r="B156" s="45">
        <f>'Bills Import 2024'!R303</f>
        <v>45505</v>
      </c>
      <c r="C156" s="45">
        <f>'Bills Import 2024'!R303</f>
        <v>45505</v>
      </c>
      <c r="D156" s="45">
        <f>'Bills Import 2024'!AO303</f>
        <v>45526</v>
      </c>
      <c r="E156" s="1" t="str">
        <f>'Bills Import 2024'!AC303</f>
        <v>3010097</v>
      </c>
      <c r="F156" s="1" t="str">
        <f>'Bills Import 2024'!BH303</f>
        <v>Overheads</v>
      </c>
      <c r="G156" s="1">
        <f>'Bills Import 2024'!BN303</f>
        <v>1</v>
      </c>
      <c r="H156" s="46">
        <f>'Bills Import 2024'!BT303</f>
        <v>45800</v>
      </c>
      <c r="I156" s="1" t="str">
        <f>'Bills Import 2024'!W303</f>
        <v>{"1022": 100.0}</v>
      </c>
      <c r="J156" s="1" t="str">
        <f>'Bills Import 2024'!BB303</f>
        <v>0% PUR</v>
      </c>
    </row>
    <row r="157" spans="1:10" x14ac:dyDescent="0.25">
      <c r="A157" s="1" t="str">
        <f>'Bills Import 2024'!O305</f>
        <v>Overheads</v>
      </c>
      <c r="B157" s="45">
        <f>'Bills Import 2024'!R305</f>
        <v>45505</v>
      </c>
      <c r="C157" s="45">
        <f>'Bills Import 2024'!R305</f>
        <v>45505</v>
      </c>
      <c r="D157" s="45">
        <f>'Bills Import 2024'!AO305</f>
        <v>45526</v>
      </c>
      <c r="E157" s="1" t="str">
        <f>'Bills Import 2024'!AC305</f>
        <v>3010097</v>
      </c>
      <c r="F157" s="1" t="str">
        <f>'Bills Import 2024'!BH305</f>
        <v>Overheads</v>
      </c>
      <c r="G157" s="1">
        <f>'Bills Import 2024'!BN305</f>
        <v>1</v>
      </c>
      <c r="H157" s="46">
        <f>'Bills Import 2024'!BT305</f>
        <v>128240</v>
      </c>
      <c r="I157" s="1" t="str">
        <f>'Bills Import 2024'!W305</f>
        <v>{"1021": 100.0}</v>
      </c>
      <c r="J157" s="1" t="str">
        <f>'Bills Import 2024'!BB305</f>
        <v>0% PUR</v>
      </c>
    </row>
    <row r="158" spans="1:10" x14ac:dyDescent="0.25">
      <c r="A158" s="1" t="str">
        <f>'Bills Import 2024'!O307</f>
        <v>Overheads</v>
      </c>
      <c r="B158" s="45">
        <f>'Bills Import 2024'!R307</f>
        <v>45505</v>
      </c>
      <c r="C158" s="45">
        <f>'Bills Import 2024'!R307</f>
        <v>45505</v>
      </c>
      <c r="D158" s="45">
        <f>'Bills Import 2024'!AO307</f>
        <v>45526</v>
      </c>
      <c r="E158" s="1" t="str">
        <f>'Bills Import 2024'!AC307</f>
        <v>3010097</v>
      </c>
      <c r="F158" s="1" t="str">
        <f>'Bills Import 2024'!BH307</f>
        <v>Overheads</v>
      </c>
      <c r="G158" s="1">
        <f>'Bills Import 2024'!BN307</f>
        <v>1</v>
      </c>
      <c r="H158" s="46">
        <f>'Bills Import 2024'!BT307</f>
        <v>141741</v>
      </c>
      <c r="I158" s="1" t="str">
        <f>'Bills Import 2024'!W307</f>
        <v>{"943": 100.0}</v>
      </c>
      <c r="J158" s="1" t="str">
        <f>'Bills Import 2024'!BB307</f>
        <v>0% PUR</v>
      </c>
    </row>
    <row r="159" spans="1:10" x14ac:dyDescent="0.25">
      <c r="A159" s="1" t="str">
        <f>'Bills Import 2024'!O309</f>
        <v>Overheads</v>
      </c>
      <c r="B159" s="45">
        <f>'Bills Import 2024'!R309</f>
        <v>45505</v>
      </c>
      <c r="C159" s="45">
        <f>'Bills Import 2024'!R309</f>
        <v>45505</v>
      </c>
      <c r="D159" s="45">
        <f>'Bills Import 2024'!AO309</f>
        <v>45526</v>
      </c>
      <c r="E159" s="1" t="str">
        <f>'Bills Import 2024'!AC309</f>
        <v>3010097</v>
      </c>
      <c r="F159" s="1" t="str">
        <f>'Bills Import 2024'!BH309</f>
        <v>Overheads</v>
      </c>
      <c r="G159" s="1">
        <f>'Bills Import 2024'!BN309</f>
        <v>1</v>
      </c>
      <c r="H159" s="46">
        <f>'Bills Import 2024'!BT309</f>
        <v>502950</v>
      </c>
      <c r="I159" s="1" t="str">
        <f>'Bills Import 2024'!W309</f>
        <v>{"1110": 100.0}</v>
      </c>
      <c r="J159" s="1" t="str">
        <f>'Bills Import 2024'!BB309</f>
        <v>0% PUR</v>
      </c>
    </row>
    <row r="160" spans="1:10" x14ac:dyDescent="0.25">
      <c r="A160" s="1" t="str">
        <f>'Bills Import 2024'!O311</f>
        <v>Overheads</v>
      </c>
      <c r="B160" s="45">
        <f>'Bills Import 2024'!R311</f>
        <v>45505</v>
      </c>
      <c r="C160" s="45">
        <f>'Bills Import 2024'!R311</f>
        <v>45505</v>
      </c>
      <c r="D160" s="45">
        <f>'Bills Import 2024'!AO311</f>
        <v>45526</v>
      </c>
      <c r="E160" s="1" t="str">
        <f>'Bills Import 2024'!AC311</f>
        <v>3010097</v>
      </c>
      <c r="F160" s="1" t="str">
        <f>'Bills Import 2024'!BH311</f>
        <v>Overheads</v>
      </c>
      <c r="G160" s="1">
        <f>'Bills Import 2024'!BN311</f>
        <v>1</v>
      </c>
      <c r="H160" s="46">
        <f>'Bills Import 2024'!BT311</f>
        <v>411953</v>
      </c>
      <c r="I160" s="1" t="str">
        <f>'Bills Import 2024'!W311</f>
        <v>{"61": 100.0}</v>
      </c>
      <c r="J160" s="1" t="str">
        <f>'Bills Import 2024'!BB311</f>
        <v>0% PUR</v>
      </c>
    </row>
    <row r="161" spans="1:10" x14ac:dyDescent="0.25">
      <c r="A161" s="1" t="str">
        <f>'Bills Import 2024'!O313</f>
        <v>Overheads</v>
      </c>
      <c r="B161" s="45">
        <f>'Bills Import 2024'!R313</f>
        <v>45535</v>
      </c>
      <c r="C161" s="45">
        <f>'Bills Import 2024'!R313</f>
        <v>45535</v>
      </c>
      <c r="D161" s="45">
        <f>'Bills Import 2024'!AO313</f>
        <v>45556</v>
      </c>
      <c r="E161" s="1" t="str">
        <f>'Bills Import 2024'!AC313</f>
        <v>3010097</v>
      </c>
      <c r="F161" s="1" t="str">
        <f>'Bills Import 2024'!BH313</f>
        <v>Overheads</v>
      </c>
      <c r="G161" s="1">
        <f>'Bills Import 2024'!BN313</f>
        <v>1</v>
      </c>
      <c r="H161" s="46">
        <f>'Bills Import 2024'!BT313</f>
        <v>35770</v>
      </c>
      <c r="I161" s="1" t="str">
        <f>'Bills Import 2024'!W313</f>
        <v>{"1012": 100.0}</v>
      </c>
      <c r="J161" s="1" t="str">
        <f>'Bills Import 2024'!BB313</f>
        <v>0% PUR</v>
      </c>
    </row>
    <row r="162" spans="1:10" x14ac:dyDescent="0.25">
      <c r="A162" s="1" t="str">
        <f>'Bills Import 2024'!O315</f>
        <v>Overheads</v>
      </c>
      <c r="B162" s="45">
        <f>'Bills Import 2024'!R315</f>
        <v>45535</v>
      </c>
      <c r="C162" s="45">
        <f>'Bills Import 2024'!R315</f>
        <v>45535</v>
      </c>
      <c r="D162" s="45">
        <f>'Bills Import 2024'!AO315</f>
        <v>45556</v>
      </c>
      <c r="E162" s="1" t="str">
        <f>'Bills Import 2024'!AC315</f>
        <v>3010097</v>
      </c>
      <c r="F162" s="1" t="str">
        <f>'Bills Import 2024'!BH315</f>
        <v>Overheads</v>
      </c>
      <c r="G162" s="1">
        <f>'Bills Import 2024'!BN315</f>
        <v>1</v>
      </c>
      <c r="H162" s="46">
        <f>'Bills Import 2024'!BT315</f>
        <v>366400</v>
      </c>
      <c r="I162" s="1" t="str">
        <f>'Bills Import 2024'!W315</f>
        <v>{"1028": 100.0}</v>
      </c>
      <c r="J162" s="1" t="str">
        <f>'Bills Import 2024'!BB315</f>
        <v>0% PUR</v>
      </c>
    </row>
    <row r="163" spans="1:10" x14ac:dyDescent="0.25">
      <c r="A163" s="1" t="str">
        <f>'Bills Import 2024'!O317</f>
        <v>Overheads</v>
      </c>
      <c r="B163" s="45">
        <f>'Bills Import 2024'!R317</f>
        <v>45535</v>
      </c>
      <c r="C163" s="45">
        <f>'Bills Import 2024'!R317</f>
        <v>45535</v>
      </c>
      <c r="D163" s="45">
        <f>'Bills Import 2024'!AO317</f>
        <v>45556</v>
      </c>
      <c r="E163" s="1" t="str">
        <f>'Bills Import 2024'!AC317</f>
        <v>3010097</v>
      </c>
      <c r="F163" s="1" t="str">
        <f>'Bills Import 2024'!BH317</f>
        <v>Overheads</v>
      </c>
      <c r="G163" s="1">
        <f>'Bills Import 2024'!BN317</f>
        <v>1</v>
      </c>
      <c r="H163" s="46">
        <f>'Bills Import 2024'!BT317</f>
        <v>76158</v>
      </c>
      <c r="I163" s="1" t="str">
        <f>'Bills Import 2024'!W317</f>
        <v>{"991": 100.0}</v>
      </c>
      <c r="J163" s="1" t="str">
        <f>'Bills Import 2024'!BB317</f>
        <v>0% PUR</v>
      </c>
    </row>
    <row r="164" spans="1:10" x14ac:dyDescent="0.25">
      <c r="A164" s="1" t="str">
        <f>'Bills Import 2024'!O319</f>
        <v>Overheads</v>
      </c>
      <c r="B164" s="45">
        <f>'Bills Import 2024'!R319</f>
        <v>45535</v>
      </c>
      <c r="C164" s="45">
        <f>'Bills Import 2024'!R319</f>
        <v>45535</v>
      </c>
      <c r="D164" s="45">
        <f>'Bills Import 2024'!AO319</f>
        <v>45556</v>
      </c>
      <c r="E164" s="1" t="str">
        <f>'Bills Import 2024'!AC319</f>
        <v>3010097</v>
      </c>
      <c r="F164" s="1" t="str">
        <f>'Bills Import 2024'!BH319</f>
        <v>Overheads</v>
      </c>
      <c r="G164" s="1">
        <f>'Bills Import 2024'!BN319</f>
        <v>1</v>
      </c>
      <c r="H164" s="46">
        <f>'Bills Import 2024'!BT319</f>
        <v>118354</v>
      </c>
      <c r="I164" s="1" t="str">
        <f>'Bills Import 2024'!W319</f>
        <v>{"1026": 100.0}</v>
      </c>
      <c r="J164" s="1" t="str">
        <f>'Bills Import 2024'!BB319</f>
        <v>0% PUR</v>
      </c>
    </row>
    <row r="165" spans="1:10" x14ac:dyDescent="0.25">
      <c r="A165" s="1" t="str">
        <f>'Bills Import 2024'!O321</f>
        <v>Overheads</v>
      </c>
      <c r="B165" s="45">
        <f>'Bills Import 2024'!R321</f>
        <v>45535</v>
      </c>
      <c r="C165" s="45">
        <f>'Bills Import 2024'!R321</f>
        <v>45535</v>
      </c>
      <c r="D165" s="45">
        <f>'Bills Import 2024'!AO321</f>
        <v>45556</v>
      </c>
      <c r="E165" s="1" t="str">
        <f>'Bills Import 2024'!AC321</f>
        <v>3010097</v>
      </c>
      <c r="F165" s="1" t="str">
        <f>'Bills Import 2024'!BH321</f>
        <v>Overheads</v>
      </c>
      <c r="G165" s="1">
        <f>'Bills Import 2024'!BN321</f>
        <v>1</v>
      </c>
      <c r="H165" s="46">
        <f>'Bills Import 2024'!BT321</f>
        <v>114249</v>
      </c>
      <c r="I165" s="1" t="str">
        <f>'Bills Import 2024'!W321</f>
        <v>{"1025": 100.0}</v>
      </c>
      <c r="J165" s="1" t="str">
        <f>'Bills Import 2024'!BB321</f>
        <v>0% PUR</v>
      </c>
    </row>
    <row r="166" spans="1:10" x14ac:dyDescent="0.25">
      <c r="A166" s="1" t="str">
        <f>'Bills Import 2024'!O323</f>
        <v>Overheads</v>
      </c>
      <c r="B166" s="45">
        <f>'Bills Import 2024'!R323</f>
        <v>45535</v>
      </c>
      <c r="C166" s="45">
        <f>'Bills Import 2024'!R323</f>
        <v>45535</v>
      </c>
      <c r="D166" s="45">
        <f>'Bills Import 2024'!AO323</f>
        <v>45556</v>
      </c>
      <c r="E166" s="1" t="str">
        <f>'Bills Import 2024'!AC323</f>
        <v>3010097</v>
      </c>
      <c r="F166" s="1" t="str">
        <f>'Bills Import 2024'!BH323</f>
        <v>Overheads</v>
      </c>
      <c r="G166" s="1">
        <f>'Bills Import 2024'!BN323</f>
        <v>1</v>
      </c>
      <c r="H166" s="46">
        <f>'Bills Import 2024'!BT323</f>
        <v>146560</v>
      </c>
      <c r="I166" s="1" t="str">
        <f>'Bills Import 2024'!W323</f>
        <v>{"1108": 100.0}</v>
      </c>
      <c r="J166" s="1" t="str">
        <f>'Bills Import 2024'!BB323</f>
        <v>0% PUR</v>
      </c>
    </row>
    <row r="167" spans="1:10" x14ac:dyDescent="0.25">
      <c r="A167" s="1" t="str">
        <f>'Bills Import 2024'!O324</f>
        <v>Overheads</v>
      </c>
      <c r="B167" s="45">
        <f>'Bills Import 2024'!R324</f>
        <v>45535</v>
      </c>
      <c r="C167" s="45">
        <f>'Bills Import 2024'!R324</f>
        <v>45535</v>
      </c>
      <c r="D167" s="45">
        <f>'Bills Import 2024'!AO324</f>
        <v>45556</v>
      </c>
      <c r="E167" s="1" t="str">
        <f>'Bills Import 2024'!AC324</f>
        <v>3010097</v>
      </c>
      <c r="F167" s="1" t="str">
        <f>'Bills Import 2024'!BH324</f>
        <v>Overheads</v>
      </c>
      <c r="G167" s="1">
        <f>'Bills Import 2024'!BN324</f>
        <v>1</v>
      </c>
      <c r="H167" s="46">
        <f>'Bills Import 2024'!BT324</f>
        <v>237390</v>
      </c>
      <c r="I167" s="1" t="str">
        <f>'Bills Import 2024'!W324</f>
        <v>{"1031": 100.0}</v>
      </c>
      <c r="J167" s="1" t="str">
        <f>'Bills Import 2024'!BB324</f>
        <v>0% PUR</v>
      </c>
    </row>
    <row r="168" spans="1:10" x14ac:dyDescent="0.25">
      <c r="A168" s="1" t="str">
        <f>'Bills Import 2024'!O326</f>
        <v>Overheads</v>
      </c>
      <c r="B168" s="45">
        <f>'Bills Import 2024'!R326</f>
        <v>45535</v>
      </c>
      <c r="C168" s="45">
        <f>'Bills Import 2024'!R326</f>
        <v>45535</v>
      </c>
      <c r="D168" s="45">
        <f>'Bills Import 2024'!AO326</f>
        <v>45556</v>
      </c>
      <c r="E168" s="1" t="str">
        <f>'Bills Import 2024'!AC326</f>
        <v>3010097</v>
      </c>
      <c r="F168" s="1" t="str">
        <f>'Bills Import 2024'!BH326</f>
        <v>Overheads</v>
      </c>
      <c r="G168" s="1">
        <f>'Bills Import 2024'!BN326</f>
        <v>1</v>
      </c>
      <c r="H168" s="46">
        <f>'Bills Import 2024'!BT326</f>
        <v>31783</v>
      </c>
      <c r="I168" s="1" t="str">
        <f>'Bills Import 2024'!W326</f>
        <v>{"1022": 100.0}</v>
      </c>
      <c r="J168" s="1" t="str">
        <f>'Bills Import 2024'!BB326</f>
        <v>0% PUR</v>
      </c>
    </row>
    <row r="169" spans="1:10" x14ac:dyDescent="0.25">
      <c r="A169" s="1" t="str">
        <f>'Bills Import 2024'!O328</f>
        <v>Overheads</v>
      </c>
      <c r="B169" s="45">
        <f>'Bills Import 2024'!R328</f>
        <v>45535</v>
      </c>
      <c r="C169" s="45">
        <f>'Bills Import 2024'!R328</f>
        <v>45535</v>
      </c>
      <c r="D169" s="45">
        <f>'Bills Import 2024'!AO328</f>
        <v>45556</v>
      </c>
      <c r="E169" s="1" t="str">
        <f>'Bills Import 2024'!AC328</f>
        <v>3010097</v>
      </c>
      <c r="F169" s="1" t="str">
        <f>'Bills Import 2024'!BH328</f>
        <v>Overheads</v>
      </c>
      <c r="G169" s="1">
        <f>'Bills Import 2024'!BN328</f>
        <v>1</v>
      </c>
      <c r="H169" s="46">
        <f>'Bills Import 2024'!BT328</f>
        <v>119080</v>
      </c>
      <c r="I169" s="1" t="str">
        <f>'Bills Import 2024'!W328</f>
        <v>{"1021": 100.0}</v>
      </c>
      <c r="J169" s="1" t="str">
        <f>'Bills Import 2024'!BB328</f>
        <v>0% PUR</v>
      </c>
    </row>
    <row r="170" spans="1:10" x14ac:dyDescent="0.25">
      <c r="A170" s="1" t="str">
        <f>'Bills Import 2024'!O330</f>
        <v>Overheads</v>
      </c>
      <c r="B170" s="45">
        <f>'Bills Import 2024'!R330</f>
        <v>45535</v>
      </c>
      <c r="C170" s="45">
        <f>'Bills Import 2024'!R330</f>
        <v>45535</v>
      </c>
      <c r="D170" s="45">
        <f>'Bills Import 2024'!AO330</f>
        <v>45556</v>
      </c>
      <c r="E170" s="1" t="str">
        <f>'Bills Import 2024'!AC330</f>
        <v>3010097</v>
      </c>
      <c r="F170" s="1" t="str">
        <f>'Bills Import 2024'!BH330</f>
        <v>Overheads</v>
      </c>
      <c r="G170" s="1">
        <f>'Bills Import 2024'!BN330</f>
        <v>1</v>
      </c>
      <c r="H170" s="46">
        <f>'Bills Import 2024'!BT330</f>
        <v>286901</v>
      </c>
      <c r="I170" s="1" t="str">
        <f>'Bills Import 2024'!W330</f>
        <v>{"1109": 100.0}</v>
      </c>
      <c r="J170" s="1" t="str">
        <f>'Bills Import 2024'!BB330</f>
        <v>0% PUR</v>
      </c>
    </row>
    <row r="171" spans="1:10" x14ac:dyDescent="0.25">
      <c r="A171" s="1" t="str">
        <f>'Bills Import 2024'!O332</f>
        <v>Overheads</v>
      </c>
      <c r="B171" s="45">
        <f>'Bills Import 2024'!R332</f>
        <v>45535</v>
      </c>
      <c r="C171" s="45">
        <f>'Bills Import 2024'!R332</f>
        <v>45535</v>
      </c>
      <c r="D171" s="45">
        <f>'Bills Import 2024'!AO332</f>
        <v>45556</v>
      </c>
      <c r="E171" s="1" t="str">
        <f>'Bills Import 2024'!AC332</f>
        <v>3010097</v>
      </c>
      <c r="F171" s="1" t="str">
        <f>'Bills Import 2024'!BH332</f>
        <v>Overheads</v>
      </c>
      <c r="G171" s="1">
        <f>'Bills Import 2024'!BN332</f>
        <v>1</v>
      </c>
      <c r="H171" s="46">
        <f>'Bills Import 2024'!BT332</f>
        <v>754425</v>
      </c>
      <c r="I171" s="1" t="str">
        <f>'Bills Import 2024'!W332</f>
        <v>{"1110": 100.0}</v>
      </c>
      <c r="J171" s="1" t="str">
        <f>'Bills Import 2024'!BB332</f>
        <v>0% PUR</v>
      </c>
    </row>
    <row r="172" spans="1:10" x14ac:dyDescent="0.25">
      <c r="A172" s="1" t="str">
        <f>'Bills Import 2024'!O334</f>
        <v>Overheads</v>
      </c>
      <c r="B172" s="45">
        <f>'Bills Import 2024'!R334</f>
        <v>45535</v>
      </c>
      <c r="C172" s="45">
        <f>'Bills Import 2024'!R334</f>
        <v>45535</v>
      </c>
      <c r="D172" s="45">
        <f>'Bills Import 2024'!AO334</f>
        <v>45556</v>
      </c>
      <c r="E172" s="1" t="str">
        <f>'Bills Import 2024'!AC334</f>
        <v>3010097</v>
      </c>
      <c r="F172" s="1" t="str">
        <f>'Bills Import 2024'!BH334</f>
        <v>Overheads</v>
      </c>
      <c r="G172" s="1">
        <f>'Bills Import 2024'!BN334</f>
        <v>1</v>
      </c>
      <c r="H172" s="46">
        <f>'Bills Import 2024'!BT334</f>
        <v>617929</v>
      </c>
      <c r="I172" s="1" t="str">
        <f>'Bills Import 2024'!W334</f>
        <v>{"61": 100.0}</v>
      </c>
      <c r="J172" s="1" t="str">
        <f>'Bills Import 2024'!BB334</f>
        <v>0% PUR</v>
      </c>
    </row>
    <row r="173" spans="1:10" x14ac:dyDescent="0.25">
      <c r="A173" s="1" t="str">
        <f>'Bills Import 2024'!O336</f>
        <v>Overheads</v>
      </c>
      <c r="B173" s="45">
        <f>'Bills Import 2024'!R336</f>
        <v>45566</v>
      </c>
      <c r="C173" s="45">
        <f>'Bills Import 2024'!R336</f>
        <v>45566</v>
      </c>
      <c r="D173" s="45">
        <f>'Bills Import 2024'!AO336</f>
        <v>45587</v>
      </c>
      <c r="E173" s="1" t="str">
        <f>'Bills Import 2024'!AC336</f>
        <v>3010097</v>
      </c>
      <c r="F173" s="1" t="str">
        <f>'Bills Import 2024'!BH336</f>
        <v>Overheads</v>
      </c>
      <c r="G173" s="1">
        <f>'Bills Import 2024'!BN336</f>
        <v>1</v>
      </c>
      <c r="H173" s="46">
        <f>'Bills Import 2024'!BT336</f>
        <v>508367</v>
      </c>
      <c r="I173" s="1" t="str">
        <f>'Bills Import 2024'!W336</f>
        <v>{"1028": 100.0}</v>
      </c>
      <c r="J173" s="1" t="str">
        <f>'Bills Import 2024'!BB336</f>
        <v>0% PUR</v>
      </c>
    </row>
    <row r="174" spans="1:10" x14ac:dyDescent="0.25">
      <c r="A174" s="1" t="str">
        <f>'Bills Import 2024'!O338</f>
        <v>Overheads</v>
      </c>
      <c r="B174" s="45">
        <f>'Bills Import 2024'!R338</f>
        <v>45566</v>
      </c>
      <c r="C174" s="45">
        <f>'Bills Import 2024'!R338</f>
        <v>45566</v>
      </c>
      <c r="D174" s="45">
        <f>'Bills Import 2024'!AO338</f>
        <v>45587</v>
      </c>
      <c r="E174" s="1" t="str">
        <f>'Bills Import 2024'!AC338</f>
        <v>3010097</v>
      </c>
      <c r="F174" s="1" t="str">
        <f>'Bills Import 2024'!BH338</f>
        <v>Overheads</v>
      </c>
      <c r="G174" s="1">
        <f>'Bills Import 2024'!BN338</f>
        <v>1</v>
      </c>
      <c r="H174" s="46">
        <f>'Bills Import 2024'!BT338</f>
        <v>76158</v>
      </c>
      <c r="I174" s="1" t="str">
        <f>'Bills Import 2024'!W338</f>
        <v>{"991": 100.0}</v>
      </c>
      <c r="J174" s="1" t="str">
        <f>'Bills Import 2024'!BB338</f>
        <v>0% PUR</v>
      </c>
    </row>
    <row r="175" spans="1:10" x14ac:dyDescent="0.25">
      <c r="A175" s="1" t="str">
        <f>'Bills Import 2024'!O340</f>
        <v>Overheads</v>
      </c>
      <c r="B175" s="45">
        <f>'Bills Import 2024'!R340</f>
        <v>45566</v>
      </c>
      <c r="C175" s="45">
        <f>'Bills Import 2024'!R340</f>
        <v>45566</v>
      </c>
      <c r="D175" s="45">
        <f>'Bills Import 2024'!AO340</f>
        <v>45587</v>
      </c>
      <c r="E175" s="1" t="str">
        <f>'Bills Import 2024'!AC340</f>
        <v>3010097</v>
      </c>
      <c r="F175" s="1" t="str">
        <f>'Bills Import 2024'!BH340</f>
        <v>Overheads</v>
      </c>
      <c r="G175" s="1">
        <f>'Bills Import 2024'!BN340</f>
        <v>1</v>
      </c>
      <c r="H175" s="46">
        <f>'Bills Import 2024'!BT340</f>
        <v>118354</v>
      </c>
      <c r="I175" s="1" t="str">
        <f>'Bills Import 2024'!W340</f>
        <v>{"1026": 100.0}</v>
      </c>
      <c r="J175" s="1" t="str">
        <f>'Bills Import 2024'!BB340</f>
        <v>0% PUR</v>
      </c>
    </row>
    <row r="176" spans="1:10" x14ac:dyDescent="0.25">
      <c r="A176" s="1" t="str">
        <f>'Bills Import 2024'!O342</f>
        <v>Overheads</v>
      </c>
      <c r="B176" s="45">
        <f>'Bills Import 2024'!R342</f>
        <v>45566</v>
      </c>
      <c r="C176" s="45">
        <f>'Bills Import 2024'!R342</f>
        <v>45566</v>
      </c>
      <c r="D176" s="45">
        <f>'Bills Import 2024'!AO342</f>
        <v>45587</v>
      </c>
      <c r="E176" s="1" t="str">
        <f>'Bills Import 2024'!AC342</f>
        <v>3010097</v>
      </c>
      <c r="F176" s="1" t="str">
        <f>'Bills Import 2024'!BH342</f>
        <v>Overheads</v>
      </c>
      <c r="G176" s="1">
        <f>'Bills Import 2024'!BN342</f>
        <v>1</v>
      </c>
      <c r="H176" s="46">
        <f>'Bills Import 2024'!BT342</f>
        <v>114248</v>
      </c>
      <c r="I176" s="1" t="str">
        <f>'Bills Import 2024'!W342</f>
        <v>{"1025": 100.0}</v>
      </c>
      <c r="J176" s="1" t="str">
        <f>'Bills Import 2024'!BB342</f>
        <v>0% PUR</v>
      </c>
    </row>
    <row r="177" spans="1:10" x14ac:dyDescent="0.25">
      <c r="A177" s="1" t="str">
        <f>'Bills Import 2024'!O344</f>
        <v>Overheads</v>
      </c>
      <c r="B177" s="45">
        <f>'Bills Import 2024'!R344</f>
        <v>45566</v>
      </c>
      <c r="C177" s="45">
        <f>'Bills Import 2024'!R344</f>
        <v>45566</v>
      </c>
      <c r="D177" s="45">
        <f>'Bills Import 2024'!AO344</f>
        <v>45587</v>
      </c>
      <c r="E177" s="1" t="str">
        <f>'Bills Import 2024'!AC344</f>
        <v>3010097</v>
      </c>
      <c r="F177" s="1" t="str">
        <f>'Bills Import 2024'!BH344</f>
        <v>Overheads</v>
      </c>
      <c r="G177" s="1">
        <f>'Bills Import 2024'!BN344</f>
        <v>1</v>
      </c>
      <c r="H177" s="46">
        <f>'Bills Import 2024'!BT344</f>
        <v>192360</v>
      </c>
      <c r="I177" s="1" t="str">
        <f>'Bills Import 2024'!W344</f>
        <v>{"1108": 100.0}</v>
      </c>
      <c r="J177" s="1" t="str">
        <f>'Bills Import 2024'!BB344</f>
        <v>0% PUR</v>
      </c>
    </row>
    <row r="178" spans="1:10" x14ac:dyDescent="0.25">
      <c r="A178" s="1" t="str">
        <f>'Bills Import 2024'!O345</f>
        <v>Overheads</v>
      </c>
      <c r="B178" s="45">
        <f>'Bills Import 2024'!R345</f>
        <v>45566</v>
      </c>
      <c r="C178" s="45">
        <f>'Bills Import 2024'!R345</f>
        <v>45566</v>
      </c>
      <c r="D178" s="45">
        <f>'Bills Import 2024'!AO345</f>
        <v>45587</v>
      </c>
      <c r="E178" s="1" t="str">
        <f>'Bills Import 2024'!AC345</f>
        <v>3010097</v>
      </c>
      <c r="F178" s="1" t="str">
        <f>'Bills Import 2024'!BH345</f>
        <v>Overheads</v>
      </c>
      <c r="G178" s="1">
        <f>'Bills Import 2024'!BN345</f>
        <v>1</v>
      </c>
      <c r="H178" s="46">
        <f>'Bills Import 2024'!BT345</f>
        <v>180914</v>
      </c>
      <c r="I178" s="1" t="str">
        <f>'Bills Import 2024'!W345</f>
        <v>{"1031": 100.0}</v>
      </c>
      <c r="J178" s="1" t="str">
        <f>'Bills Import 2024'!BB345</f>
        <v>0% PUR</v>
      </c>
    </row>
    <row r="179" spans="1:10" x14ac:dyDescent="0.25">
      <c r="A179" s="1" t="str">
        <f>'Bills Import 2024'!O347</f>
        <v>Overheads</v>
      </c>
      <c r="B179" s="45">
        <f>'Bills Import 2024'!R347</f>
        <v>45566</v>
      </c>
      <c r="C179" s="45">
        <f>'Bills Import 2024'!R347</f>
        <v>45566</v>
      </c>
      <c r="D179" s="45">
        <f>'Bills Import 2024'!AO347</f>
        <v>45587</v>
      </c>
      <c r="E179" s="1" t="str">
        <f>'Bills Import 2024'!AC347</f>
        <v>3010097</v>
      </c>
      <c r="F179" s="1" t="str">
        <f>'Bills Import 2024'!BH347</f>
        <v>Overheads</v>
      </c>
      <c r="G179" s="1">
        <f>'Bills Import 2024'!BN347</f>
        <v>1</v>
      </c>
      <c r="H179" s="46">
        <f>'Bills Import 2024'!BT347</f>
        <v>118164</v>
      </c>
      <c r="I179" s="1" t="str">
        <f>'Bills Import 2024'!W347</f>
        <v>{"1021": 100.0}</v>
      </c>
      <c r="J179" s="1" t="str">
        <f>'Bills Import 2024'!BB347</f>
        <v>0% PUR</v>
      </c>
    </row>
    <row r="180" spans="1:10" x14ac:dyDescent="0.25">
      <c r="A180" s="1" t="str">
        <f>'Bills Import 2024'!O349</f>
        <v>Overheads</v>
      </c>
      <c r="B180" s="45">
        <f>'Bills Import 2024'!R349</f>
        <v>45566</v>
      </c>
      <c r="C180" s="45">
        <f>'Bills Import 2024'!R349</f>
        <v>45566</v>
      </c>
      <c r="D180" s="45">
        <f>'Bills Import 2024'!AO349</f>
        <v>45587</v>
      </c>
      <c r="E180" s="1" t="str">
        <f>'Bills Import 2024'!AC349</f>
        <v>3010097</v>
      </c>
      <c r="F180" s="1" t="str">
        <f>'Bills Import 2024'!BH349</f>
        <v>Overheads</v>
      </c>
      <c r="G180" s="1">
        <f>'Bills Import 2024'!BN349</f>
        <v>1</v>
      </c>
      <c r="H180" s="46">
        <f>'Bills Import 2024'!BT349</f>
        <v>69878</v>
      </c>
      <c r="I180" s="1" t="str">
        <f>'Bills Import 2024'!W349</f>
        <v>{"1109": 100.0}</v>
      </c>
      <c r="J180" s="1" t="str">
        <f>'Bills Import 2024'!BB349</f>
        <v>0% PUR</v>
      </c>
    </row>
    <row r="181" spans="1:10" x14ac:dyDescent="0.25">
      <c r="A181" s="1" t="str">
        <f>'Bills Import 2024'!O351</f>
        <v>Overheads</v>
      </c>
      <c r="B181" s="45">
        <f>'Bills Import 2024'!R351</f>
        <v>45566</v>
      </c>
      <c r="C181" s="45">
        <f>'Bills Import 2024'!R351</f>
        <v>45566</v>
      </c>
      <c r="D181" s="45">
        <f>'Bills Import 2024'!AO351</f>
        <v>45587</v>
      </c>
      <c r="E181" s="1" t="str">
        <f>'Bills Import 2024'!AC351</f>
        <v>3010097</v>
      </c>
      <c r="F181" s="1" t="str">
        <f>'Bills Import 2024'!BH351</f>
        <v>Overheads</v>
      </c>
      <c r="G181" s="1">
        <f>'Bills Import 2024'!BN351</f>
        <v>1</v>
      </c>
      <c r="H181" s="46">
        <f>'Bills Import 2024'!BT351</f>
        <v>1005900</v>
      </c>
      <c r="I181" s="1" t="str">
        <f>'Bills Import 2024'!W351</f>
        <v>{"1110": 100.0}</v>
      </c>
      <c r="J181" s="1" t="str">
        <f>'Bills Import 2024'!BB351</f>
        <v>0% PUR</v>
      </c>
    </row>
    <row r="182" spans="1:10" x14ac:dyDescent="0.25">
      <c r="A182" s="1" t="str">
        <f>'Bills Import 2024'!O353</f>
        <v>Overheads</v>
      </c>
      <c r="B182" s="45">
        <f>'Bills Import 2024'!R353</f>
        <v>45566</v>
      </c>
      <c r="C182" s="45">
        <f>'Bills Import 2024'!R353</f>
        <v>45566</v>
      </c>
      <c r="D182" s="45">
        <f>'Bills Import 2024'!AO353</f>
        <v>45587</v>
      </c>
      <c r="E182" s="1" t="str">
        <f>'Bills Import 2024'!AC353</f>
        <v>3010097</v>
      </c>
      <c r="F182" s="1" t="str">
        <f>'Bills Import 2024'!BH353</f>
        <v>Overheads</v>
      </c>
      <c r="G182" s="1">
        <f>'Bills Import 2024'!BN353</f>
        <v>1</v>
      </c>
      <c r="H182" s="46">
        <f>'Bills Import 2024'!BT353</f>
        <v>823906</v>
      </c>
      <c r="I182" s="1" t="str">
        <f>'Bills Import 2024'!W353</f>
        <v>{"61": 100.0}</v>
      </c>
      <c r="J182" s="1" t="str">
        <f>'Bills Import 2024'!BB353</f>
        <v>0% PUR</v>
      </c>
    </row>
    <row r="183" spans="1:10" x14ac:dyDescent="0.25">
      <c r="A183" s="1" t="str">
        <f>'Bills Import 2024'!O355</f>
        <v>Overheads</v>
      </c>
      <c r="B183" s="45">
        <f>'Bills Import 2024'!R355</f>
        <v>45596</v>
      </c>
      <c r="C183" s="45">
        <f>'Bills Import 2024'!R355</f>
        <v>45596</v>
      </c>
      <c r="D183" s="45">
        <f>'Bills Import 2024'!AO355</f>
        <v>45617</v>
      </c>
      <c r="E183" s="1" t="str">
        <f>'Bills Import 2024'!AC355</f>
        <v>3010097</v>
      </c>
      <c r="F183" s="1" t="str">
        <f>'Bills Import 2024'!BH355</f>
        <v>Overheads</v>
      </c>
      <c r="G183" s="1">
        <f>'Bills Import 2024'!BN355</f>
        <v>1</v>
      </c>
      <c r="H183" s="46">
        <f>'Bills Import 2024'!BT355</f>
        <v>76158</v>
      </c>
      <c r="I183" s="1" t="str">
        <f>'Bills Import 2024'!W355</f>
        <v>{"991": 100.0}</v>
      </c>
      <c r="J183" s="1" t="str">
        <f>'Bills Import 2024'!BB355</f>
        <v>0% PUR</v>
      </c>
    </row>
    <row r="184" spans="1:10" x14ac:dyDescent="0.25">
      <c r="A184" s="1" t="str">
        <f>'Bills Import 2024'!O357</f>
        <v>Overheads</v>
      </c>
      <c r="B184" s="45">
        <f>'Bills Import 2024'!R357</f>
        <v>45596</v>
      </c>
      <c r="C184" s="45">
        <f>'Bills Import 2024'!R357</f>
        <v>45596</v>
      </c>
      <c r="D184" s="45">
        <f>'Bills Import 2024'!AO357</f>
        <v>45617</v>
      </c>
      <c r="E184" s="1" t="str">
        <f>'Bills Import 2024'!AC357</f>
        <v>3010097</v>
      </c>
      <c r="F184" s="1" t="str">
        <f>'Bills Import 2024'!BH357</f>
        <v>Overheads</v>
      </c>
      <c r="G184" s="1">
        <f>'Bills Import 2024'!BN357</f>
        <v>1</v>
      </c>
      <c r="H184" s="46">
        <f>'Bills Import 2024'!BT357</f>
        <v>118354</v>
      </c>
      <c r="I184" s="1" t="str">
        <f>'Bills Import 2024'!W357</f>
        <v>{"1026": 100.0}</v>
      </c>
      <c r="J184" s="1" t="str">
        <f>'Bills Import 2024'!BB357</f>
        <v>0% PUR</v>
      </c>
    </row>
    <row r="185" spans="1:10" x14ac:dyDescent="0.25">
      <c r="A185" s="1" t="str">
        <f>'Bills Import 2024'!O359</f>
        <v>Overheads</v>
      </c>
      <c r="B185" s="45">
        <f>'Bills Import 2024'!R359</f>
        <v>45596</v>
      </c>
      <c r="C185" s="45">
        <f>'Bills Import 2024'!R359</f>
        <v>45596</v>
      </c>
      <c r="D185" s="45">
        <f>'Bills Import 2024'!AO359</f>
        <v>45617</v>
      </c>
      <c r="E185" s="1" t="str">
        <f>'Bills Import 2024'!AC359</f>
        <v>3010097</v>
      </c>
      <c r="F185" s="1" t="str">
        <f>'Bills Import 2024'!BH359</f>
        <v>Overheads</v>
      </c>
      <c r="G185" s="1">
        <f>'Bills Import 2024'!BN359</f>
        <v>1</v>
      </c>
      <c r="H185" s="46">
        <f>'Bills Import 2024'!BT359</f>
        <v>160300</v>
      </c>
      <c r="I185" s="1" t="str">
        <f>'Bills Import 2024'!W359</f>
        <v>{"1108": 100.0}</v>
      </c>
      <c r="J185" s="1" t="str">
        <f>'Bills Import 2024'!BB359</f>
        <v>0% PUR</v>
      </c>
    </row>
    <row r="186" spans="1:10" x14ac:dyDescent="0.25">
      <c r="A186" s="1" t="str">
        <f>'Bills Import 2024'!O360</f>
        <v>Overheads</v>
      </c>
      <c r="B186" s="45">
        <f>'Bills Import 2024'!R360</f>
        <v>45596</v>
      </c>
      <c r="C186" s="45">
        <f>'Bills Import 2024'!R360</f>
        <v>45596</v>
      </c>
      <c r="D186" s="45">
        <f>'Bills Import 2024'!AO360</f>
        <v>45617</v>
      </c>
      <c r="E186" s="1" t="str">
        <f>'Bills Import 2024'!AC360</f>
        <v>3010097</v>
      </c>
      <c r="F186" s="1" t="str">
        <f>'Bills Import 2024'!BH360</f>
        <v>Overheads</v>
      </c>
      <c r="G186" s="1">
        <f>'Bills Import 2024'!BN360</f>
        <v>1</v>
      </c>
      <c r="H186" s="46">
        <f>'Bills Import 2024'!BT360</f>
        <v>157267</v>
      </c>
      <c r="I186" s="1" t="str">
        <f>'Bills Import 2024'!W360</f>
        <v>{"1031": 100.0}</v>
      </c>
      <c r="J186" s="1" t="str">
        <f>'Bills Import 2024'!BB360</f>
        <v>0% PUR</v>
      </c>
    </row>
    <row r="187" spans="1:10" x14ac:dyDescent="0.25">
      <c r="A187" s="1" t="str">
        <f>'Bills Import 2024'!O362</f>
        <v>Overheads</v>
      </c>
      <c r="B187" s="45">
        <f>'Bills Import 2024'!R362</f>
        <v>45596</v>
      </c>
      <c r="C187" s="45">
        <f>'Bills Import 2024'!R362</f>
        <v>45596</v>
      </c>
      <c r="D187" s="45">
        <f>'Bills Import 2024'!AO362</f>
        <v>45617</v>
      </c>
      <c r="E187" s="1" t="str">
        <f>'Bills Import 2024'!AC362</f>
        <v>3010097</v>
      </c>
      <c r="F187" s="1" t="str">
        <f>'Bills Import 2024'!BH362</f>
        <v>Overheads</v>
      </c>
      <c r="G187" s="1">
        <f>'Bills Import 2024'!BN362</f>
        <v>1</v>
      </c>
      <c r="H187" s="46">
        <f>'Bills Import 2024'!BT362</f>
        <v>128661</v>
      </c>
      <c r="I187" s="1" t="str">
        <f>'Bills Import 2024'!W362</f>
        <v>{"1109": 100.0}</v>
      </c>
      <c r="J187" s="1" t="str">
        <f>'Bills Import 2024'!BB362</f>
        <v>0% PUR</v>
      </c>
    </row>
    <row r="188" spans="1:10" x14ac:dyDescent="0.25">
      <c r="A188" s="1" t="str">
        <f>'Bills Import 2024'!O364</f>
        <v>Overheads</v>
      </c>
      <c r="B188" s="45">
        <f>'Bills Import 2024'!R364</f>
        <v>45596</v>
      </c>
      <c r="C188" s="45">
        <f>'Bills Import 2024'!R364</f>
        <v>45596</v>
      </c>
      <c r="D188" s="45">
        <f>'Bills Import 2024'!AO364</f>
        <v>45617</v>
      </c>
      <c r="E188" s="1" t="str">
        <f>'Bills Import 2024'!AC364</f>
        <v>3010097</v>
      </c>
      <c r="F188" s="1" t="str">
        <f>'Bills Import 2024'!BH364</f>
        <v>Overheads</v>
      </c>
      <c r="G188" s="1">
        <f>'Bills Import 2024'!BN364</f>
        <v>1</v>
      </c>
      <c r="H188" s="46">
        <f>'Bills Import 2024'!BT364</f>
        <v>1005900</v>
      </c>
      <c r="I188" s="1" t="str">
        <f>'Bills Import 2024'!W364</f>
        <v>{"1110": 100.0}</v>
      </c>
      <c r="J188" s="1" t="str">
        <f>'Bills Import 2024'!BB364</f>
        <v>0% PUR</v>
      </c>
    </row>
    <row r="189" spans="1:10" x14ac:dyDescent="0.25">
      <c r="A189" s="1" t="str">
        <f>'Bills Import 2024'!O366</f>
        <v>Overheads</v>
      </c>
      <c r="B189" s="45">
        <f>'Bills Import 2024'!R366</f>
        <v>45596</v>
      </c>
      <c r="C189" s="45">
        <f>'Bills Import 2024'!R366</f>
        <v>45596</v>
      </c>
      <c r="D189" s="45">
        <f>'Bills Import 2024'!AO366</f>
        <v>45617</v>
      </c>
      <c r="E189" s="1" t="str">
        <f>'Bills Import 2024'!AC366</f>
        <v>3010097</v>
      </c>
      <c r="F189" s="1" t="str">
        <f>'Bills Import 2024'!BH366</f>
        <v>Overheads</v>
      </c>
      <c r="G189" s="1">
        <f>'Bills Import 2024'!BN366</f>
        <v>1</v>
      </c>
      <c r="H189" s="46">
        <f>'Bills Import 2024'!BT366</f>
        <v>823906</v>
      </c>
      <c r="I189" s="1" t="str">
        <f>'Bills Import 2024'!W366</f>
        <v>{"61": 100.0}</v>
      </c>
      <c r="J189" s="1" t="str">
        <f>'Bills Import 2024'!BB366</f>
        <v>0% PUR</v>
      </c>
    </row>
    <row r="190" spans="1:10" x14ac:dyDescent="0.25">
      <c r="A190" s="1" t="str">
        <f>'Bills Import 2024'!O368</f>
        <v>Overheads</v>
      </c>
      <c r="B190" s="45">
        <f>'Bills Import 2024'!R368</f>
        <v>45627</v>
      </c>
      <c r="C190" s="45">
        <f>'Bills Import 2024'!R368</f>
        <v>45627</v>
      </c>
      <c r="D190" s="45">
        <f>'Bills Import 2024'!AO368</f>
        <v>45648</v>
      </c>
      <c r="E190" s="1" t="str">
        <f>'Bills Import 2024'!AC368</f>
        <v>3010097</v>
      </c>
      <c r="F190" s="1" t="str">
        <f>'Bills Import 2024'!BH368</f>
        <v>Overheads</v>
      </c>
      <c r="G190" s="1">
        <f>'Bills Import 2024'!BN368</f>
        <v>1</v>
      </c>
      <c r="H190" s="46">
        <f>'Bills Import 2024'!BT368</f>
        <v>76158</v>
      </c>
      <c r="I190" s="1" t="str">
        <f>'Bills Import 2024'!W368</f>
        <v>{"991": 100.0}</v>
      </c>
      <c r="J190" s="1" t="str">
        <f>'Bills Import 2024'!BB368</f>
        <v>0% PUR</v>
      </c>
    </row>
    <row r="191" spans="1:10" x14ac:dyDescent="0.25">
      <c r="A191" s="1" t="str">
        <f>'Bills Import 2024'!O370</f>
        <v>Overheads</v>
      </c>
      <c r="B191" s="45">
        <f>'Bills Import 2024'!R370</f>
        <v>45627</v>
      </c>
      <c r="C191" s="45">
        <f>'Bills Import 2024'!R370</f>
        <v>45627</v>
      </c>
      <c r="D191" s="45">
        <f>'Bills Import 2024'!AO370</f>
        <v>45648</v>
      </c>
      <c r="E191" s="1" t="str">
        <f>'Bills Import 2024'!AC370</f>
        <v>3010097</v>
      </c>
      <c r="F191" s="1" t="str">
        <f>'Bills Import 2024'!BH370</f>
        <v>Overheads</v>
      </c>
      <c r="G191" s="1">
        <f>'Bills Import 2024'!BN370</f>
        <v>1</v>
      </c>
      <c r="H191" s="46">
        <f>'Bills Import 2024'!BT370</f>
        <v>118354</v>
      </c>
      <c r="I191" s="1" t="str">
        <f>'Bills Import 2024'!W370</f>
        <v>{"1026": 100.0}</v>
      </c>
      <c r="J191" s="1" t="str">
        <f>'Bills Import 2024'!BB370</f>
        <v>0% PUR</v>
      </c>
    </row>
    <row r="192" spans="1:10" x14ac:dyDescent="0.25">
      <c r="A192" s="1" t="str">
        <f>'Bills Import 2024'!O372</f>
        <v>Overheads</v>
      </c>
      <c r="B192" s="45">
        <f>'Bills Import 2024'!R372</f>
        <v>45627</v>
      </c>
      <c r="C192" s="45">
        <f>'Bills Import 2024'!R372</f>
        <v>45627</v>
      </c>
      <c r="D192" s="45">
        <f>'Bills Import 2024'!AO372</f>
        <v>45648</v>
      </c>
      <c r="E192" s="1" t="str">
        <f>'Bills Import 2024'!AC372</f>
        <v>3010097</v>
      </c>
      <c r="F192" s="1" t="str">
        <f>'Bills Import 2024'!BH372</f>
        <v>Overheads</v>
      </c>
      <c r="G192" s="1">
        <f>'Bills Import 2024'!BN372</f>
        <v>1</v>
      </c>
      <c r="H192" s="46">
        <f>'Bills Import 2024'!BT372</f>
        <v>160300</v>
      </c>
      <c r="I192" s="1" t="str">
        <f>'Bills Import 2024'!W372</f>
        <v>{"1108": 100.0}</v>
      </c>
      <c r="J192" s="1" t="str">
        <f>'Bills Import 2024'!BB372</f>
        <v>0% PUR</v>
      </c>
    </row>
    <row r="193" spans="1:10" x14ac:dyDescent="0.25">
      <c r="A193" s="1" t="str">
        <f>'Bills Import 2024'!O373</f>
        <v>Overheads</v>
      </c>
      <c r="B193" s="45">
        <f>'Bills Import 2024'!R373</f>
        <v>45627</v>
      </c>
      <c r="C193" s="45">
        <f>'Bills Import 2024'!R373</f>
        <v>45627</v>
      </c>
      <c r="D193" s="45">
        <f>'Bills Import 2024'!AO373</f>
        <v>45648</v>
      </c>
      <c r="E193" s="1" t="str">
        <f>'Bills Import 2024'!AC373</f>
        <v>3010097</v>
      </c>
      <c r="F193" s="1" t="str">
        <f>'Bills Import 2024'!BH373</f>
        <v>Overheads</v>
      </c>
      <c r="G193" s="1">
        <f>'Bills Import 2024'!BN373</f>
        <v>1</v>
      </c>
      <c r="H193" s="46">
        <f>'Bills Import 2024'!BT373</f>
        <v>20602</v>
      </c>
      <c r="I193" s="1" t="str">
        <f>'Bills Import 2024'!W373</f>
        <v>{"1031": 100.0}</v>
      </c>
      <c r="J193" s="1" t="str">
        <f>'Bills Import 2024'!BB373</f>
        <v>0% PUR</v>
      </c>
    </row>
    <row r="194" spans="1:10" x14ac:dyDescent="0.25">
      <c r="A194" s="1" t="str">
        <f>'Bills Import 2024'!O375</f>
        <v>Overheads</v>
      </c>
      <c r="B194" s="45">
        <f>'Bills Import 2024'!R375</f>
        <v>45627</v>
      </c>
      <c r="C194" s="45">
        <f>'Bills Import 2024'!R375</f>
        <v>45627</v>
      </c>
      <c r="D194" s="45">
        <f>'Bills Import 2024'!AO375</f>
        <v>45648</v>
      </c>
      <c r="E194" s="1" t="str">
        <f>'Bills Import 2024'!AC375</f>
        <v>3010097</v>
      </c>
      <c r="F194" s="1" t="str">
        <f>'Bills Import 2024'!BH375</f>
        <v>Overheads</v>
      </c>
      <c r="G194" s="1">
        <f>'Bills Import 2024'!BN375</f>
        <v>1</v>
      </c>
      <c r="H194" s="46">
        <f>'Bills Import 2024'!BT375</f>
        <v>718220</v>
      </c>
      <c r="I194" s="1" t="str">
        <f>'Bills Import 2024'!W375</f>
        <v>{"1109": 100.0}</v>
      </c>
      <c r="J194" s="1" t="str">
        <f>'Bills Import 2024'!BB375</f>
        <v>0% PUR</v>
      </c>
    </row>
    <row r="195" spans="1:10" x14ac:dyDescent="0.25">
      <c r="A195" s="1" t="str">
        <f>'Bills Import 2024'!O377</f>
        <v>Overheads</v>
      </c>
      <c r="B195" s="45">
        <f>'Bills Import 2024'!R377</f>
        <v>45627</v>
      </c>
      <c r="C195" s="45">
        <f>'Bills Import 2024'!R377</f>
        <v>45627</v>
      </c>
      <c r="D195" s="45">
        <f>'Bills Import 2024'!AO377</f>
        <v>45648</v>
      </c>
      <c r="E195" s="1" t="str">
        <f>'Bills Import 2024'!AC377</f>
        <v>3010097</v>
      </c>
      <c r="F195" s="1" t="str">
        <f>'Bills Import 2024'!BH377</f>
        <v>Overheads</v>
      </c>
      <c r="G195" s="1">
        <f>'Bills Import 2024'!BN377</f>
        <v>1</v>
      </c>
      <c r="H195" s="46">
        <f>'Bills Import 2024'!BT377</f>
        <v>1005900</v>
      </c>
      <c r="I195" s="1" t="str">
        <f>'Bills Import 2024'!W377</f>
        <v>{"1110": 100.0}</v>
      </c>
      <c r="J195" s="1" t="str">
        <f>'Bills Import 2024'!BB377</f>
        <v>0% PUR</v>
      </c>
    </row>
    <row r="196" spans="1:10" x14ac:dyDescent="0.25">
      <c r="A196" s="1" t="str">
        <f>'Bills Import 2024'!O379</f>
        <v>Overheads</v>
      </c>
      <c r="B196" s="45">
        <f>'Bills Import 2024'!R379</f>
        <v>45627</v>
      </c>
      <c r="C196" s="45">
        <f>'Bills Import 2024'!R379</f>
        <v>45627</v>
      </c>
      <c r="D196" s="45">
        <f>'Bills Import 2024'!AO379</f>
        <v>45648</v>
      </c>
      <c r="E196" s="1" t="str">
        <f>'Bills Import 2024'!AC379</f>
        <v>3010097</v>
      </c>
      <c r="F196" s="1" t="str">
        <f>'Bills Import 2024'!BH379</f>
        <v>Overheads</v>
      </c>
      <c r="G196" s="1">
        <f>'Bills Import 2024'!BN379</f>
        <v>1</v>
      </c>
      <c r="H196" s="46">
        <f>'Bills Import 2024'!BT379</f>
        <v>823906</v>
      </c>
      <c r="I196" s="1" t="str">
        <f>'Bills Import 2024'!W379</f>
        <v>{"61": 100.0}</v>
      </c>
      <c r="J196" s="1" t="str">
        <f>'Bills Import 2024'!BB379</f>
        <v>0% PUR</v>
      </c>
    </row>
  </sheetData>
  <autoFilter ref="A1:J196" xr:uid="{C19EE3F3-65B3-4EC0-9CBB-B851EAE9F516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0B3B-E4BF-48B5-B7D2-4E8F218347CC}">
  <dimension ref="A1:BC381"/>
  <sheetViews>
    <sheetView zoomScaleNormal="100" workbookViewId="0">
      <selection activeCell="O3" sqref="O3"/>
    </sheetView>
  </sheetViews>
  <sheetFormatPr defaultRowHeight="15" x14ac:dyDescent="0.25"/>
  <cols>
    <col min="1" max="2" width="10.125" style="2" bestFit="1" customWidth="1"/>
    <col min="3" max="6" width="9.5" customWidth="1"/>
    <col min="7" max="14" width="10.125" style="45" bestFit="1" customWidth="1"/>
    <col min="33" max="33" width="14.75" style="25" bestFit="1" customWidth="1"/>
    <col min="34" max="38" width="14.625" style="25" customWidth="1"/>
    <col min="40" max="40" width="13.75" bestFit="1" customWidth="1"/>
  </cols>
  <sheetData>
    <row r="1" spans="1:55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813</v>
      </c>
      <c r="H1" s="1" t="s">
        <v>814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45" t="s">
        <v>4</v>
      </c>
      <c r="AB1" s="45" t="s">
        <v>4</v>
      </c>
      <c r="AC1" s="45" t="s">
        <v>4</v>
      </c>
      <c r="AD1" s="45" t="s">
        <v>4</v>
      </c>
      <c r="AE1" s="45" t="s">
        <v>4</v>
      </c>
      <c r="AF1" s="45" t="s">
        <v>4</v>
      </c>
      <c r="AG1" s="45" t="s">
        <v>5</v>
      </c>
      <c r="AH1" s="45" t="s">
        <v>5</v>
      </c>
      <c r="AI1" s="45" t="s">
        <v>5</v>
      </c>
      <c r="AJ1" s="45" t="s">
        <v>5</v>
      </c>
      <c r="AK1" s="45" t="s">
        <v>5</v>
      </c>
      <c r="AL1" s="45" t="s">
        <v>5</v>
      </c>
      <c r="AM1" s="45" t="s">
        <v>1062</v>
      </c>
      <c r="AN1" s="46" t="s">
        <v>6</v>
      </c>
      <c r="AO1" s="46" t="s">
        <v>8</v>
      </c>
      <c r="AP1" s="46" t="s">
        <v>8</v>
      </c>
      <c r="AQ1" s="46" t="s">
        <v>8</v>
      </c>
      <c r="AR1" s="46" t="s">
        <v>8</v>
      </c>
      <c r="AS1" s="46" t="s">
        <v>8</v>
      </c>
      <c r="AT1" s="46" t="s">
        <v>8</v>
      </c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 t="str">
        <f>'Bills Import 2024'!E2</f>
        <v>Raw Material Supplier</v>
      </c>
      <c r="B2" s="1" t="str">
        <f>'Bills Import 2024'!G2</f>
        <v>Employees Wages &amp; Salaries</v>
      </c>
      <c r="C2" s="1" t="str">
        <f>'Bills Import 2024'!I2</f>
        <v>Machinary Depreciation &amp; Maintenance</v>
      </c>
      <c r="D2" s="1" t="str">
        <f>'Bills Import 2024'!K2</f>
        <v>Subcontractors &amp; Services</v>
      </c>
      <c r="E2" s="1" t="str">
        <f>'Bills Import 2024'!M2</f>
        <v>Indirect Costs</v>
      </c>
      <c r="F2" s="1" t="str">
        <f>'Bills Import 2024'!O2</f>
        <v>Overheads</v>
      </c>
      <c r="G2" s="45">
        <f>'Bills Import 2024'!R2</f>
        <v>45292</v>
      </c>
      <c r="H2" s="45">
        <f>'Bills Import 2024'!R2</f>
        <v>45292</v>
      </c>
      <c r="I2" s="45">
        <f>'Bills Import 2024'!AE2</f>
        <v>45327</v>
      </c>
      <c r="J2" s="45">
        <f>'Bills Import 2024'!AG2</f>
        <v>45297</v>
      </c>
      <c r="K2" s="45">
        <f>'Bills Import 2024'!AI2</f>
        <v>45322</v>
      </c>
      <c r="L2" s="45">
        <f>'Bills Import 2024'!AK2</f>
        <v>45307</v>
      </c>
      <c r="M2" s="45">
        <f>'Bills Import 2024'!AM2</f>
        <v>45292</v>
      </c>
      <c r="N2" s="45">
        <f>'Bills Import 2024'!AO2</f>
        <v>45313</v>
      </c>
      <c r="O2" s="1" t="str">
        <f>'Bills Import 2024'!X2</f>
        <v>3010092</v>
      </c>
      <c r="P2" s="1" t="str">
        <f>'Bills Import 2024'!Y2</f>
        <v>3010093</v>
      </c>
      <c r="Q2" s="1" t="str">
        <f>'Bills Import 2024'!Z2</f>
        <v>3010094</v>
      </c>
      <c r="R2" s="1" t="str">
        <f>'Bills Import 2024'!AA2</f>
        <v>3010095</v>
      </c>
      <c r="S2" s="1" t="str">
        <f>'Bills Import 2024'!AB2</f>
        <v>3010096</v>
      </c>
      <c r="T2" s="1" t="str">
        <f>'Bills Import 2024'!AC2</f>
        <v>3010097</v>
      </c>
      <c r="U2" s="1" t="str">
        <f>'Bills Import 2024'!BC2</f>
        <v>Raw Material</v>
      </c>
      <c r="V2" s="1" t="str">
        <f>'Bills Import 2024'!BD2</f>
        <v>Manpower</v>
      </c>
      <c r="W2" s="1" t="str">
        <f>'Bills Import 2024'!BE2</f>
        <v>Machinary</v>
      </c>
      <c r="X2" s="1" t="str">
        <f>'Bills Import 2024'!BF2</f>
        <v>Subcontractors</v>
      </c>
      <c r="Y2" s="1" t="str">
        <f>'Bills Import 2024'!BG2</f>
        <v>Indirect Costs</v>
      </c>
      <c r="Z2" s="1" t="str">
        <f>'Bills Import 2024'!BH2</f>
        <v>Overheads</v>
      </c>
      <c r="AA2" s="1">
        <f>'Bills Import 2024'!BI2</f>
        <v>1</v>
      </c>
      <c r="AB2" s="1">
        <f>'Bills Import 2024'!BJ2</f>
        <v>1</v>
      </c>
      <c r="AC2" s="1">
        <f>'Bills Import 2024'!BK2</f>
        <v>1</v>
      </c>
      <c r="AD2" s="1">
        <f>'Bills Import 2024'!BL2</f>
        <v>1</v>
      </c>
      <c r="AE2" s="1">
        <f>'Bills Import 2024'!BM2</f>
        <v>1</v>
      </c>
      <c r="AF2" s="1">
        <f>'Bills Import 2024'!BN2</f>
        <v>1</v>
      </c>
      <c r="AG2" s="46">
        <f>'Bills Import 2024'!BO2</f>
        <v>88297</v>
      </c>
      <c r="AH2" s="46">
        <f>'Bills Import 2024'!BP2</f>
        <v>43129</v>
      </c>
      <c r="AI2" s="46">
        <f>'Bills Import 2024'!BQ2</f>
        <v>3981</v>
      </c>
      <c r="AJ2" s="46">
        <f>'Bills Import 2024'!BR2</f>
        <v>17678</v>
      </c>
      <c r="AK2" s="46">
        <f>'Bills Import 2024'!BS2</f>
        <v>7563</v>
      </c>
      <c r="AL2" s="46">
        <f>'Bills Import 2024'!BT2</f>
        <v>17450</v>
      </c>
      <c r="AM2" s="1">
        <f>'Bills Import 2024'!U2</f>
        <v>10077</v>
      </c>
      <c r="AN2" s="1" t="str">
        <f>'Bills Import 2024'!W2</f>
        <v>{"851": 100.0}</v>
      </c>
      <c r="AO2" s="1" t="str">
        <f>'Bills Import 2024'!AW2</f>
        <v>15% PUR</v>
      </c>
      <c r="AP2" s="1" t="str">
        <f>'Bills Import 2024'!AX2</f>
        <v>0% PUR</v>
      </c>
      <c r="AQ2" s="1" t="str">
        <f>'Bills Import 2024'!AY2</f>
        <v>15% PUR</v>
      </c>
      <c r="AR2" s="1" t="str">
        <f>'Bills Import 2024'!AZ2</f>
        <v>15% PUR</v>
      </c>
      <c r="AS2" s="1" t="str">
        <f>'Bills Import 2024'!BA2</f>
        <v>15% PUR</v>
      </c>
      <c r="AT2" s="1" t="str">
        <f>'Bills Import 2024'!BB2</f>
        <v>0% PUR</v>
      </c>
    </row>
    <row r="3" spans="1:55" x14ac:dyDescent="0.25">
      <c r="A3" s="1" t="str">
        <f>'Bills Import 2024'!E3</f>
        <v/>
      </c>
      <c r="B3" s="1" t="str">
        <f>'Bills Import 2024'!G3</f>
        <v/>
      </c>
      <c r="C3" s="1" t="str">
        <f>'Bills Import 2024'!I3</f>
        <v/>
      </c>
      <c r="D3" s="1" t="str">
        <f>'Bills Import 2024'!K3</f>
        <v/>
      </c>
      <c r="E3" s="1" t="str">
        <f>'Bills Import 2024'!M3</f>
        <v/>
      </c>
      <c r="F3" s="1" t="str">
        <f>'Bills Import 2024'!O3</f>
        <v/>
      </c>
      <c r="G3" s="45" t="str">
        <f>'Bills Import 2024'!R3</f>
        <v/>
      </c>
      <c r="H3" s="45" t="str">
        <f>'Bills Import 2024'!R3</f>
        <v/>
      </c>
      <c r="I3" s="45" t="str">
        <f>'Bills Import 2024'!AE3</f>
        <v/>
      </c>
      <c r="J3" s="45" t="str">
        <f>'Bills Import 2024'!AG3</f>
        <v/>
      </c>
      <c r="K3" s="45" t="str">
        <f>'Bills Import 2024'!AI3</f>
        <v/>
      </c>
      <c r="L3" s="45" t="str">
        <f>'Bills Import 2024'!AK3</f>
        <v/>
      </c>
      <c r="M3" s="45" t="str">
        <f>'Bills Import 2024'!AM3</f>
        <v/>
      </c>
      <c r="N3" s="45" t="str">
        <f>'Bills Import 2024'!AO3</f>
        <v/>
      </c>
      <c r="O3" s="1" t="str">
        <f>'Bills Import 2024'!X3</f>
        <v>101011701</v>
      </c>
      <c r="P3" s="1" t="str">
        <f>'Bills Import 2024'!Y3</f>
        <v>3010093</v>
      </c>
      <c r="Q3" s="1" t="str">
        <f>'Bills Import 2024'!Z3</f>
        <v>3010094</v>
      </c>
      <c r="R3" s="1" t="str">
        <f>'Bills Import 2024'!AA3</f>
        <v>101011701</v>
      </c>
      <c r="S3" s="1" t="str">
        <f>'Bills Import 2024'!AB3</f>
        <v>3010096</v>
      </c>
      <c r="T3" s="1" t="str">
        <f>'Bills Import 2024'!AC3</f>
        <v>3010097</v>
      </c>
      <c r="U3" s="1" t="str">
        <f>'Bills Import 2024'!BC3</f>
        <v>Deduction of Advance Payment to Suppliers</v>
      </c>
      <c r="V3" s="1" t="str">
        <f>'Bills Import 2024'!BD3</f>
        <v>Manpower</v>
      </c>
      <c r="W3" s="1" t="str">
        <f>'Bills Import 2024'!BE3</f>
        <v>Machinary</v>
      </c>
      <c r="X3" s="1" t="str">
        <f>'Bills Import 2024'!BF3</f>
        <v>Deduction of Advance Payment to Suppliers</v>
      </c>
      <c r="Y3" s="1" t="str">
        <f>'Bills Import 2024'!BG3</f>
        <v>Indirect Costs</v>
      </c>
      <c r="Z3" s="1" t="str">
        <f>'Bills Import 2024'!BH3</f>
        <v>Overheads</v>
      </c>
      <c r="AA3" s="1">
        <f>'Bills Import 2024'!BI3</f>
        <v>-1</v>
      </c>
      <c r="AB3" s="1">
        <f>'Bills Import 2024'!BJ3</f>
        <v>1</v>
      </c>
      <c r="AC3" s="1">
        <f>'Bills Import 2024'!BK3</f>
        <v>1</v>
      </c>
      <c r="AD3" s="1">
        <f>'Bills Import 2024'!BL3</f>
        <v>-1</v>
      </c>
      <c r="AE3" s="1">
        <f>'Bills Import 2024'!BM3</f>
        <v>1</v>
      </c>
      <c r="AF3" s="1">
        <f>'Bills Import 2024'!BN3</f>
        <v>1</v>
      </c>
      <c r="AG3" s="46">
        <f>'Bills Import 2024'!BO3</f>
        <v>17659</v>
      </c>
      <c r="AH3" s="46">
        <f>'Bills Import 2024'!BP3</f>
        <v>8626</v>
      </c>
      <c r="AI3" s="46">
        <f>'Bills Import 2024'!BQ3</f>
        <v>796</v>
      </c>
      <c r="AJ3" s="46">
        <f>'Bills Import 2024'!BR3</f>
        <v>3536</v>
      </c>
      <c r="AK3" s="46">
        <f>'Bills Import 2024'!BS3</f>
        <v>1513</v>
      </c>
      <c r="AL3" s="46">
        <f>'Bills Import 2024'!BT3</f>
        <v>3490</v>
      </c>
      <c r="AM3" s="1">
        <f>'Bills Import 2024'!U3</f>
        <v>10077</v>
      </c>
      <c r="AN3" s="1" t="str">
        <f>'Bills Import 2024'!W3</f>
        <v>{"851": 100.0}</v>
      </c>
      <c r="AO3" s="1" t="str">
        <f>'Bills Import 2024'!AW3</f>
        <v>15% PUR</v>
      </c>
      <c r="AP3" s="1" t="str">
        <f>'Bills Import 2024'!AX3</f>
        <v>0% PUR</v>
      </c>
      <c r="AQ3" s="1" t="str">
        <f>'Bills Import 2024'!AY3</f>
        <v>15% PUR</v>
      </c>
      <c r="AR3" s="1" t="str">
        <f>'Bills Import 2024'!AZ3</f>
        <v>15% PUR</v>
      </c>
      <c r="AS3" s="1" t="str">
        <f>'Bills Import 2024'!BA3</f>
        <v>15% PUR</v>
      </c>
      <c r="AT3" s="1" t="str">
        <f>'Bills Import 2024'!BB3</f>
        <v>0% PUR</v>
      </c>
    </row>
    <row r="4" spans="1:55" x14ac:dyDescent="0.25">
      <c r="A4" s="1" t="str">
        <f>'Bills Import 2024'!E4</f>
        <v>Raw Material Supplier</v>
      </c>
      <c r="B4" s="1" t="str">
        <f>'Bills Import 2024'!G4</f>
        <v>Employees Wages &amp; Salaries</v>
      </c>
      <c r="C4" s="1" t="str">
        <f>'Bills Import 2024'!I4</f>
        <v>Machinary Depreciation &amp; Maintenance</v>
      </c>
      <c r="D4" s="1" t="str">
        <f>'Bills Import 2024'!K4</f>
        <v>Subcontractors &amp; Services</v>
      </c>
      <c r="E4" s="1" t="str">
        <f>'Bills Import 2024'!M4</f>
        <v>Indirect Costs</v>
      </c>
      <c r="F4" s="1" t="str">
        <f>'Bills Import 2024'!O4</f>
        <v>Overheads</v>
      </c>
      <c r="G4" s="45">
        <f>'Bills Import 2024'!R4</f>
        <v>45292</v>
      </c>
      <c r="H4" s="45">
        <f>'Bills Import 2024'!R4</f>
        <v>45292</v>
      </c>
      <c r="I4" s="45">
        <f>'Bills Import 2024'!AE4</f>
        <v>45327</v>
      </c>
      <c r="J4" s="45">
        <f>'Bills Import 2024'!AG4</f>
        <v>45297</v>
      </c>
      <c r="K4" s="45">
        <f>'Bills Import 2024'!AI4</f>
        <v>45322</v>
      </c>
      <c r="L4" s="45">
        <f>'Bills Import 2024'!AK4</f>
        <v>45307</v>
      </c>
      <c r="M4" s="45">
        <f>'Bills Import 2024'!AM4</f>
        <v>45292</v>
      </c>
      <c r="N4" s="45">
        <f>'Bills Import 2024'!AO4</f>
        <v>45313</v>
      </c>
      <c r="O4" s="1" t="str">
        <f>'Bills Import 2024'!X4</f>
        <v>3010092</v>
      </c>
      <c r="P4" s="1" t="str">
        <f>'Bills Import 2024'!Y4</f>
        <v>3010093</v>
      </c>
      <c r="Q4" s="1" t="str">
        <f>'Bills Import 2024'!Z4</f>
        <v>3010094</v>
      </c>
      <c r="R4" s="1" t="str">
        <f>'Bills Import 2024'!AA4</f>
        <v>3010095</v>
      </c>
      <c r="S4" s="1" t="str">
        <f>'Bills Import 2024'!AB4</f>
        <v>3010096</v>
      </c>
      <c r="T4" s="1" t="str">
        <f>'Bills Import 2024'!AC4</f>
        <v>3010097</v>
      </c>
      <c r="U4" s="1" t="str">
        <f>'Bills Import 2024'!BC4</f>
        <v>Raw Material</v>
      </c>
      <c r="V4" s="1" t="str">
        <f>'Bills Import 2024'!BD4</f>
        <v>Manpower</v>
      </c>
      <c r="W4" s="1" t="str">
        <f>'Bills Import 2024'!BE4</f>
        <v>Machinary</v>
      </c>
      <c r="X4" s="1" t="str">
        <f>'Bills Import 2024'!BF4</f>
        <v>Subcontractors</v>
      </c>
      <c r="Y4" s="1" t="str">
        <f>'Bills Import 2024'!BG4</f>
        <v>Indirect Costs</v>
      </c>
      <c r="Z4" s="1" t="str">
        <f>'Bills Import 2024'!BH4</f>
        <v>Overheads</v>
      </c>
      <c r="AA4" s="1">
        <f>'Bills Import 2024'!BI4</f>
        <v>1</v>
      </c>
      <c r="AB4" s="1">
        <f>'Bills Import 2024'!BJ4</f>
        <v>1</v>
      </c>
      <c r="AC4" s="1">
        <f>'Bills Import 2024'!BK4</f>
        <v>1</v>
      </c>
      <c r="AD4" s="1">
        <f>'Bills Import 2024'!BL4</f>
        <v>1</v>
      </c>
      <c r="AE4" s="1">
        <f>'Bills Import 2024'!BM4</f>
        <v>1</v>
      </c>
      <c r="AF4" s="1">
        <f>'Bills Import 2024'!BN4</f>
        <v>1</v>
      </c>
      <c r="AG4" s="46">
        <f>'Bills Import 2024'!BO4</f>
        <v>131211</v>
      </c>
      <c r="AH4" s="46">
        <f>'Bills Import 2024'!BP4</f>
        <v>64091</v>
      </c>
      <c r="AI4" s="46">
        <f>'Bills Import 2024'!BQ4</f>
        <v>5917</v>
      </c>
      <c r="AJ4" s="46">
        <f>'Bills Import 2024'!BR4</f>
        <v>26271</v>
      </c>
      <c r="AK4" s="46">
        <f>'Bills Import 2024'!BS4</f>
        <v>11239</v>
      </c>
      <c r="AL4" s="46">
        <f>'Bills Import 2024'!BT4</f>
        <v>25931</v>
      </c>
      <c r="AM4" s="1">
        <f>'Bills Import 2024'!U4</f>
        <v>10245</v>
      </c>
      <c r="AN4" s="1" t="str">
        <f>'Bills Import 2024'!W4</f>
        <v>{"1017": 100.0}</v>
      </c>
      <c r="AO4" s="1" t="str">
        <f>'Bills Import 2024'!AW4</f>
        <v>15% PUR</v>
      </c>
      <c r="AP4" s="1" t="str">
        <f>'Bills Import 2024'!AX4</f>
        <v>0% PUR</v>
      </c>
      <c r="AQ4" s="1" t="str">
        <f>'Bills Import 2024'!AY4</f>
        <v>15% PUR</v>
      </c>
      <c r="AR4" s="1" t="str">
        <f>'Bills Import 2024'!AZ4</f>
        <v>15% PUR</v>
      </c>
      <c r="AS4" s="1" t="str">
        <f>'Bills Import 2024'!BA4</f>
        <v>15% PUR</v>
      </c>
      <c r="AT4" s="1" t="str">
        <f>'Bills Import 2024'!BB4</f>
        <v>0% PUR</v>
      </c>
    </row>
    <row r="5" spans="1:55" x14ac:dyDescent="0.25">
      <c r="A5" s="1" t="str">
        <f>'Bills Import 2024'!E5</f>
        <v/>
      </c>
      <c r="B5" s="1" t="str">
        <f>'Bills Import 2024'!G5</f>
        <v/>
      </c>
      <c r="C5" s="1" t="str">
        <f>'Bills Import 2024'!I5</f>
        <v/>
      </c>
      <c r="D5" s="1" t="str">
        <f>'Bills Import 2024'!K5</f>
        <v/>
      </c>
      <c r="E5" s="1" t="str">
        <f>'Bills Import 2024'!M5</f>
        <v/>
      </c>
      <c r="F5" s="1" t="str">
        <f>'Bills Import 2024'!O5</f>
        <v/>
      </c>
      <c r="G5" s="45" t="str">
        <f>'Bills Import 2024'!R5</f>
        <v/>
      </c>
      <c r="H5" s="45" t="str">
        <f>'Bills Import 2024'!R5</f>
        <v/>
      </c>
      <c r="I5" s="45" t="str">
        <f>'Bills Import 2024'!AE5</f>
        <v/>
      </c>
      <c r="J5" s="45" t="str">
        <f>'Bills Import 2024'!AG5</f>
        <v/>
      </c>
      <c r="K5" s="45" t="str">
        <f>'Bills Import 2024'!AI5</f>
        <v/>
      </c>
      <c r="L5" s="45" t="str">
        <f>'Bills Import 2024'!AK5</f>
        <v/>
      </c>
      <c r="M5" s="45" t="str">
        <f>'Bills Import 2024'!AM5</f>
        <v/>
      </c>
      <c r="N5" s="45" t="str">
        <f>'Bills Import 2024'!AO5</f>
        <v/>
      </c>
      <c r="O5" s="1" t="str">
        <f>'Bills Import 2024'!X5</f>
        <v>101011701</v>
      </c>
      <c r="P5" s="1" t="str">
        <f>'Bills Import 2024'!Y5</f>
        <v>3010093</v>
      </c>
      <c r="Q5" s="1" t="str">
        <f>'Bills Import 2024'!Z5</f>
        <v>3010094</v>
      </c>
      <c r="R5" s="1" t="str">
        <f>'Bills Import 2024'!AA5</f>
        <v>101011701</v>
      </c>
      <c r="S5" s="1" t="str">
        <f>'Bills Import 2024'!AB5</f>
        <v>3010096</v>
      </c>
      <c r="T5" s="1" t="str">
        <f>'Bills Import 2024'!AC5</f>
        <v>3010097</v>
      </c>
      <c r="U5" s="1" t="str">
        <f>'Bills Import 2024'!BC5</f>
        <v>Deduction of Advance Payment to Suppliers</v>
      </c>
      <c r="V5" s="1" t="str">
        <f>'Bills Import 2024'!BD5</f>
        <v>Manpower</v>
      </c>
      <c r="W5" s="1" t="str">
        <f>'Bills Import 2024'!BE5</f>
        <v>Machinary</v>
      </c>
      <c r="X5" s="1" t="str">
        <f>'Bills Import 2024'!BF5</f>
        <v>Deduction of Advance Payment to Suppliers</v>
      </c>
      <c r="Y5" s="1" t="str">
        <f>'Bills Import 2024'!BG5</f>
        <v>Indirect Costs</v>
      </c>
      <c r="Z5" s="1" t="str">
        <f>'Bills Import 2024'!BH5</f>
        <v>Overheads</v>
      </c>
      <c r="AA5" s="1">
        <f>'Bills Import 2024'!BI5</f>
        <v>-1</v>
      </c>
      <c r="AB5" s="1">
        <f>'Bills Import 2024'!BJ5</f>
        <v>1</v>
      </c>
      <c r="AC5" s="1">
        <f>'Bills Import 2024'!BK5</f>
        <v>1</v>
      </c>
      <c r="AD5" s="1">
        <f>'Bills Import 2024'!BL5</f>
        <v>-1</v>
      </c>
      <c r="AE5" s="1">
        <f>'Bills Import 2024'!BM5</f>
        <v>1</v>
      </c>
      <c r="AF5" s="1">
        <f>'Bills Import 2024'!BN5</f>
        <v>1</v>
      </c>
      <c r="AG5" s="46">
        <f>'Bills Import 2024'!BO5</f>
        <v>39363</v>
      </c>
      <c r="AH5" s="46">
        <f>'Bills Import 2024'!BP5</f>
        <v>19227</v>
      </c>
      <c r="AI5" s="46">
        <f>'Bills Import 2024'!BQ5</f>
        <v>1775</v>
      </c>
      <c r="AJ5" s="46">
        <f>'Bills Import 2024'!BR5</f>
        <v>7881</v>
      </c>
      <c r="AK5" s="46">
        <f>'Bills Import 2024'!BS5</f>
        <v>3372</v>
      </c>
      <c r="AL5" s="46">
        <f>'Bills Import 2024'!BT5</f>
        <v>7779</v>
      </c>
      <c r="AM5" s="1">
        <f>'Bills Import 2024'!U5</f>
        <v>10245</v>
      </c>
      <c r="AN5" s="1" t="str">
        <f>'Bills Import 2024'!W5</f>
        <v>{"1017": 100.0}</v>
      </c>
      <c r="AO5" s="1" t="str">
        <f>'Bills Import 2024'!AW5</f>
        <v>15% PUR</v>
      </c>
      <c r="AP5" s="1" t="str">
        <f>'Bills Import 2024'!AX5</f>
        <v>0% PUR</v>
      </c>
      <c r="AQ5" s="1" t="str">
        <f>'Bills Import 2024'!AY5</f>
        <v>15% PUR</v>
      </c>
      <c r="AR5" s="1" t="str">
        <f>'Bills Import 2024'!AZ5</f>
        <v>15% PUR</v>
      </c>
      <c r="AS5" s="1" t="str">
        <f>'Bills Import 2024'!BA5</f>
        <v>15% PUR</v>
      </c>
      <c r="AT5" s="1" t="str">
        <f>'Bills Import 2024'!BB5</f>
        <v>0% PUR</v>
      </c>
    </row>
    <row r="6" spans="1:55" x14ac:dyDescent="0.25">
      <c r="A6" s="1" t="str">
        <f>'Bills Import 2024'!E6</f>
        <v>Raw Material Supplier</v>
      </c>
      <c r="B6" s="1" t="str">
        <f>'Bills Import 2024'!G6</f>
        <v>Employees Wages &amp; Salaries</v>
      </c>
      <c r="C6" s="1" t="str">
        <f>'Bills Import 2024'!I6</f>
        <v>Machinary Depreciation &amp; Maintenance</v>
      </c>
      <c r="D6" s="1" t="str">
        <f>'Bills Import 2024'!K6</f>
        <v>Subcontractors &amp; Services</v>
      </c>
      <c r="E6" s="1" t="str">
        <f>'Bills Import 2024'!M6</f>
        <v>Indirect Costs</v>
      </c>
      <c r="F6" s="1" t="str">
        <f>'Bills Import 2024'!O6</f>
        <v>Overheads</v>
      </c>
      <c r="G6" s="45">
        <f>'Bills Import 2024'!R6</f>
        <v>45292</v>
      </c>
      <c r="H6" s="45">
        <f>'Bills Import 2024'!R6</f>
        <v>45292</v>
      </c>
      <c r="I6" s="45">
        <f>'Bills Import 2024'!AE6</f>
        <v>45327</v>
      </c>
      <c r="J6" s="45">
        <f>'Bills Import 2024'!AG6</f>
        <v>45297</v>
      </c>
      <c r="K6" s="45">
        <f>'Bills Import 2024'!AI6</f>
        <v>45322</v>
      </c>
      <c r="L6" s="45">
        <f>'Bills Import 2024'!AK6</f>
        <v>45307</v>
      </c>
      <c r="M6" s="45">
        <f>'Bills Import 2024'!AM6</f>
        <v>45292</v>
      </c>
      <c r="N6" s="45">
        <f>'Bills Import 2024'!AO6</f>
        <v>45313</v>
      </c>
      <c r="O6" s="1" t="str">
        <f>'Bills Import 2024'!X6</f>
        <v>3010092</v>
      </c>
      <c r="P6" s="1" t="str">
        <f>'Bills Import 2024'!Y6</f>
        <v>3010093</v>
      </c>
      <c r="Q6" s="1" t="str">
        <f>'Bills Import 2024'!Z6</f>
        <v>3010094</v>
      </c>
      <c r="R6" s="1" t="str">
        <f>'Bills Import 2024'!AA6</f>
        <v>3010095</v>
      </c>
      <c r="S6" s="1" t="str">
        <f>'Bills Import 2024'!AB6</f>
        <v>3010096</v>
      </c>
      <c r="T6" s="1" t="str">
        <f>'Bills Import 2024'!AC6</f>
        <v>3010097</v>
      </c>
      <c r="U6" s="1" t="str">
        <f>'Bills Import 2024'!BC6</f>
        <v>Raw Material</v>
      </c>
      <c r="V6" s="1" t="str">
        <f>'Bills Import 2024'!BD6</f>
        <v>Manpower</v>
      </c>
      <c r="W6" s="1" t="str">
        <f>'Bills Import 2024'!BE6</f>
        <v>Machinary</v>
      </c>
      <c r="X6" s="1" t="str">
        <f>'Bills Import 2024'!BF6</f>
        <v>Subcontractors</v>
      </c>
      <c r="Y6" s="1" t="str">
        <f>'Bills Import 2024'!BG6</f>
        <v>Indirect Costs</v>
      </c>
      <c r="Z6" s="1" t="str">
        <f>'Bills Import 2024'!BH6</f>
        <v>Overheads</v>
      </c>
      <c r="AA6" s="1">
        <f>'Bills Import 2024'!BI6</f>
        <v>1</v>
      </c>
      <c r="AB6" s="1">
        <f>'Bills Import 2024'!BJ6</f>
        <v>1</v>
      </c>
      <c r="AC6" s="1">
        <f>'Bills Import 2024'!BK6</f>
        <v>1</v>
      </c>
      <c r="AD6" s="1">
        <f>'Bills Import 2024'!BL6</f>
        <v>1</v>
      </c>
      <c r="AE6" s="1">
        <f>'Bills Import 2024'!BM6</f>
        <v>1</v>
      </c>
      <c r="AF6" s="1">
        <f>'Bills Import 2024'!BN6</f>
        <v>1</v>
      </c>
      <c r="AG6" s="46">
        <f>'Bills Import 2024'!BO6</f>
        <v>996525</v>
      </c>
      <c r="AH6" s="46">
        <f>'Bills Import 2024'!BP6</f>
        <v>486760</v>
      </c>
      <c r="AI6" s="46">
        <f>'Bills Import 2024'!BQ6</f>
        <v>44935</v>
      </c>
      <c r="AJ6" s="46">
        <f>'Bills Import 2024'!BR6</f>
        <v>199520</v>
      </c>
      <c r="AK6" s="46">
        <f>'Bills Import 2024'!BS6</f>
        <v>85355</v>
      </c>
      <c r="AL6" s="46">
        <f>'Bills Import 2024'!BT6</f>
        <v>196940</v>
      </c>
      <c r="AM6" s="1">
        <f>'Bills Import 2024'!U6</f>
        <v>10234</v>
      </c>
      <c r="AN6" s="1" t="str">
        <f>'Bills Import 2024'!W6</f>
        <v>{"1006": 100.0}</v>
      </c>
      <c r="AO6" s="1" t="str">
        <f>'Bills Import 2024'!AW6</f>
        <v>15% PUR</v>
      </c>
      <c r="AP6" s="1" t="str">
        <f>'Bills Import 2024'!AX6</f>
        <v>0% PUR</v>
      </c>
      <c r="AQ6" s="1" t="str">
        <f>'Bills Import 2024'!AY6</f>
        <v>15% PUR</v>
      </c>
      <c r="AR6" s="1" t="str">
        <f>'Bills Import 2024'!AZ6</f>
        <v>15% PUR</v>
      </c>
      <c r="AS6" s="1" t="str">
        <f>'Bills Import 2024'!BA6</f>
        <v>15% PUR</v>
      </c>
      <c r="AT6" s="1" t="str">
        <f>'Bills Import 2024'!BB6</f>
        <v>0% PUR</v>
      </c>
    </row>
    <row r="7" spans="1:55" x14ac:dyDescent="0.25">
      <c r="A7" s="1" t="str">
        <f>'Bills Import 2024'!E7</f>
        <v/>
      </c>
      <c r="B7" s="1" t="str">
        <f>'Bills Import 2024'!G7</f>
        <v/>
      </c>
      <c r="C7" s="1" t="str">
        <f>'Bills Import 2024'!I7</f>
        <v/>
      </c>
      <c r="D7" s="1" t="str">
        <f>'Bills Import 2024'!K7</f>
        <v/>
      </c>
      <c r="E7" s="1" t="str">
        <f>'Bills Import 2024'!M7</f>
        <v/>
      </c>
      <c r="F7" s="1" t="str">
        <f>'Bills Import 2024'!O7</f>
        <v/>
      </c>
      <c r="G7" s="45" t="str">
        <f>'Bills Import 2024'!R7</f>
        <v/>
      </c>
      <c r="H7" s="45" t="str">
        <f>'Bills Import 2024'!R7</f>
        <v/>
      </c>
      <c r="I7" s="45" t="str">
        <f>'Bills Import 2024'!AE7</f>
        <v/>
      </c>
      <c r="J7" s="45" t="str">
        <f>'Bills Import 2024'!AG7</f>
        <v/>
      </c>
      <c r="K7" s="45" t="str">
        <f>'Bills Import 2024'!AI7</f>
        <v/>
      </c>
      <c r="L7" s="45" t="str">
        <f>'Bills Import 2024'!AK7</f>
        <v/>
      </c>
      <c r="M7" s="45" t="str">
        <f>'Bills Import 2024'!AM7</f>
        <v/>
      </c>
      <c r="N7" s="45" t="str">
        <f>'Bills Import 2024'!AO7</f>
        <v/>
      </c>
      <c r="O7" s="1" t="str">
        <f>'Bills Import 2024'!X7</f>
        <v>101011701</v>
      </c>
      <c r="P7" s="1" t="str">
        <f>'Bills Import 2024'!Y7</f>
        <v>3010093</v>
      </c>
      <c r="Q7" s="1" t="str">
        <f>'Bills Import 2024'!Z7</f>
        <v>3010094</v>
      </c>
      <c r="R7" s="1" t="str">
        <f>'Bills Import 2024'!AA7</f>
        <v>101011701</v>
      </c>
      <c r="S7" s="1" t="str">
        <f>'Bills Import 2024'!AB7</f>
        <v>3010096</v>
      </c>
      <c r="T7" s="1" t="str">
        <f>'Bills Import 2024'!AC7</f>
        <v>3010097</v>
      </c>
      <c r="U7" s="1" t="str">
        <f>'Bills Import 2024'!BC7</f>
        <v>Deduction of Advance Payment to Suppliers</v>
      </c>
      <c r="V7" s="1" t="str">
        <f>'Bills Import 2024'!BD7</f>
        <v>Manpower</v>
      </c>
      <c r="W7" s="1" t="str">
        <f>'Bills Import 2024'!BE7</f>
        <v>Machinary</v>
      </c>
      <c r="X7" s="1" t="str">
        <f>'Bills Import 2024'!BF7</f>
        <v>Deduction of Advance Payment to Suppliers</v>
      </c>
      <c r="Y7" s="1" t="str">
        <f>'Bills Import 2024'!BG7</f>
        <v>Indirect Costs</v>
      </c>
      <c r="Z7" s="1" t="str">
        <f>'Bills Import 2024'!BH7</f>
        <v>Overheads</v>
      </c>
      <c r="AA7" s="1">
        <f>'Bills Import 2024'!BI7</f>
        <v>-1</v>
      </c>
      <c r="AB7" s="1">
        <f>'Bills Import 2024'!BJ7</f>
        <v>1</v>
      </c>
      <c r="AC7" s="1">
        <f>'Bills Import 2024'!BK7</f>
        <v>1</v>
      </c>
      <c r="AD7" s="1">
        <f>'Bills Import 2024'!BL7</f>
        <v>-1</v>
      </c>
      <c r="AE7" s="1">
        <f>'Bills Import 2024'!BM7</f>
        <v>1</v>
      </c>
      <c r="AF7" s="1">
        <f>'Bills Import 2024'!BN7</f>
        <v>1</v>
      </c>
      <c r="AG7" s="46">
        <f>'Bills Import 2024'!BO7</f>
        <v>249131</v>
      </c>
      <c r="AH7" s="46">
        <f>'Bills Import 2024'!BP7</f>
        <v>121690</v>
      </c>
      <c r="AI7" s="46">
        <f>'Bills Import 2024'!BQ7</f>
        <v>11234</v>
      </c>
      <c r="AJ7" s="46">
        <f>'Bills Import 2024'!BR7</f>
        <v>49880</v>
      </c>
      <c r="AK7" s="46">
        <f>'Bills Import 2024'!BS7</f>
        <v>21339</v>
      </c>
      <c r="AL7" s="46">
        <f>'Bills Import 2024'!BT7</f>
        <v>49235</v>
      </c>
      <c r="AM7" s="1">
        <f>'Bills Import 2024'!U7</f>
        <v>10234</v>
      </c>
      <c r="AN7" s="1" t="str">
        <f>'Bills Import 2024'!W7</f>
        <v>{"1006": 100.0}</v>
      </c>
      <c r="AO7" s="1" t="str">
        <f>'Bills Import 2024'!AW7</f>
        <v>15% PUR</v>
      </c>
      <c r="AP7" s="1" t="str">
        <f>'Bills Import 2024'!AX7</f>
        <v>0% PUR</v>
      </c>
      <c r="AQ7" s="1" t="str">
        <f>'Bills Import 2024'!AY7</f>
        <v>15% PUR</v>
      </c>
      <c r="AR7" s="1" t="str">
        <f>'Bills Import 2024'!AZ7</f>
        <v>15% PUR</v>
      </c>
      <c r="AS7" s="1" t="str">
        <f>'Bills Import 2024'!BA7</f>
        <v>15% PUR</v>
      </c>
      <c r="AT7" s="1" t="str">
        <f>'Bills Import 2024'!BB7</f>
        <v>0% PUR</v>
      </c>
    </row>
    <row r="8" spans="1:55" x14ac:dyDescent="0.25">
      <c r="A8" s="1" t="str">
        <f>'Bills Import 2024'!E8</f>
        <v>Raw Material Supplier</v>
      </c>
      <c r="B8" s="1" t="str">
        <f>'Bills Import 2024'!G8</f>
        <v>Employees Wages &amp; Salaries</v>
      </c>
      <c r="C8" s="1" t="str">
        <f>'Bills Import 2024'!I8</f>
        <v>Machinary Depreciation &amp; Maintenance</v>
      </c>
      <c r="D8" s="1" t="str">
        <f>'Bills Import 2024'!K8</f>
        <v>Subcontractors &amp; Services</v>
      </c>
      <c r="E8" s="1" t="str">
        <f>'Bills Import 2024'!M8</f>
        <v>Indirect Costs</v>
      </c>
      <c r="F8" s="1" t="str">
        <f>'Bills Import 2024'!O8</f>
        <v>Overheads</v>
      </c>
      <c r="G8" s="45">
        <f>'Bills Import 2024'!R8</f>
        <v>45292</v>
      </c>
      <c r="H8" s="45">
        <f>'Bills Import 2024'!R8</f>
        <v>45292</v>
      </c>
      <c r="I8" s="45">
        <f>'Bills Import 2024'!AE8</f>
        <v>45327</v>
      </c>
      <c r="J8" s="45">
        <f>'Bills Import 2024'!AG8</f>
        <v>45297</v>
      </c>
      <c r="K8" s="45">
        <f>'Bills Import 2024'!AI8</f>
        <v>45322</v>
      </c>
      <c r="L8" s="45">
        <f>'Bills Import 2024'!AK8</f>
        <v>45307</v>
      </c>
      <c r="M8" s="45">
        <f>'Bills Import 2024'!AM8</f>
        <v>45292</v>
      </c>
      <c r="N8" s="45">
        <f>'Bills Import 2024'!AO8</f>
        <v>45313</v>
      </c>
      <c r="O8" s="1" t="str">
        <f>'Bills Import 2024'!X8</f>
        <v>3010092</v>
      </c>
      <c r="P8" s="1" t="str">
        <f>'Bills Import 2024'!Y8</f>
        <v>3010093</v>
      </c>
      <c r="Q8" s="1" t="str">
        <f>'Bills Import 2024'!Z8</f>
        <v>3010094</v>
      </c>
      <c r="R8" s="1" t="str">
        <f>'Bills Import 2024'!AA8</f>
        <v>3010095</v>
      </c>
      <c r="S8" s="1" t="str">
        <f>'Bills Import 2024'!AB8</f>
        <v>3010096</v>
      </c>
      <c r="T8" s="1" t="str">
        <f>'Bills Import 2024'!AC8</f>
        <v>3010097</v>
      </c>
      <c r="U8" s="1" t="str">
        <f>'Bills Import 2024'!BC8</f>
        <v>Raw Material</v>
      </c>
      <c r="V8" s="1" t="str">
        <f>'Bills Import 2024'!BD8</f>
        <v>Manpower</v>
      </c>
      <c r="W8" s="1" t="str">
        <f>'Bills Import 2024'!BE8</f>
        <v>Machinary</v>
      </c>
      <c r="X8" s="1" t="str">
        <f>'Bills Import 2024'!BF8</f>
        <v>Subcontractors</v>
      </c>
      <c r="Y8" s="1" t="str">
        <f>'Bills Import 2024'!BG8</f>
        <v>Indirect Costs</v>
      </c>
      <c r="Z8" s="1" t="str">
        <f>'Bills Import 2024'!BH8</f>
        <v>Overheads</v>
      </c>
      <c r="AA8" s="1">
        <f>'Bills Import 2024'!BI8</f>
        <v>1</v>
      </c>
      <c r="AB8" s="1">
        <f>'Bills Import 2024'!BJ8</f>
        <v>1</v>
      </c>
      <c r="AC8" s="1">
        <f>'Bills Import 2024'!BK8</f>
        <v>1</v>
      </c>
      <c r="AD8" s="1">
        <f>'Bills Import 2024'!BL8</f>
        <v>1</v>
      </c>
      <c r="AE8" s="1">
        <f>'Bills Import 2024'!BM8</f>
        <v>1</v>
      </c>
      <c r="AF8" s="1">
        <f>'Bills Import 2024'!BN8</f>
        <v>1</v>
      </c>
      <c r="AG8" s="46">
        <f>'Bills Import 2024'!BO8</f>
        <v>682193</v>
      </c>
      <c r="AH8" s="46">
        <f>'Bills Import 2024'!BP8</f>
        <v>333222</v>
      </c>
      <c r="AI8" s="46">
        <f>'Bills Import 2024'!BQ8</f>
        <v>30761</v>
      </c>
      <c r="AJ8" s="46">
        <f>'Bills Import 2024'!BR8</f>
        <v>136586</v>
      </c>
      <c r="AK8" s="46">
        <f>'Bills Import 2024'!BS8</f>
        <v>58432</v>
      </c>
      <c r="AL8" s="46">
        <f>'Bills Import 2024'!BT8</f>
        <v>134820</v>
      </c>
      <c r="AM8" s="1">
        <f>'Bills Import 2024'!U8</f>
        <v>10134</v>
      </c>
      <c r="AN8" s="1" t="str">
        <f>'Bills Import 2024'!W8</f>
        <v>{"906": 100.0}</v>
      </c>
      <c r="AO8" s="1" t="str">
        <f>'Bills Import 2024'!AW8</f>
        <v>15% PUR</v>
      </c>
      <c r="AP8" s="1" t="str">
        <f>'Bills Import 2024'!AX8</f>
        <v>0% PUR</v>
      </c>
      <c r="AQ8" s="1" t="str">
        <f>'Bills Import 2024'!AY8</f>
        <v>15% PUR</v>
      </c>
      <c r="AR8" s="1" t="str">
        <f>'Bills Import 2024'!AZ8</f>
        <v>15% PUR</v>
      </c>
      <c r="AS8" s="1" t="str">
        <f>'Bills Import 2024'!BA8</f>
        <v>15% PUR</v>
      </c>
      <c r="AT8" s="1" t="str">
        <f>'Bills Import 2024'!BB8</f>
        <v>0% PUR</v>
      </c>
    </row>
    <row r="9" spans="1:55" x14ac:dyDescent="0.25">
      <c r="A9" s="1" t="str">
        <f>'Bills Import 2024'!E9</f>
        <v/>
      </c>
      <c r="B9" s="1" t="str">
        <f>'Bills Import 2024'!G9</f>
        <v/>
      </c>
      <c r="C9" s="1" t="str">
        <f>'Bills Import 2024'!I9</f>
        <v/>
      </c>
      <c r="D9" s="1" t="str">
        <f>'Bills Import 2024'!K9</f>
        <v/>
      </c>
      <c r="E9" s="1" t="str">
        <f>'Bills Import 2024'!M9</f>
        <v/>
      </c>
      <c r="F9" s="1" t="str">
        <f>'Bills Import 2024'!O9</f>
        <v/>
      </c>
      <c r="G9" s="45" t="str">
        <f>'Bills Import 2024'!R9</f>
        <v/>
      </c>
      <c r="H9" s="45" t="str">
        <f>'Bills Import 2024'!R9</f>
        <v/>
      </c>
      <c r="I9" s="45" t="str">
        <f>'Bills Import 2024'!AE9</f>
        <v/>
      </c>
      <c r="J9" s="45" t="str">
        <f>'Bills Import 2024'!AG9</f>
        <v/>
      </c>
      <c r="K9" s="45" t="str">
        <f>'Bills Import 2024'!AI9</f>
        <v/>
      </c>
      <c r="L9" s="45" t="str">
        <f>'Bills Import 2024'!AK9</f>
        <v/>
      </c>
      <c r="M9" s="45" t="str">
        <f>'Bills Import 2024'!AM9</f>
        <v/>
      </c>
      <c r="N9" s="45" t="str">
        <f>'Bills Import 2024'!AO9</f>
        <v/>
      </c>
      <c r="O9" s="1" t="str">
        <f>'Bills Import 2024'!X9</f>
        <v>101011701</v>
      </c>
      <c r="P9" s="1" t="str">
        <f>'Bills Import 2024'!Y9</f>
        <v>3010093</v>
      </c>
      <c r="Q9" s="1" t="str">
        <f>'Bills Import 2024'!Z9</f>
        <v>3010094</v>
      </c>
      <c r="R9" s="1" t="str">
        <f>'Bills Import 2024'!AA9</f>
        <v>101011701</v>
      </c>
      <c r="S9" s="1" t="str">
        <f>'Bills Import 2024'!AB9</f>
        <v>3010096</v>
      </c>
      <c r="T9" s="1" t="str">
        <f>'Bills Import 2024'!AC9</f>
        <v>3010097</v>
      </c>
      <c r="U9" s="1" t="str">
        <f>'Bills Import 2024'!BC9</f>
        <v>Deduction of Advance Payment to Suppliers</v>
      </c>
      <c r="V9" s="1" t="str">
        <f>'Bills Import 2024'!BD9</f>
        <v>Manpower</v>
      </c>
      <c r="W9" s="1" t="str">
        <f>'Bills Import 2024'!BE9</f>
        <v>Machinary</v>
      </c>
      <c r="X9" s="1" t="str">
        <f>'Bills Import 2024'!BF9</f>
        <v>Deduction of Advance Payment to Suppliers</v>
      </c>
      <c r="Y9" s="1" t="str">
        <f>'Bills Import 2024'!BG9</f>
        <v>Indirect Costs</v>
      </c>
      <c r="Z9" s="1" t="str">
        <f>'Bills Import 2024'!BH9</f>
        <v>Overheads</v>
      </c>
      <c r="AA9" s="1">
        <f>'Bills Import 2024'!BI9</f>
        <v>-1</v>
      </c>
      <c r="AB9" s="1">
        <f>'Bills Import 2024'!BJ9</f>
        <v>1</v>
      </c>
      <c r="AC9" s="1">
        <f>'Bills Import 2024'!BK9</f>
        <v>1</v>
      </c>
      <c r="AD9" s="1">
        <f>'Bills Import 2024'!BL9</f>
        <v>-1</v>
      </c>
      <c r="AE9" s="1">
        <f>'Bills Import 2024'!BM9</f>
        <v>1</v>
      </c>
      <c r="AF9" s="1">
        <f>'Bills Import 2024'!BN9</f>
        <v>1</v>
      </c>
      <c r="AG9" s="46">
        <f>'Bills Import 2024'!BO9</f>
        <v>204658</v>
      </c>
      <c r="AH9" s="46">
        <f>'Bills Import 2024'!BP9</f>
        <v>99967</v>
      </c>
      <c r="AI9" s="46">
        <f>'Bills Import 2024'!BQ9</f>
        <v>9228</v>
      </c>
      <c r="AJ9" s="46">
        <f>'Bills Import 2024'!BR9</f>
        <v>40976</v>
      </c>
      <c r="AK9" s="46">
        <f>'Bills Import 2024'!BS9</f>
        <v>17529</v>
      </c>
      <c r="AL9" s="46">
        <f>'Bills Import 2024'!BT9</f>
        <v>40446</v>
      </c>
      <c r="AM9" s="1">
        <f>'Bills Import 2024'!U9</f>
        <v>10134</v>
      </c>
      <c r="AN9" s="1" t="str">
        <f>'Bills Import 2024'!W9</f>
        <v>{"906": 100.0}</v>
      </c>
      <c r="AO9" s="1" t="str">
        <f>'Bills Import 2024'!AW9</f>
        <v>15% PUR</v>
      </c>
      <c r="AP9" s="1" t="str">
        <f>'Bills Import 2024'!AX9</f>
        <v>0% PUR</v>
      </c>
      <c r="AQ9" s="1" t="str">
        <f>'Bills Import 2024'!AY9</f>
        <v>15% PUR</v>
      </c>
      <c r="AR9" s="1" t="str">
        <f>'Bills Import 2024'!AZ9</f>
        <v>15% PUR</v>
      </c>
      <c r="AS9" s="1" t="str">
        <f>'Bills Import 2024'!BA9</f>
        <v>15% PUR</v>
      </c>
      <c r="AT9" s="1" t="str">
        <f>'Bills Import 2024'!BB9</f>
        <v>0% PUR</v>
      </c>
    </row>
    <row r="10" spans="1:55" x14ac:dyDescent="0.25">
      <c r="A10" s="1" t="str">
        <f>'Bills Import 2024'!E10</f>
        <v>Raw Material Supplier</v>
      </c>
      <c r="B10" s="1" t="str">
        <f>'Bills Import 2024'!G10</f>
        <v>Employees Wages &amp; Salaries</v>
      </c>
      <c r="C10" s="1" t="str">
        <f>'Bills Import 2024'!I10</f>
        <v>Machinary Depreciation &amp; Maintenance</v>
      </c>
      <c r="D10" s="1" t="str">
        <f>'Bills Import 2024'!K10</f>
        <v>Subcontractors &amp; Services</v>
      </c>
      <c r="E10" s="1" t="str">
        <f>'Bills Import 2024'!M10</f>
        <v>Indirect Costs</v>
      </c>
      <c r="F10" s="1" t="str">
        <f>'Bills Import 2024'!O10</f>
        <v>Overheads</v>
      </c>
      <c r="G10" s="45">
        <f>'Bills Import 2024'!R10</f>
        <v>45292</v>
      </c>
      <c r="H10" s="45">
        <f>'Bills Import 2024'!R10</f>
        <v>45292</v>
      </c>
      <c r="I10" s="45">
        <f>'Bills Import 2024'!AE10</f>
        <v>45327</v>
      </c>
      <c r="J10" s="45">
        <f>'Bills Import 2024'!AG10</f>
        <v>45297</v>
      </c>
      <c r="K10" s="45">
        <f>'Bills Import 2024'!AI10</f>
        <v>45322</v>
      </c>
      <c r="L10" s="45">
        <f>'Bills Import 2024'!AK10</f>
        <v>45307</v>
      </c>
      <c r="M10" s="45">
        <f>'Bills Import 2024'!AM10</f>
        <v>45292</v>
      </c>
      <c r="N10" s="45">
        <f>'Bills Import 2024'!AO10</f>
        <v>45313</v>
      </c>
      <c r="O10" s="1" t="str">
        <f>'Bills Import 2024'!X10</f>
        <v>3010092</v>
      </c>
      <c r="P10" s="1" t="str">
        <f>'Bills Import 2024'!Y10</f>
        <v>3010093</v>
      </c>
      <c r="Q10" s="1" t="str">
        <f>'Bills Import 2024'!Z10</f>
        <v>3010094</v>
      </c>
      <c r="R10" s="1" t="str">
        <f>'Bills Import 2024'!AA10</f>
        <v>3010095</v>
      </c>
      <c r="S10" s="1" t="str">
        <f>'Bills Import 2024'!AB10</f>
        <v>3010096</v>
      </c>
      <c r="T10" s="1" t="str">
        <f>'Bills Import 2024'!AC10</f>
        <v>3010097</v>
      </c>
      <c r="U10" s="1" t="str">
        <f>'Bills Import 2024'!BC10</f>
        <v>Raw Material</v>
      </c>
      <c r="V10" s="1" t="str">
        <f>'Bills Import 2024'!BD10</f>
        <v>Manpower</v>
      </c>
      <c r="W10" s="1" t="str">
        <f>'Bills Import 2024'!BE10</f>
        <v>Machinary</v>
      </c>
      <c r="X10" s="1" t="str">
        <f>'Bills Import 2024'!BF10</f>
        <v>Subcontractors</v>
      </c>
      <c r="Y10" s="1" t="str">
        <f>'Bills Import 2024'!BG10</f>
        <v>Indirect Costs</v>
      </c>
      <c r="Z10" s="1" t="str">
        <f>'Bills Import 2024'!BH10</f>
        <v>Overheads</v>
      </c>
      <c r="AA10" s="1">
        <f>'Bills Import 2024'!BI10</f>
        <v>1</v>
      </c>
      <c r="AB10" s="1">
        <f>'Bills Import 2024'!BJ10</f>
        <v>1</v>
      </c>
      <c r="AC10" s="1">
        <f>'Bills Import 2024'!BK10</f>
        <v>1</v>
      </c>
      <c r="AD10" s="1">
        <f>'Bills Import 2024'!BL10</f>
        <v>1</v>
      </c>
      <c r="AE10" s="1">
        <f>'Bills Import 2024'!BM10</f>
        <v>1</v>
      </c>
      <c r="AF10" s="1">
        <f>'Bills Import 2024'!BN10</f>
        <v>1</v>
      </c>
      <c r="AG10" s="46">
        <f>'Bills Import 2024'!BO10</f>
        <v>2291158</v>
      </c>
      <c r="AH10" s="46">
        <f>'Bills Import 2024'!BP10</f>
        <v>1119133</v>
      </c>
      <c r="AI10" s="46">
        <f>'Bills Import 2024'!BQ10</f>
        <v>103312</v>
      </c>
      <c r="AJ10" s="46">
        <f>'Bills Import 2024'!BR10</f>
        <v>458726</v>
      </c>
      <c r="AK10" s="46">
        <f>'Bills Import 2024'!BS10</f>
        <v>196244</v>
      </c>
      <c r="AL10" s="46">
        <f>'Bills Import 2024'!BT10</f>
        <v>452794</v>
      </c>
      <c r="AM10" s="1">
        <f>'Bills Import 2024'!U10</f>
        <v>10263</v>
      </c>
      <c r="AN10" s="1" t="str">
        <f>'Bills Import 2024'!W10</f>
        <v>{"1035": 100.0}</v>
      </c>
      <c r="AO10" s="1" t="str">
        <f>'Bills Import 2024'!AW10</f>
        <v>15% PUR</v>
      </c>
      <c r="AP10" s="1" t="str">
        <f>'Bills Import 2024'!AX10</f>
        <v>0% PUR</v>
      </c>
      <c r="AQ10" s="1" t="str">
        <f>'Bills Import 2024'!AY10</f>
        <v>15% PUR</v>
      </c>
      <c r="AR10" s="1" t="str">
        <f>'Bills Import 2024'!AZ10</f>
        <v>15% PUR</v>
      </c>
      <c r="AS10" s="1" t="str">
        <f>'Bills Import 2024'!BA10</f>
        <v>15% PUR</v>
      </c>
      <c r="AT10" s="1" t="str">
        <f>'Bills Import 2024'!BB10</f>
        <v>0% PUR</v>
      </c>
    </row>
    <row r="11" spans="1:55" x14ac:dyDescent="0.25">
      <c r="A11" s="1" t="str">
        <f>'Bills Import 2024'!E11</f>
        <v/>
      </c>
      <c r="B11" s="1" t="str">
        <f>'Bills Import 2024'!G11</f>
        <v/>
      </c>
      <c r="C11" s="1" t="str">
        <f>'Bills Import 2024'!I11</f>
        <v/>
      </c>
      <c r="D11" s="1" t="str">
        <f>'Bills Import 2024'!K11</f>
        <v/>
      </c>
      <c r="E11" s="1" t="str">
        <f>'Bills Import 2024'!M11</f>
        <v/>
      </c>
      <c r="F11" s="1" t="str">
        <f>'Bills Import 2024'!O11</f>
        <v/>
      </c>
      <c r="G11" s="45" t="str">
        <f>'Bills Import 2024'!R11</f>
        <v/>
      </c>
      <c r="H11" s="45" t="str">
        <f>'Bills Import 2024'!R11</f>
        <v/>
      </c>
      <c r="I11" s="45" t="str">
        <f>'Bills Import 2024'!AE11</f>
        <v/>
      </c>
      <c r="J11" s="45" t="str">
        <f>'Bills Import 2024'!AG11</f>
        <v/>
      </c>
      <c r="K11" s="45" t="str">
        <f>'Bills Import 2024'!AI11</f>
        <v/>
      </c>
      <c r="L11" s="45" t="str">
        <f>'Bills Import 2024'!AK11</f>
        <v/>
      </c>
      <c r="M11" s="45" t="str">
        <f>'Bills Import 2024'!AM11</f>
        <v/>
      </c>
      <c r="N11" s="45" t="str">
        <f>'Bills Import 2024'!AO11</f>
        <v/>
      </c>
      <c r="O11" s="1" t="str">
        <f>'Bills Import 2024'!X11</f>
        <v>101011701</v>
      </c>
      <c r="P11" s="1" t="str">
        <f>'Bills Import 2024'!Y11</f>
        <v>3010093</v>
      </c>
      <c r="Q11" s="1" t="str">
        <f>'Bills Import 2024'!Z11</f>
        <v>3010094</v>
      </c>
      <c r="R11" s="1" t="str">
        <f>'Bills Import 2024'!AA11</f>
        <v>101011701</v>
      </c>
      <c r="S11" s="1" t="str">
        <f>'Bills Import 2024'!AB11</f>
        <v>3010096</v>
      </c>
      <c r="T11" s="1" t="str">
        <f>'Bills Import 2024'!AC11</f>
        <v>3010097</v>
      </c>
      <c r="U11" s="1" t="str">
        <f>'Bills Import 2024'!BC11</f>
        <v>Deduction of Advance Payment to Suppliers</v>
      </c>
      <c r="V11" s="1" t="str">
        <f>'Bills Import 2024'!BD11</f>
        <v>Manpower</v>
      </c>
      <c r="W11" s="1" t="str">
        <f>'Bills Import 2024'!BE11</f>
        <v>Machinary</v>
      </c>
      <c r="X11" s="1" t="str">
        <f>'Bills Import 2024'!BF11</f>
        <v>Deduction of Advance Payment to Suppliers</v>
      </c>
      <c r="Y11" s="1" t="str">
        <f>'Bills Import 2024'!BG11</f>
        <v>Indirect Costs</v>
      </c>
      <c r="Z11" s="1" t="str">
        <f>'Bills Import 2024'!BH11</f>
        <v>Overheads</v>
      </c>
      <c r="AA11" s="1">
        <f>'Bills Import 2024'!BI11</f>
        <v>-1</v>
      </c>
      <c r="AB11" s="1">
        <f>'Bills Import 2024'!BJ11</f>
        <v>1</v>
      </c>
      <c r="AC11" s="1">
        <f>'Bills Import 2024'!BK11</f>
        <v>1</v>
      </c>
      <c r="AD11" s="1">
        <f>'Bills Import 2024'!BL11</f>
        <v>-1</v>
      </c>
      <c r="AE11" s="1">
        <f>'Bills Import 2024'!BM11</f>
        <v>1</v>
      </c>
      <c r="AF11" s="1">
        <f>'Bills Import 2024'!BN11</f>
        <v>1</v>
      </c>
      <c r="AG11" s="46">
        <f>'Bills Import 2024'!BO11</f>
        <v>1145579</v>
      </c>
      <c r="AH11" s="46">
        <f>'Bills Import 2024'!BP11</f>
        <v>559567</v>
      </c>
      <c r="AI11" s="46">
        <f>'Bills Import 2024'!BQ11</f>
        <v>51656</v>
      </c>
      <c r="AJ11" s="46">
        <f>'Bills Import 2024'!BR11</f>
        <v>229363</v>
      </c>
      <c r="AK11" s="46">
        <f>'Bills Import 2024'!BS11</f>
        <v>98122</v>
      </c>
      <c r="AL11" s="46">
        <f>'Bills Import 2024'!BT11</f>
        <v>226397</v>
      </c>
      <c r="AM11" s="1">
        <f>'Bills Import 2024'!U11</f>
        <v>10263</v>
      </c>
      <c r="AN11" s="1" t="str">
        <f>'Bills Import 2024'!W11</f>
        <v>{"1035": 100.0}</v>
      </c>
      <c r="AO11" s="1" t="str">
        <f>'Bills Import 2024'!AW11</f>
        <v>15% PUR</v>
      </c>
      <c r="AP11" s="1" t="str">
        <f>'Bills Import 2024'!AX11</f>
        <v>0% PUR</v>
      </c>
      <c r="AQ11" s="1" t="str">
        <f>'Bills Import 2024'!AY11</f>
        <v>15% PUR</v>
      </c>
      <c r="AR11" s="1" t="str">
        <f>'Bills Import 2024'!AZ11</f>
        <v>15% PUR</v>
      </c>
      <c r="AS11" s="1" t="str">
        <f>'Bills Import 2024'!BA11</f>
        <v>15% PUR</v>
      </c>
      <c r="AT11" s="1" t="str">
        <f>'Bills Import 2024'!BB11</f>
        <v>0% PUR</v>
      </c>
    </row>
    <row r="12" spans="1:55" x14ac:dyDescent="0.25">
      <c r="A12" s="1" t="str">
        <f>'Bills Import 2024'!E12</f>
        <v>Raw Material Supplier</v>
      </c>
      <c r="B12" s="1" t="str">
        <f>'Bills Import 2024'!G12</f>
        <v>Employees Wages &amp; Salaries</v>
      </c>
      <c r="C12" s="1" t="str">
        <f>'Bills Import 2024'!I12</f>
        <v>Machinary Depreciation &amp; Maintenance</v>
      </c>
      <c r="D12" s="1" t="str">
        <f>'Bills Import 2024'!K12</f>
        <v>Subcontractors &amp; Services</v>
      </c>
      <c r="E12" s="1" t="str">
        <f>'Bills Import 2024'!M12</f>
        <v>Indirect Costs</v>
      </c>
      <c r="F12" s="1" t="str">
        <f>'Bills Import 2024'!O12</f>
        <v>Overheads</v>
      </c>
      <c r="G12" s="45">
        <f>'Bills Import 2024'!R12</f>
        <v>45292</v>
      </c>
      <c r="H12" s="45">
        <f>'Bills Import 2024'!R12</f>
        <v>45292</v>
      </c>
      <c r="I12" s="45">
        <f>'Bills Import 2024'!AE12</f>
        <v>45327</v>
      </c>
      <c r="J12" s="45">
        <f>'Bills Import 2024'!AG12</f>
        <v>45297</v>
      </c>
      <c r="K12" s="45">
        <f>'Bills Import 2024'!AI12</f>
        <v>45322</v>
      </c>
      <c r="L12" s="45">
        <f>'Bills Import 2024'!AK12</f>
        <v>45307</v>
      </c>
      <c r="M12" s="45">
        <f>'Bills Import 2024'!AM12</f>
        <v>45292</v>
      </c>
      <c r="N12" s="45">
        <f>'Bills Import 2024'!AO12</f>
        <v>45313</v>
      </c>
      <c r="O12" s="1" t="str">
        <f>'Bills Import 2024'!X12</f>
        <v>3010092</v>
      </c>
      <c r="P12" s="1" t="str">
        <f>'Bills Import 2024'!Y12</f>
        <v>3010093</v>
      </c>
      <c r="Q12" s="1" t="str">
        <f>'Bills Import 2024'!Z12</f>
        <v>3010094</v>
      </c>
      <c r="R12" s="1" t="str">
        <f>'Bills Import 2024'!AA12</f>
        <v>3010095</v>
      </c>
      <c r="S12" s="1" t="str">
        <f>'Bills Import 2024'!AB12</f>
        <v>3010096</v>
      </c>
      <c r="T12" s="1" t="str">
        <f>'Bills Import 2024'!AC12</f>
        <v>3010097</v>
      </c>
      <c r="U12" s="1" t="str">
        <f>'Bills Import 2024'!BC12</f>
        <v>Raw Material</v>
      </c>
      <c r="V12" s="1" t="str">
        <f>'Bills Import 2024'!BD12</f>
        <v>Manpower</v>
      </c>
      <c r="W12" s="1" t="str">
        <f>'Bills Import 2024'!BE12</f>
        <v>Machinary</v>
      </c>
      <c r="X12" s="1" t="str">
        <f>'Bills Import 2024'!BF12</f>
        <v>Subcontractors</v>
      </c>
      <c r="Y12" s="1" t="str">
        <f>'Bills Import 2024'!BG12</f>
        <v>Indirect Costs</v>
      </c>
      <c r="Z12" s="1" t="str">
        <f>'Bills Import 2024'!BH12</f>
        <v>Overheads</v>
      </c>
      <c r="AA12" s="1">
        <f>'Bills Import 2024'!BI12</f>
        <v>1</v>
      </c>
      <c r="AB12" s="1">
        <f>'Bills Import 2024'!BJ12</f>
        <v>1</v>
      </c>
      <c r="AC12" s="1">
        <f>'Bills Import 2024'!BK12</f>
        <v>1</v>
      </c>
      <c r="AD12" s="1">
        <f>'Bills Import 2024'!BL12</f>
        <v>1</v>
      </c>
      <c r="AE12" s="1">
        <f>'Bills Import 2024'!BM12</f>
        <v>1</v>
      </c>
      <c r="AF12" s="1">
        <f>'Bills Import 2024'!BN12</f>
        <v>1</v>
      </c>
      <c r="AG12" s="46">
        <f>'Bills Import 2024'!BO12</f>
        <v>93164</v>
      </c>
      <c r="AH12" s="46">
        <f>'Bills Import 2024'!BP12</f>
        <v>45506</v>
      </c>
      <c r="AI12" s="46">
        <f>'Bills Import 2024'!BQ12</f>
        <v>4201</v>
      </c>
      <c r="AJ12" s="46">
        <f>'Bills Import 2024'!BR12</f>
        <v>18653</v>
      </c>
      <c r="AK12" s="46">
        <f>'Bills Import 2024'!BS12</f>
        <v>7980</v>
      </c>
      <c r="AL12" s="46">
        <f>'Bills Import 2024'!BT12</f>
        <v>18412</v>
      </c>
      <c r="AM12" s="1">
        <f>'Bills Import 2024'!U12</f>
        <v>10262</v>
      </c>
      <c r="AN12" s="1" t="str">
        <f>'Bills Import 2024'!W12</f>
        <v>{"1034": 100.0}</v>
      </c>
      <c r="AO12" s="1" t="str">
        <f>'Bills Import 2024'!AW12</f>
        <v>15% PUR</v>
      </c>
      <c r="AP12" s="1" t="str">
        <f>'Bills Import 2024'!AX12</f>
        <v>0% PUR</v>
      </c>
      <c r="AQ12" s="1" t="str">
        <f>'Bills Import 2024'!AY12</f>
        <v>15% PUR</v>
      </c>
      <c r="AR12" s="1" t="str">
        <f>'Bills Import 2024'!AZ12</f>
        <v>15% PUR</v>
      </c>
      <c r="AS12" s="1" t="str">
        <f>'Bills Import 2024'!BA12</f>
        <v>15% PUR</v>
      </c>
      <c r="AT12" s="1" t="str">
        <f>'Bills Import 2024'!BB12</f>
        <v>0% PUR</v>
      </c>
    </row>
    <row r="13" spans="1:55" x14ac:dyDescent="0.25">
      <c r="A13" s="1" t="str">
        <f>'Bills Import 2024'!E13</f>
        <v/>
      </c>
      <c r="B13" s="1" t="str">
        <f>'Bills Import 2024'!G13</f>
        <v/>
      </c>
      <c r="C13" s="1" t="str">
        <f>'Bills Import 2024'!I13</f>
        <v/>
      </c>
      <c r="D13" s="1" t="str">
        <f>'Bills Import 2024'!K13</f>
        <v/>
      </c>
      <c r="E13" s="1" t="str">
        <f>'Bills Import 2024'!M13</f>
        <v/>
      </c>
      <c r="F13" s="1" t="str">
        <f>'Bills Import 2024'!O13</f>
        <v/>
      </c>
      <c r="G13" s="45" t="str">
        <f>'Bills Import 2024'!R13</f>
        <v/>
      </c>
      <c r="H13" s="45" t="str">
        <f>'Bills Import 2024'!R13</f>
        <v/>
      </c>
      <c r="I13" s="45" t="str">
        <f>'Bills Import 2024'!AE13</f>
        <v/>
      </c>
      <c r="J13" s="45" t="str">
        <f>'Bills Import 2024'!AG13</f>
        <v/>
      </c>
      <c r="K13" s="45" t="str">
        <f>'Bills Import 2024'!AI13</f>
        <v/>
      </c>
      <c r="L13" s="45" t="str">
        <f>'Bills Import 2024'!AK13</f>
        <v/>
      </c>
      <c r="M13" s="45" t="str">
        <f>'Bills Import 2024'!AM13</f>
        <v/>
      </c>
      <c r="N13" s="45" t="str">
        <f>'Bills Import 2024'!AO13</f>
        <v/>
      </c>
      <c r="O13" s="1" t="str">
        <f>'Bills Import 2024'!X13</f>
        <v>101011701</v>
      </c>
      <c r="P13" s="1" t="str">
        <f>'Bills Import 2024'!Y13</f>
        <v>3010093</v>
      </c>
      <c r="Q13" s="1" t="str">
        <f>'Bills Import 2024'!Z13</f>
        <v>3010094</v>
      </c>
      <c r="R13" s="1" t="str">
        <f>'Bills Import 2024'!AA13</f>
        <v>101011701</v>
      </c>
      <c r="S13" s="1" t="str">
        <f>'Bills Import 2024'!AB13</f>
        <v>3010096</v>
      </c>
      <c r="T13" s="1" t="str">
        <f>'Bills Import 2024'!AC13</f>
        <v>3010097</v>
      </c>
      <c r="U13" s="1" t="str">
        <f>'Bills Import 2024'!BC13</f>
        <v>Deduction of Advance Payment to Suppliers</v>
      </c>
      <c r="V13" s="1" t="str">
        <f>'Bills Import 2024'!BD13</f>
        <v>Manpower</v>
      </c>
      <c r="W13" s="1" t="str">
        <f>'Bills Import 2024'!BE13</f>
        <v>Machinary</v>
      </c>
      <c r="X13" s="1" t="str">
        <f>'Bills Import 2024'!BF13</f>
        <v>Deduction of Advance Payment to Suppliers</v>
      </c>
      <c r="Y13" s="1" t="str">
        <f>'Bills Import 2024'!BG13</f>
        <v>Indirect Costs</v>
      </c>
      <c r="Z13" s="1" t="str">
        <f>'Bills Import 2024'!BH13</f>
        <v>Overheads</v>
      </c>
      <c r="AA13" s="1">
        <f>'Bills Import 2024'!BI13</f>
        <v>-1</v>
      </c>
      <c r="AB13" s="1">
        <f>'Bills Import 2024'!BJ13</f>
        <v>1</v>
      </c>
      <c r="AC13" s="1">
        <f>'Bills Import 2024'!BK13</f>
        <v>1</v>
      </c>
      <c r="AD13" s="1">
        <f>'Bills Import 2024'!BL13</f>
        <v>-1</v>
      </c>
      <c r="AE13" s="1">
        <f>'Bills Import 2024'!BM13</f>
        <v>1</v>
      </c>
      <c r="AF13" s="1">
        <f>'Bills Import 2024'!BN13</f>
        <v>1</v>
      </c>
      <c r="AG13" s="46">
        <f>'Bills Import 2024'!BO13</f>
        <v>18633</v>
      </c>
      <c r="AH13" s="46">
        <f>'Bills Import 2024'!BP13</f>
        <v>9101</v>
      </c>
      <c r="AI13" s="46">
        <f>'Bills Import 2024'!BQ13</f>
        <v>840</v>
      </c>
      <c r="AJ13" s="46">
        <f>'Bills Import 2024'!BR13</f>
        <v>3731</v>
      </c>
      <c r="AK13" s="46">
        <f>'Bills Import 2024'!BS13</f>
        <v>1596</v>
      </c>
      <c r="AL13" s="46">
        <f>'Bills Import 2024'!BT13</f>
        <v>3682</v>
      </c>
      <c r="AM13" s="1">
        <f>'Bills Import 2024'!U13</f>
        <v>10262</v>
      </c>
      <c r="AN13" s="1" t="str">
        <f>'Bills Import 2024'!W13</f>
        <v>{"1034": 100.0}</v>
      </c>
      <c r="AO13" s="1" t="str">
        <f>'Bills Import 2024'!AW13</f>
        <v>15% PUR</v>
      </c>
      <c r="AP13" s="1" t="str">
        <f>'Bills Import 2024'!AX13</f>
        <v>0% PUR</v>
      </c>
      <c r="AQ13" s="1" t="str">
        <f>'Bills Import 2024'!AY13</f>
        <v>15% PUR</v>
      </c>
      <c r="AR13" s="1" t="str">
        <f>'Bills Import 2024'!AZ13</f>
        <v>15% PUR</v>
      </c>
      <c r="AS13" s="1" t="str">
        <f>'Bills Import 2024'!BA13</f>
        <v>15% PUR</v>
      </c>
      <c r="AT13" s="1" t="str">
        <f>'Bills Import 2024'!BB13</f>
        <v>0% PUR</v>
      </c>
    </row>
    <row r="14" spans="1:55" x14ac:dyDescent="0.25">
      <c r="A14" s="1" t="str">
        <f>'Bills Import 2024'!E14</f>
        <v>Raw Material Supplier</v>
      </c>
      <c r="B14" s="1" t="str">
        <f>'Bills Import 2024'!G14</f>
        <v>Employees Wages &amp; Salaries</v>
      </c>
      <c r="C14" s="1" t="str">
        <f>'Bills Import 2024'!I14</f>
        <v>Machinary Depreciation &amp; Maintenance</v>
      </c>
      <c r="D14" s="1" t="str">
        <f>'Bills Import 2024'!K14</f>
        <v>Subcontractors &amp; Services</v>
      </c>
      <c r="E14" s="1" t="str">
        <f>'Bills Import 2024'!M14</f>
        <v>Indirect Costs</v>
      </c>
      <c r="F14" s="1" t="str">
        <f>'Bills Import 2024'!O14</f>
        <v>Overheads</v>
      </c>
      <c r="G14" s="45">
        <f>'Bills Import 2024'!R14</f>
        <v>45292</v>
      </c>
      <c r="H14" s="45">
        <f>'Bills Import 2024'!R14</f>
        <v>45292</v>
      </c>
      <c r="I14" s="45">
        <f>'Bills Import 2024'!AE14</f>
        <v>45327</v>
      </c>
      <c r="J14" s="45">
        <f>'Bills Import 2024'!AG14</f>
        <v>45297</v>
      </c>
      <c r="K14" s="45">
        <f>'Bills Import 2024'!AI14</f>
        <v>45322</v>
      </c>
      <c r="L14" s="45">
        <f>'Bills Import 2024'!AK14</f>
        <v>45307</v>
      </c>
      <c r="M14" s="45">
        <f>'Bills Import 2024'!AM14</f>
        <v>45292</v>
      </c>
      <c r="N14" s="45">
        <f>'Bills Import 2024'!AO14</f>
        <v>45313</v>
      </c>
      <c r="O14" s="1" t="str">
        <f>'Bills Import 2024'!X14</f>
        <v>3010092</v>
      </c>
      <c r="P14" s="1" t="str">
        <f>'Bills Import 2024'!Y14</f>
        <v>3010093</v>
      </c>
      <c r="Q14" s="1" t="str">
        <f>'Bills Import 2024'!Z14</f>
        <v>3010094</v>
      </c>
      <c r="R14" s="1" t="str">
        <f>'Bills Import 2024'!AA14</f>
        <v>3010095</v>
      </c>
      <c r="S14" s="1" t="str">
        <f>'Bills Import 2024'!AB14</f>
        <v>3010096</v>
      </c>
      <c r="T14" s="1" t="str">
        <f>'Bills Import 2024'!AC14</f>
        <v>3010097</v>
      </c>
      <c r="U14" s="1" t="str">
        <f>'Bills Import 2024'!BC14</f>
        <v>Raw Material</v>
      </c>
      <c r="V14" s="1" t="str">
        <f>'Bills Import 2024'!BD14</f>
        <v>Manpower</v>
      </c>
      <c r="W14" s="1" t="str">
        <f>'Bills Import 2024'!BE14</f>
        <v>Machinary</v>
      </c>
      <c r="X14" s="1" t="str">
        <f>'Bills Import 2024'!BF14</f>
        <v>Subcontractors</v>
      </c>
      <c r="Y14" s="1" t="str">
        <f>'Bills Import 2024'!BG14</f>
        <v>Indirect Costs</v>
      </c>
      <c r="Z14" s="1" t="str">
        <f>'Bills Import 2024'!BH14</f>
        <v>Overheads</v>
      </c>
      <c r="AA14" s="1">
        <f>'Bills Import 2024'!BI14</f>
        <v>1</v>
      </c>
      <c r="AB14" s="1">
        <f>'Bills Import 2024'!BJ14</f>
        <v>1</v>
      </c>
      <c r="AC14" s="1">
        <f>'Bills Import 2024'!BK14</f>
        <v>1</v>
      </c>
      <c r="AD14" s="1">
        <f>'Bills Import 2024'!BL14</f>
        <v>1</v>
      </c>
      <c r="AE14" s="1">
        <f>'Bills Import 2024'!BM14</f>
        <v>1</v>
      </c>
      <c r="AF14" s="1">
        <f>'Bills Import 2024'!BN14</f>
        <v>1</v>
      </c>
      <c r="AG14" s="46">
        <f>'Bills Import 2024'!BO14</f>
        <v>517496</v>
      </c>
      <c r="AH14" s="46">
        <f>'Bills Import 2024'!BP14</f>
        <v>252775</v>
      </c>
      <c r="AI14" s="46">
        <f>'Bills Import 2024'!BQ14</f>
        <v>23335</v>
      </c>
      <c r="AJ14" s="46">
        <f>'Bills Import 2024'!BR14</f>
        <v>103611</v>
      </c>
      <c r="AK14" s="46">
        <f>'Bills Import 2024'!BS14</f>
        <v>44325</v>
      </c>
      <c r="AL14" s="46">
        <f>'Bills Import 2024'!BT14</f>
        <v>102271</v>
      </c>
      <c r="AM14" s="1">
        <f>'Bills Import 2024'!U14</f>
        <v>10239</v>
      </c>
      <c r="AN14" s="1" t="str">
        <f>'Bills Import 2024'!W14</f>
        <v>{"1011": 100.0}</v>
      </c>
      <c r="AO14" s="1" t="str">
        <f>'Bills Import 2024'!AW14</f>
        <v>15% PUR</v>
      </c>
      <c r="AP14" s="1" t="str">
        <f>'Bills Import 2024'!AX14</f>
        <v>0% PUR</v>
      </c>
      <c r="AQ14" s="1" t="str">
        <f>'Bills Import 2024'!AY14</f>
        <v>15% PUR</v>
      </c>
      <c r="AR14" s="1" t="str">
        <f>'Bills Import 2024'!AZ14</f>
        <v>15% PUR</v>
      </c>
      <c r="AS14" s="1" t="str">
        <f>'Bills Import 2024'!BA14</f>
        <v>15% PUR</v>
      </c>
      <c r="AT14" s="1" t="str">
        <f>'Bills Import 2024'!BB14</f>
        <v>0% PUR</v>
      </c>
    </row>
    <row r="15" spans="1:55" x14ac:dyDescent="0.25">
      <c r="A15" s="1" t="str">
        <f>'Bills Import 2024'!E15</f>
        <v/>
      </c>
      <c r="B15" s="1" t="str">
        <f>'Bills Import 2024'!G15</f>
        <v/>
      </c>
      <c r="C15" s="1" t="str">
        <f>'Bills Import 2024'!I15</f>
        <v/>
      </c>
      <c r="D15" s="1" t="str">
        <f>'Bills Import 2024'!K15</f>
        <v/>
      </c>
      <c r="E15" s="1" t="str">
        <f>'Bills Import 2024'!M15</f>
        <v/>
      </c>
      <c r="F15" s="1" t="str">
        <f>'Bills Import 2024'!O15</f>
        <v/>
      </c>
      <c r="G15" s="45" t="str">
        <f>'Bills Import 2024'!R15</f>
        <v/>
      </c>
      <c r="H15" s="45" t="str">
        <f>'Bills Import 2024'!R15</f>
        <v/>
      </c>
      <c r="I15" s="45" t="str">
        <f>'Bills Import 2024'!AE15</f>
        <v/>
      </c>
      <c r="J15" s="45" t="str">
        <f>'Bills Import 2024'!AG15</f>
        <v/>
      </c>
      <c r="K15" s="45" t="str">
        <f>'Bills Import 2024'!AI15</f>
        <v/>
      </c>
      <c r="L15" s="45" t="str">
        <f>'Bills Import 2024'!AK15</f>
        <v/>
      </c>
      <c r="M15" s="45" t="str">
        <f>'Bills Import 2024'!AM15</f>
        <v/>
      </c>
      <c r="N15" s="45" t="str">
        <f>'Bills Import 2024'!AO15</f>
        <v/>
      </c>
      <c r="O15" s="1" t="str">
        <f>'Bills Import 2024'!X15</f>
        <v>101011701</v>
      </c>
      <c r="P15" s="1" t="str">
        <f>'Bills Import 2024'!Y15</f>
        <v>3010093</v>
      </c>
      <c r="Q15" s="1" t="str">
        <f>'Bills Import 2024'!Z15</f>
        <v>3010094</v>
      </c>
      <c r="R15" s="1" t="str">
        <f>'Bills Import 2024'!AA15</f>
        <v>101011701</v>
      </c>
      <c r="S15" s="1" t="str">
        <f>'Bills Import 2024'!AB15</f>
        <v>3010096</v>
      </c>
      <c r="T15" s="1" t="str">
        <f>'Bills Import 2024'!AC15</f>
        <v>3010097</v>
      </c>
      <c r="U15" s="1" t="str">
        <f>'Bills Import 2024'!BC15</f>
        <v>Deduction of Advance Payment to Suppliers</v>
      </c>
      <c r="V15" s="1" t="str">
        <f>'Bills Import 2024'!BD15</f>
        <v>Manpower</v>
      </c>
      <c r="W15" s="1" t="str">
        <f>'Bills Import 2024'!BE15</f>
        <v>Machinary</v>
      </c>
      <c r="X15" s="1" t="str">
        <f>'Bills Import 2024'!BF15</f>
        <v>Deduction of Advance Payment to Suppliers</v>
      </c>
      <c r="Y15" s="1" t="str">
        <f>'Bills Import 2024'!BG15</f>
        <v>Indirect Costs</v>
      </c>
      <c r="Z15" s="1" t="str">
        <f>'Bills Import 2024'!BH15</f>
        <v>Overheads</v>
      </c>
      <c r="AA15" s="1">
        <f>'Bills Import 2024'!BI15</f>
        <v>-1</v>
      </c>
      <c r="AB15" s="1">
        <f>'Bills Import 2024'!BJ15</f>
        <v>1</v>
      </c>
      <c r="AC15" s="1">
        <f>'Bills Import 2024'!BK15</f>
        <v>1</v>
      </c>
      <c r="AD15" s="1">
        <f>'Bills Import 2024'!BL15</f>
        <v>-1</v>
      </c>
      <c r="AE15" s="1">
        <f>'Bills Import 2024'!BM15</f>
        <v>1</v>
      </c>
      <c r="AF15" s="1">
        <f>'Bills Import 2024'!BN15</f>
        <v>1</v>
      </c>
      <c r="AG15" s="46">
        <f>'Bills Import 2024'!BO15</f>
        <v>129374</v>
      </c>
      <c r="AH15" s="46">
        <f>'Bills Import 2024'!BP15</f>
        <v>63194</v>
      </c>
      <c r="AI15" s="46">
        <f>'Bills Import 2024'!BQ15</f>
        <v>5834</v>
      </c>
      <c r="AJ15" s="46">
        <f>'Bills Import 2024'!BR15</f>
        <v>25903</v>
      </c>
      <c r="AK15" s="46">
        <f>'Bills Import 2024'!BS15</f>
        <v>11081</v>
      </c>
      <c r="AL15" s="46">
        <f>'Bills Import 2024'!BT15</f>
        <v>25568</v>
      </c>
      <c r="AM15" s="1">
        <f>'Bills Import 2024'!U15</f>
        <v>10239</v>
      </c>
      <c r="AN15" s="1" t="str">
        <f>'Bills Import 2024'!W15</f>
        <v>{"1011": 100.0}</v>
      </c>
      <c r="AO15" s="1" t="str">
        <f>'Bills Import 2024'!AW15</f>
        <v>15% PUR</v>
      </c>
      <c r="AP15" s="1" t="str">
        <f>'Bills Import 2024'!AX15</f>
        <v>0% PUR</v>
      </c>
      <c r="AQ15" s="1" t="str">
        <f>'Bills Import 2024'!AY15</f>
        <v>15% PUR</v>
      </c>
      <c r="AR15" s="1" t="str">
        <f>'Bills Import 2024'!AZ15</f>
        <v>15% PUR</v>
      </c>
      <c r="AS15" s="1" t="str">
        <f>'Bills Import 2024'!BA15</f>
        <v>15% PUR</v>
      </c>
      <c r="AT15" s="1" t="str">
        <f>'Bills Import 2024'!BB15</f>
        <v>0% PUR</v>
      </c>
    </row>
    <row r="16" spans="1:55" x14ac:dyDescent="0.25">
      <c r="A16" s="1" t="str">
        <f>'Bills Import 2024'!E16</f>
        <v>Raw Material Supplier</v>
      </c>
      <c r="B16" s="1" t="str">
        <f>'Bills Import 2024'!G16</f>
        <v>Employees Wages &amp; Salaries</v>
      </c>
      <c r="C16" s="1" t="str">
        <f>'Bills Import 2024'!I16</f>
        <v>Machinary Depreciation &amp; Maintenance</v>
      </c>
      <c r="D16" s="1" t="str">
        <f>'Bills Import 2024'!K16</f>
        <v>Subcontractors &amp; Services</v>
      </c>
      <c r="E16" s="1" t="str">
        <f>'Bills Import 2024'!M16</f>
        <v>Indirect Costs</v>
      </c>
      <c r="F16" s="1" t="str">
        <f>'Bills Import 2024'!O16</f>
        <v>Overheads</v>
      </c>
      <c r="G16" s="45">
        <f>'Bills Import 2024'!R16</f>
        <v>45292</v>
      </c>
      <c r="H16" s="45">
        <f>'Bills Import 2024'!R16</f>
        <v>45292</v>
      </c>
      <c r="I16" s="45">
        <f>'Bills Import 2024'!AE16</f>
        <v>45327</v>
      </c>
      <c r="J16" s="45">
        <f>'Bills Import 2024'!AG16</f>
        <v>45297</v>
      </c>
      <c r="K16" s="45">
        <f>'Bills Import 2024'!AI16</f>
        <v>45322</v>
      </c>
      <c r="L16" s="45">
        <f>'Bills Import 2024'!AK16</f>
        <v>45307</v>
      </c>
      <c r="M16" s="45">
        <f>'Bills Import 2024'!AM16</f>
        <v>45292</v>
      </c>
      <c r="N16" s="45">
        <f>'Bills Import 2024'!AO16</f>
        <v>45313</v>
      </c>
      <c r="O16" s="1" t="str">
        <f>'Bills Import 2024'!X16</f>
        <v>3010092</v>
      </c>
      <c r="P16" s="1" t="str">
        <f>'Bills Import 2024'!Y16</f>
        <v>3010093</v>
      </c>
      <c r="Q16" s="1" t="str">
        <f>'Bills Import 2024'!Z16</f>
        <v>3010094</v>
      </c>
      <c r="R16" s="1" t="str">
        <f>'Bills Import 2024'!AA16</f>
        <v>3010095</v>
      </c>
      <c r="S16" s="1" t="str">
        <f>'Bills Import 2024'!AB16</f>
        <v>3010096</v>
      </c>
      <c r="T16" s="1" t="str">
        <f>'Bills Import 2024'!AC16</f>
        <v>3010097</v>
      </c>
      <c r="U16" s="1" t="str">
        <f>'Bills Import 2024'!BC16</f>
        <v>Raw Material</v>
      </c>
      <c r="V16" s="1" t="str">
        <f>'Bills Import 2024'!BD16</f>
        <v>Manpower</v>
      </c>
      <c r="W16" s="1" t="str">
        <f>'Bills Import 2024'!BE16</f>
        <v>Machinary</v>
      </c>
      <c r="X16" s="1" t="str">
        <f>'Bills Import 2024'!BF16</f>
        <v>Subcontractors</v>
      </c>
      <c r="Y16" s="1" t="str">
        <f>'Bills Import 2024'!BG16</f>
        <v>Indirect Costs</v>
      </c>
      <c r="Z16" s="1" t="str">
        <f>'Bills Import 2024'!BH16</f>
        <v>Overheads</v>
      </c>
      <c r="AA16" s="1">
        <f>'Bills Import 2024'!BI16</f>
        <v>1</v>
      </c>
      <c r="AB16" s="1">
        <f>'Bills Import 2024'!BJ16</f>
        <v>1</v>
      </c>
      <c r="AC16" s="1">
        <f>'Bills Import 2024'!BK16</f>
        <v>1</v>
      </c>
      <c r="AD16" s="1">
        <f>'Bills Import 2024'!BL16</f>
        <v>1</v>
      </c>
      <c r="AE16" s="1">
        <f>'Bills Import 2024'!BM16</f>
        <v>1</v>
      </c>
      <c r="AF16" s="1">
        <f>'Bills Import 2024'!BN16</f>
        <v>1</v>
      </c>
      <c r="AG16" s="46">
        <f>'Bills Import 2024'!BO16</f>
        <v>248256</v>
      </c>
      <c r="AH16" s="46">
        <f>'Bills Import 2024'!BP16</f>
        <v>121263</v>
      </c>
      <c r="AI16" s="46">
        <f>'Bills Import 2024'!BQ16</f>
        <v>11194</v>
      </c>
      <c r="AJ16" s="46">
        <f>'Bills Import 2024'!BR16</f>
        <v>49705</v>
      </c>
      <c r="AK16" s="46">
        <f>'Bills Import 2024'!BS16</f>
        <v>21264</v>
      </c>
      <c r="AL16" s="46">
        <f>'Bills Import 2024'!BT16</f>
        <v>49062</v>
      </c>
      <c r="AM16" s="1">
        <f>'Bills Import 2024'!U16</f>
        <v>10236</v>
      </c>
      <c r="AN16" s="1" t="str">
        <f>'Bills Import 2024'!W16</f>
        <v>{"1008": 100.0}</v>
      </c>
      <c r="AO16" s="1" t="str">
        <f>'Bills Import 2024'!AW16</f>
        <v>15% PUR</v>
      </c>
      <c r="AP16" s="1" t="str">
        <f>'Bills Import 2024'!AX16</f>
        <v>0% PUR</v>
      </c>
      <c r="AQ16" s="1" t="str">
        <f>'Bills Import 2024'!AY16</f>
        <v>15% PUR</v>
      </c>
      <c r="AR16" s="1" t="str">
        <f>'Bills Import 2024'!AZ16</f>
        <v>15% PUR</v>
      </c>
      <c r="AS16" s="1" t="str">
        <f>'Bills Import 2024'!BA16</f>
        <v>15% PUR</v>
      </c>
      <c r="AT16" s="1" t="str">
        <f>'Bills Import 2024'!BB16</f>
        <v>0% PUR</v>
      </c>
    </row>
    <row r="17" spans="1:46" x14ac:dyDescent="0.25">
      <c r="A17" s="1" t="str">
        <f>'Bills Import 2024'!E17</f>
        <v/>
      </c>
      <c r="B17" s="1" t="str">
        <f>'Bills Import 2024'!G17</f>
        <v/>
      </c>
      <c r="C17" s="1" t="str">
        <f>'Bills Import 2024'!I17</f>
        <v/>
      </c>
      <c r="D17" s="1" t="str">
        <f>'Bills Import 2024'!K17</f>
        <v/>
      </c>
      <c r="E17" s="1" t="str">
        <f>'Bills Import 2024'!M17</f>
        <v/>
      </c>
      <c r="F17" s="1" t="str">
        <f>'Bills Import 2024'!O17</f>
        <v/>
      </c>
      <c r="G17" s="45" t="str">
        <f>'Bills Import 2024'!R17</f>
        <v/>
      </c>
      <c r="H17" s="45" t="str">
        <f>'Bills Import 2024'!R17</f>
        <v/>
      </c>
      <c r="I17" s="45" t="str">
        <f>'Bills Import 2024'!AE17</f>
        <v/>
      </c>
      <c r="J17" s="45" t="str">
        <f>'Bills Import 2024'!AG17</f>
        <v/>
      </c>
      <c r="K17" s="45" t="str">
        <f>'Bills Import 2024'!AI17</f>
        <v/>
      </c>
      <c r="L17" s="45" t="str">
        <f>'Bills Import 2024'!AK17</f>
        <v/>
      </c>
      <c r="M17" s="45" t="str">
        <f>'Bills Import 2024'!AM17</f>
        <v/>
      </c>
      <c r="N17" s="45" t="str">
        <f>'Bills Import 2024'!AO17</f>
        <v/>
      </c>
      <c r="O17" s="1" t="str">
        <f>'Bills Import 2024'!X17</f>
        <v>101011701</v>
      </c>
      <c r="P17" s="1" t="str">
        <f>'Bills Import 2024'!Y17</f>
        <v>3010093</v>
      </c>
      <c r="Q17" s="1" t="str">
        <f>'Bills Import 2024'!Z17</f>
        <v>3010094</v>
      </c>
      <c r="R17" s="1" t="str">
        <f>'Bills Import 2024'!AA17</f>
        <v>101011701</v>
      </c>
      <c r="S17" s="1" t="str">
        <f>'Bills Import 2024'!AB17</f>
        <v>3010096</v>
      </c>
      <c r="T17" s="1" t="str">
        <f>'Bills Import 2024'!AC17</f>
        <v>3010097</v>
      </c>
      <c r="U17" s="1" t="str">
        <f>'Bills Import 2024'!BC17</f>
        <v>Deduction of Advance Payment to Suppliers</v>
      </c>
      <c r="V17" s="1" t="str">
        <f>'Bills Import 2024'!BD17</f>
        <v>Manpower</v>
      </c>
      <c r="W17" s="1" t="str">
        <f>'Bills Import 2024'!BE17</f>
        <v>Machinary</v>
      </c>
      <c r="X17" s="1" t="str">
        <f>'Bills Import 2024'!BF17</f>
        <v>Deduction of Advance Payment to Suppliers</v>
      </c>
      <c r="Y17" s="1" t="str">
        <f>'Bills Import 2024'!BG17</f>
        <v>Indirect Costs</v>
      </c>
      <c r="Z17" s="1" t="str">
        <f>'Bills Import 2024'!BH17</f>
        <v>Overheads</v>
      </c>
      <c r="AA17" s="1">
        <f>'Bills Import 2024'!BI17</f>
        <v>-1</v>
      </c>
      <c r="AB17" s="1">
        <f>'Bills Import 2024'!BJ17</f>
        <v>1</v>
      </c>
      <c r="AC17" s="1">
        <f>'Bills Import 2024'!BK17</f>
        <v>1</v>
      </c>
      <c r="AD17" s="1">
        <f>'Bills Import 2024'!BL17</f>
        <v>-1</v>
      </c>
      <c r="AE17" s="1">
        <f>'Bills Import 2024'!BM17</f>
        <v>1</v>
      </c>
      <c r="AF17" s="1">
        <f>'Bills Import 2024'!BN17</f>
        <v>1</v>
      </c>
      <c r="AG17" s="46">
        <f>'Bills Import 2024'!BO17</f>
        <v>62064</v>
      </c>
      <c r="AH17" s="46">
        <f>'Bills Import 2024'!BP17</f>
        <v>30316</v>
      </c>
      <c r="AI17" s="46">
        <f>'Bills Import 2024'!BQ17</f>
        <v>2799</v>
      </c>
      <c r="AJ17" s="46">
        <f>'Bills Import 2024'!BR17</f>
        <v>12426</v>
      </c>
      <c r="AK17" s="46">
        <f>'Bills Import 2024'!BS17</f>
        <v>5316</v>
      </c>
      <c r="AL17" s="46">
        <f>'Bills Import 2024'!BT17</f>
        <v>12266</v>
      </c>
      <c r="AM17" s="1">
        <f>'Bills Import 2024'!U17</f>
        <v>10236</v>
      </c>
      <c r="AN17" s="1" t="str">
        <f>'Bills Import 2024'!W17</f>
        <v>{"1008": 100.0}</v>
      </c>
      <c r="AO17" s="1" t="str">
        <f>'Bills Import 2024'!AW17</f>
        <v>15% PUR</v>
      </c>
      <c r="AP17" s="1" t="str">
        <f>'Bills Import 2024'!AX17</f>
        <v>0% PUR</v>
      </c>
      <c r="AQ17" s="1" t="str">
        <f>'Bills Import 2024'!AY17</f>
        <v>15% PUR</v>
      </c>
      <c r="AR17" s="1" t="str">
        <f>'Bills Import 2024'!AZ17</f>
        <v>15% PUR</v>
      </c>
      <c r="AS17" s="1" t="str">
        <f>'Bills Import 2024'!BA17</f>
        <v>15% PUR</v>
      </c>
      <c r="AT17" s="1" t="str">
        <f>'Bills Import 2024'!BB17</f>
        <v>0% PUR</v>
      </c>
    </row>
    <row r="18" spans="1:46" x14ac:dyDescent="0.25">
      <c r="A18" s="1" t="str">
        <f>'Bills Import 2024'!E18</f>
        <v>Raw Material Supplier</v>
      </c>
      <c r="B18" s="1" t="str">
        <f>'Bills Import 2024'!G18</f>
        <v>Employees Wages &amp; Salaries</v>
      </c>
      <c r="C18" s="1" t="str">
        <f>'Bills Import 2024'!I18</f>
        <v>Machinary Depreciation &amp; Maintenance</v>
      </c>
      <c r="D18" s="1" t="str">
        <f>'Bills Import 2024'!K18</f>
        <v>Subcontractors &amp; Services</v>
      </c>
      <c r="E18" s="1" t="str">
        <f>'Bills Import 2024'!M18</f>
        <v>Indirect Costs</v>
      </c>
      <c r="F18" s="1" t="str">
        <f>'Bills Import 2024'!O18</f>
        <v>Overheads</v>
      </c>
      <c r="G18" s="45">
        <f>'Bills Import 2024'!R18</f>
        <v>45292</v>
      </c>
      <c r="H18" s="45">
        <f>'Bills Import 2024'!R18</f>
        <v>45292</v>
      </c>
      <c r="I18" s="45">
        <f>'Bills Import 2024'!AE18</f>
        <v>45327</v>
      </c>
      <c r="J18" s="45">
        <f>'Bills Import 2024'!AG18</f>
        <v>45297</v>
      </c>
      <c r="K18" s="45">
        <f>'Bills Import 2024'!AI18</f>
        <v>45322</v>
      </c>
      <c r="L18" s="45">
        <f>'Bills Import 2024'!AK18</f>
        <v>45307</v>
      </c>
      <c r="M18" s="45">
        <f>'Bills Import 2024'!AM18</f>
        <v>45292</v>
      </c>
      <c r="N18" s="45">
        <f>'Bills Import 2024'!AO18</f>
        <v>45313</v>
      </c>
      <c r="O18" s="1" t="str">
        <f>'Bills Import 2024'!X18</f>
        <v>3010092</v>
      </c>
      <c r="P18" s="1" t="str">
        <f>'Bills Import 2024'!Y18</f>
        <v>3010093</v>
      </c>
      <c r="Q18" s="1" t="str">
        <f>'Bills Import 2024'!Z18</f>
        <v>3010094</v>
      </c>
      <c r="R18" s="1" t="str">
        <f>'Bills Import 2024'!AA18</f>
        <v>3010095</v>
      </c>
      <c r="S18" s="1" t="str">
        <f>'Bills Import 2024'!AB18</f>
        <v>3010096</v>
      </c>
      <c r="T18" s="1" t="str">
        <f>'Bills Import 2024'!AC18</f>
        <v>3010097</v>
      </c>
      <c r="U18" s="1" t="str">
        <f>'Bills Import 2024'!BC18</f>
        <v>Raw Material</v>
      </c>
      <c r="V18" s="1" t="str">
        <f>'Bills Import 2024'!BD18</f>
        <v>Manpower</v>
      </c>
      <c r="W18" s="1" t="str">
        <f>'Bills Import 2024'!BE18</f>
        <v>Machinary</v>
      </c>
      <c r="X18" s="1" t="str">
        <f>'Bills Import 2024'!BF18</f>
        <v>Subcontractors</v>
      </c>
      <c r="Y18" s="1" t="str">
        <f>'Bills Import 2024'!BG18</f>
        <v>Indirect Costs</v>
      </c>
      <c r="Z18" s="1" t="str">
        <f>'Bills Import 2024'!BH18</f>
        <v>Overheads</v>
      </c>
      <c r="AA18" s="1">
        <f>'Bills Import 2024'!BI18</f>
        <v>1</v>
      </c>
      <c r="AB18" s="1">
        <f>'Bills Import 2024'!BJ18</f>
        <v>1</v>
      </c>
      <c r="AC18" s="1">
        <f>'Bills Import 2024'!BK18</f>
        <v>1</v>
      </c>
      <c r="AD18" s="1">
        <f>'Bills Import 2024'!BL18</f>
        <v>1</v>
      </c>
      <c r="AE18" s="1">
        <f>'Bills Import 2024'!BM18</f>
        <v>1</v>
      </c>
      <c r="AF18" s="1">
        <f>'Bills Import 2024'!BN18</f>
        <v>1</v>
      </c>
      <c r="AG18" s="46">
        <f>'Bills Import 2024'!BO18</f>
        <v>1485932</v>
      </c>
      <c r="AH18" s="46">
        <f>'Bills Import 2024'!BP18</f>
        <v>725815</v>
      </c>
      <c r="AI18" s="46">
        <f>'Bills Import 2024'!BQ18</f>
        <v>67003</v>
      </c>
      <c r="AJ18" s="46">
        <f>'Bills Import 2024'!BR18</f>
        <v>297507</v>
      </c>
      <c r="AK18" s="46">
        <f>'Bills Import 2024'!BS18</f>
        <v>127274</v>
      </c>
      <c r="AL18" s="46">
        <f>'Bills Import 2024'!BT18</f>
        <v>293660</v>
      </c>
      <c r="AM18" s="1">
        <f>'Bills Import 2024'!U18</f>
        <v>10247</v>
      </c>
      <c r="AN18" s="1" t="str">
        <f>'Bills Import 2024'!W18</f>
        <v>{"1019": 100.0}</v>
      </c>
      <c r="AO18" s="1" t="str">
        <f>'Bills Import 2024'!AW18</f>
        <v>15% PUR</v>
      </c>
      <c r="AP18" s="1" t="str">
        <f>'Bills Import 2024'!AX18</f>
        <v>0% PUR</v>
      </c>
      <c r="AQ18" s="1" t="str">
        <f>'Bills Import 2024'!AY18</f>
        <v>15% PUR</v>
      </c>
      <c r="AR18" s="1" t="str">
        <f>'Bills Import 2024'!AZ18</f>
        <v>15% PUR</v>
      </c>
      <c r="AS18" s="1" t="str">
        <f>'Bills Import 2024'!BA18</f>
        <v>15% PUR</v>
      </c>
      <c r="AT18" s="1" t="str">
        <f>'Bills Import 2024'!BB18</f>
        <v>0% PUR</v>
      </c>
    </row>
    <row r="19" spans="1:46" x14ac:dyDescent="0.25">
      <c r="A19" s="1" t="str">
        <f>'Bills Import 2024'!E19</f>
        <v/>
      </c>
      <c r="B19" s="1" t="str">
        <f>'Bills Import 2024'!G19</f>
        <v/>
      </c>
      <c r="C19" s="1" t="str">
        <f>'Bills Import 2024'!I19</f>
        <v/>
      </c>
      <c r="D19" s="1" t="str">
        <f>'Bills Import 2024'!K19</f>
        <v/>
      </c>
      <c r="E19" s="1" t="str">
        <f>'Bills Import 2024'!M19</f>
        <v/>
      </c>
      <c r="F19" s="1" t="str">
        <f>'Bills Import 2024'!O19</f>
        <v/>
      </c>
      <c r="G19" s="45" t="str">
        <f>'Bills Import 2024'!R19</f>
        <v/>
      </c>
      <c r="H19" s="45" t="str">
        <f>'Bills Import 2024'!R19</f>
        <v/>
      </c>
      <c r="I19" s="45" t="str">
        <f>'Bills Import 2024'!AE19</f>
        <v/>
      </c>
      <c r="J19" s="45" t="str">
        <f>'Bills Import 2024'!AG19</f>
        <v/>
      </c>
      <c r="K19" s="45" t="str">
        <f>'Bills Import 2024'!AI19</f>
        <v/>
      </c>
      <c r="L19" s="45" t="str">
        <f>'Bills Import 2024'!AK19</f>
        <v/>
      </c>
      <c r="M19" s="45" t="str">
        <f>'Bills Import 2024'!AM19</f>
        <v/>
      </c>
      <c r="N19" s="45" t="str">
        <f>'Bills Import 2024'!AO19</f>
        <v/>
      </c>
      <c r="O19" s="1" t="str">
        <f>'Bills Import 2024'!X19</f>
        <v>101011701</v>
      </c>
      <c r="P19" s="1" t="str">
        <f>'Bills Import 2024'!Y19</f>
        <v>3010093</v>
      </c>
      <c r="Q19" s="1" t="str">
        <f>'Bills Import 2024'!Z19</f>
        <v>3010094</v>
      </c>
      <c r="R19" s="1" t="str">
        <f>'Bills Import 2024'!AA19</f>
        <v>101011701</v>
      </c>
      <c r="S19" s="1" t="str">
        <f>'Bills Import 2024'!AB19</f>
        <v>3010096</v>
      </c>
      <c r="T19" s="1" t="str">
        <f>'Bills Import 2024'!AC19</f>
        <v>3010097</v>
      </c>
      <c r="U19" s="1" t="str">
        <f>'Bills Import 2024'!BC19</f>
        <v>Deduction of Advance Payment to Suppliers</v>
      </c>
      <c r="V19" s="1" t="str">
        <f>'Bills Import 2024'!BD19</f>
        <v>Manpower</v>
      </c>
      <c r="W19" s="1" t="str">
        <f>'Bills Import 2024'!BE19</f>
        <v>Machinary</v>
      </c>
      <c r="X19" s="1" t="str">
        <f>'Bills Import 2024'!BF19</f>
        <v>Deduction of Advance Payment to Suppliers</v>
      </c>
      <c r="Y19" s="1" t="str">
        <f>'Bills Import 2024'!BG19</f>
        <v>Indirect Costs</v>
      </c>
      <c r="Z19" s="1" t="str">
        <f>'Bills Import 2024'!BH19</f>
        <v>Overheads</v>
      </c>
      <c r="AA19" s="1">
        <f>'Bills Import 2024'!BI19</f>
        <v>-1</v>
      </c>
      <c r="AB19" s="1">
        <f>'Bills Import 2024'!BJ19</f>
        <v>1</v>
      </c>
      <c r="AC19" s="1">
        <f>'Bills Import 2024'!BK19</f>
        <v>1</v>
      </c>
      <c r="AD19" s="1">
        <f>'Bills Import 2024'!BL19</f>
        <v>-1</v>
      </c>
      <c r="AE19" s="1">
        <f>'Bills Import 2024'!BM19</f>
        <v>1</v>
      </c>
      <c r="AF19" s="1">
        <f>'Bills Import 2024'!BN19</f>
        <v>1</v>
      </c>
      <c r="AG19" s="46">
        <f>'Bills Import 2024'!BO19</f>
        <v>297186</v>
      </c>
      <c r="AH19" s="46">
        <f>'Bills Import 2024'!BP19</f>
        <v>145163</v>
      </c>
      <c r="AI19" s="46">
        <f>'Bills Import 2024'!BQ19</f>
        <v>13401</v>
      </c>
      <c r="AJ19" s="46">
        <f>'Bills Import 2024'!BR19</f>
        <v>59501</v>
      </c>
      <c r="AK19" s="46">
        <f>'Bills Import 2024'!BS19</f>
        <v>25455</v>
      </c>
      <c r="AL19" s="46">
        <f>'Bills Import 2024'!BT19</f>
        <v>58732</v>
      </c>
      <c r="AM19" s="1">
        <f>'Bills Import 2024'!U19</f>
        <v>10247</v>
      </c>
      <c r="AN19" s="1" t="str">
        <f>'Bills Import 2024'!W19</f>
        <v>{"1019": 100.0}</v>
      </c>
      <c r="AO19" s="1" t="str">
        <f>'Bills Import 2024'!AW19</f>
        <v>15% PUR</v>
      </c>
      <c r="AP19" s="1" t="str">
        <f>'Bills Import 2024'!AX19</f>
        <v>0% PUR</v>
      </c>
      <c r="AQ19" s="1" t="str">
        <f>'Bills Import 2024'!AY19</f>
        <v>15% PUR</v>
      </c>
      <c r="AR19" s="1" t="str">
        <f>'Bills Import 2024'!AZ19</f>
        <v>15% PUR</v>
      </c>
      <c r="AS19" s="1" t="str">
        <f>'Bills Import 2024'!BA19</f>
        <v>15% PUR</v>
      </c>
      <c r="AT19" s="1" t="str">
        <f>'Bills Import 2024'!BB19</f>
        <v>0% PUR</v>
      </c>
    </row>
    <row r="20" spans="1:46" x14ac:dyDescent="0.25">
      <c r="A20" s="1" t="str">
        <f>'Bills Import 2024'!E20</f>
        <v>Raw Material Supplier</v>
      </c>
      <c r="B20" s="1" t="str">
        <f>'Bills Import 2024'!G20</f>
        <v>Employees Wages &amp; Salaries</v>
      </c>
      <c r="C20" s="1" t="str">
        <f>'Bills Import 2024'!I20</f>
        <v>Machinary Depreciation &amp; Maintenance</v>
      </c>
      <c r="D20" s="1" t="str">
        <f>'Bills Import 2024'!K20</f>
        <v>Subcontractors &amp; Services</v>
      </c>
      <c r="E20" s="1" t="str">
        <f>'Bills Import 2024'!M20</f>
        <v>Indirect Costs</v>
      </c>
      <c r="F20" s="1" t="str">
        <f>'Bills Import 2024'!O20</f>
        <v>Overheads</v>
      </c>
      <c r="G20" s="45">
        <f>'Bills Import 2024'!R20</f>
        <v>45292</v>
      </c>
      <c r="H20" s="45">
        <f>'Bills Import 2024'!R20</f>
        <v>45292</v>
      </c>
      <c r="I20" s="45">
        <f>'Bills Import 2024'!AE20</f>
        <v>45327</v>
      </c>
      <c r="J20" s="45">
        <f>'Bills Import 2024'!AG20</f>
        <v>45297</v>
      </c>
      <c r="K20" s="45">
        <f>'Bills Import 2024'!AI20</f>
        <v>45322</v>
      </c>
      <c r="L20" s="45">
        <f>'Bills Import 2024'!AK20</f>
        <v>45307</v>
      </c>
      <c r="M20" s="45">
        <f>'Bills Import 2024'!AM20</f>
        <v>45292</v>
      </c>
      <c r="N20" s="45">
        <f>'Bills Import 2024'!AO20</f>
        <v>45313</v>
      </c>
      <c r="O20" s="1" t="str">
        <f>'Bills Import 2024'!X20</f>
        <v>3010092</v>
      </c>
      <c r="P20" s="1" t="str">
        <f>'Bills Import 2024'!Y20</f>
        <v>3010093</v>
      </c>
      <c r="Q20" s="1" t="str">
        <f>'Bills Import 2024'!Z20</f>
        <v>3010094</v>
      </c>
      <c r="R20" s="1" t="str">
        <f>'Bills Import 2024'!AA20</f>
        <v>3010095</v>
      </c>
      <c r="S20" s="1" t="str">
        <f>'Bills Import 2024'!AB20</f>
        <v>3010096</v>
      </c>
      <c r="T20" s="1" t="str">
        <f>'Bills Import 2024'!AC20</f>
        <v>3010097</v>
      </c>
      <c r="U20" s="1" t="str">
        <f>'Bills Import 2024'!BC20</f>
        <v>Raw Material</v>
      </c>
      <c r="V20" s="1" t="str">
        <f>'Bills Import 2024'!BD20</f>
        <v>Manpower</v>
      </c>
      <c r="W20" s="1" t="str">
        <f>'Bills Import 2024'!BE20</f>
        <v>Machinary</v>
      </c>
      <c r="X20" s="1" t="str">
        <f>'Bills Import 2024'!BF20</f>
        <v>Subcontractors</v>
      </c>
      <c r="Y20" s="1" t="str">
        <f>'Bills Import 2024'!BG20</f>
        <v>Indirect Costs</v>
      </c>
      <c r="Z20" s="1" t="str">
        <f>'Bills Import 2024'!BH20</f>
        <v>Overheads</v>
      </c>
      <c r="AA20" s="1">
        <f>'Bills Import 2024'!BI20</f>
        <v>1</v>
      </c>
      <c r="AB20" s="1">
        <f>'Bills Import 2024'!BJ20</f>
        <v>1</v>
      </c>
      <c r="AC20" s="1">
        <f>'Bills Import 2024'!BK20</f>
        <v>1</v>
      </c>
      <c r="AD20" s="1">
        <f>'Bills Import 2024'!BL20</f>
        <v>1</v>
      </c>
      <c r="AE20" s="1">
        <f>'Bills Import 2024'!BM20</f>
        <v>1</v>
      </c>
      <c r="AF20" s="1">
        <f>'Bills Import 2024'!BN20</f>
        <v>1</v>
      </c>
      <c r="AG20" s="46">
        <f>'Bills Import 2024'!BO20</f>
        <v>35080</v>
      </c>
      <c r="AH20" s="46">
        <f>'Bills Import 2024'!BP20</f>
        <v>17135</v>
      </c>
      <c r="AI20" s="46">
        <f>'Bills Import 2024'!BQ20</f>
        <v>1582</v>
      </c>
      <c r="AJ20" s="46">
        <f>'Bills Import 2024'!BR20</f>
        <v>7024</v>
      </c>
      <c r="AK20" s="46">
        <f>'Bills Import 2024'!BS20</f>
        <v>3005</v>
      </c>
      <c r="AL20" s="46">
        <f>'Bills Import 2024'!BT20</f>
        <v>6933</v>
      </c>
      <c r="AM20" s="1">
        <f>'Bills Import 2024'!U20</f>
        <v>10225</v>
      </c>
      <c r="AN20" s="1" t="str">
        <f>'Bills Import 2024'!W20</f>
        <v>{"997": 100.0}</v>
      </c>
      <c r="AO20" s="1" t="str">
        <f>'Bills Import 2024'!AW20</f>
        <v>15% PUR</v>
      </c>
      <c r="AP20" s="1" t="str">
        <f>'Bills Import 2024'!AX20</f>
        <v>0% PUR</v>
      </c>
      <c r="AQ20" s="1" t="str">
        <f>'Bills Import 2024'!AY20</f>
        <v>15% PUR</v>
      </c>
      <c r="AR20" s="1" t="str">
        <f>'Bills Import 2024'!AZ20</f>
        <v>15% PUR</v>
      </c>
      <c r="AS20" s="1" t="str">
        <f>'Bills Import 2024'!BA20</f>
        <v>15% PUR</v>
      </c>
      <c r="AT20" s="1" t="str">
        <f>'Bills Import 2024'!BB20</f>
        <v>0% PUR</v>
      </c>
    </row>
    <row r="21" spans="1:46" x14ac:dyDescent="0.25">
      <c r="A21" s="1" t="str">
        <f>'Bills Import 2024'!E21</f>
        <v/>
      </c>
      <c r="B21" s="1" t="str">
        <f>'Bills Import 2024'!G21</f>
        <v/>
      </c>
      <c r="C21" s="1" t="str">
        <f>'Bills Import 2024'!I21</f>
        <v/>
      </c>
      <c r="D21" s="1" t="str">
        <f>'Bills Import 2024'!K21</f>
        <v/>
      </c>
      <c r="E21" s="1" t="str">
        <f>'Bills Import 2024'!M21</f>
        <v/>
      </c>
      <c r="F21" s="1" t="str">
        <f>'Bills Import 2024'!O21</f>
        <v/>
      </c>
      <c r="G21" s="45" t="str">
        <f>'Bills Import 2024'!R21</f>
        <v/>
      </c>
      <c r="H21" s="45" t="str">
        <f>'Bills Import 2024'!R21</f>
        <v/>
      </c>
      <c r="I21" s="45" t="str">
        <f>'Bills Import 2024'!AE21</f>
        <v/>
      </c>
      <c r="J21" s="45" t="str">
        <f>'Bills Import 2024'!AG21</f>
        <v/>
      </c>
      <c r="K21" s="45" t="str">
        <f>'Bills Import 2024'!AI21</f>
        <v/>
      </c>
      <c r="L21" s="45" t="str">
        <f>'Bills Import 2024'!AK21</f>
        <v/>
      </c>
      <c r="M21" s="45" t="str">
        <f>'Bills Import 2024'!AM21</f>
        <v/>
      </c>
      <c r="N21" s="45" t="str">
        <f>'Bills Import 2024'!AO21</f>
        <v/>
      </c>
      <c r="O21" s="1" t="str">
        <f>'Bills Import 2024'!X21</f>
        <v>101011701</v>
      </c>
      <c r="P21" s="1" t="str">
        <f>'Bills Import 2024'!Y21</f>
        <v>3010093</v>
      </c>
      <c r="Q21" s="1" t="str">
        <f>'Bills Import 2024'!Z21</f>
        <v>3010094</v>
      </c>
      <c r="R21" s="1" t="str">
        <f>'Bills Import 2024'!AA21</f>
        <v>101011701</v>
      </c>
      <c r="S21" s="1" t="str">
        <f>'Bills Import 2024'!AB21</f>
        <v>3010096</v>
      </c>
      <c r="T21" s="1" t="str">
        <f>'Bills Import 2024'!AC21</f>
        <v>3010097</v>
      </c>
      <c r="U21" s="1" t="str">
        <f>'Bills Import 2024'!BC21</f>
        <v>Deduction of Advance Payment to Suppliers</v>
      </c>
      <c r="V21" s="1" t="str">
        <f>'Bills Import 2024'!BD21</f>
        <v>Manpower</v>
      </c>
      <c r="W21" s="1" t="str">
        <f>'Bills Import 2024'!BE21</f>
        <v>Machinary</v>
      </c>
      <c r="X21" s="1" t="str">
        <f>'Bills Import 2024'!BF21</f>
        <v>Deduction of Advance Payment to Suppliers</v>
      </c>
      <c r="Y21" s="1" t="str">
        <f>'Bills Import 2024'!BG21</f>
        <v>Indirect Costs</v>
      </c>
      <c r="Z21" s="1" t="str">
        <f>'Bills Import 2024'!BH21</f>
        <v>Overheads</v>
      </c>
      <c r="AA21" s="1">
        <f>'Bills Import 2024'!BI21</f>
        <v>-1</v>
      </c>
      <c r="AB21" s="1">
        <f>'Bills Import 2024'!BJ21</f>
        <v>1</v>
      </c>
      <c r="AC21" s="1">
        <f>'Bills Import 2024'!BK21</f>
        <v>1</v>
      </c>
      <c r="AD21" s="1">
        <f>'Bills Import 2024'!BL21</f>
        <v>-1</v>
      </c>
      <c r="AE21" s="1">
        <f>'Bills Import 2024'!BM21</f>
        <v>1</v>
      </c>
      <c r="AF21" s="1">
        <f>'Bills Import 2024'!BN21</f>
        <v>1</v>
      </c>
      <c r="AG21" s="46">
        <f>'Bills Import 2024'!BO21</f>
        <v>17540</v>
      </c>
      <c r="AH21" s="46">
        <f>'Bills Import 2024'!BP21</f>
        <v>8567</v>
      </c>
      <c r="AI21" s="46">
        <f>'Bills Import 2024'!BQ21</f>
        <v>791</v>
      </c>
      <c r="AJ21" s="46">
        <f>'Bills Import 2024'!BR21</f>
        <v>3512</v>
      </c>
      <c r="AK21" s="46">
        <f>'Bills Import 2024'!BS21</f>
        <v>1502</v>
      </c>
      <c r="AL21" s="46">
        <f>'Bills Import 2024'!BT21</f>
        <v>3466</v>
      </c>
      <c r="AM21" s="1">
        <f>'Bills Import 2024'!U21</f>
        <v>10225</v>
      </c>
      <c r="AN21" s="1" t="str">
        <f>'Bills Import 2024'!W21</f>
        <v>{"997": 100.0}</v>
      </c>
      <c r="AO21" s="1" t="str">
        <f>'Bills Import 2024'!AW21</f>
        <v>15% PUR</v>
      </c>
      <c r="AP21" s="1" t="str">
        <f>'Bills Import 2024'!AX21</f>
        <v>0% PUR</v>
      </c>
      <c r="AQ21" s="1" t="str">
        <f>'Bills Import 2024'!AY21</f>
        <v>15% PUR</v>
      </c>
      <c r="AR21" s="1" t="str">
        <f>'Bills Import 2024'!AZ21</f>
        <v>15% PUR</v>
      </c>
      <c r="AS21" s="1" t="str">
        <f>'Bills Import 2024'!BA21</f>
        <v>15% PUR</v>
      </c>
      <c r="AT21" s="1" t="str">
        <f>'Bills Import 2024'!BB21</f>
        <v>0% PUR</v>
      </c>
    </row>
    <row r="22" spans="1:46" x14ac:dyDescent="0.25">
      <c r="A22" s="1" t="str">
        <f>'Bills Import 2024'!E22</f>
        <v>Raw Material Supplier</v>
      </c>
      <c r="B22" s="1" t="str">
        <f>'Bills Import 2024'!G22</f>
        <v>Employees Wages &amp; Salaries</v>
      </c>
      <c r="C22" s="1" t="str">
        <f>'Bills Import 2024'!I22</f>
        <v>Machinary Depreciation &amp; Maintenance</v>
      </c>
      <c r="D22" s="1" t="str">
        <f>'Bills Import 2024'!K22</f>
        <v>Subcontractors &amp; Services</v>
      </c>
      <c r="E22" s="1" t="str">
        <f>'Bills Import 2024'!M22</f>
        <v>Indirect Costs</v>
      </c>
      <c r="F22" s="1" t="str">
        <f>'Bills Import 2024'!O22</f>
        <v>Overheads</v>
      </c>
      <c r="G22" s="45">
        <f>'Bills Import 2024'!R22</f>
        <v>45292</v>
      </c>
      <c r="H22" s="45">
        <f>'Bills Import 2024'!R22</f>
        <v>45292</v>
      </c>
      <c r="I22" s="45">
        <f>'Bills Import 2024'!AE22</f>
        <v>45327</v>
      </c>
      <c r="J22" s="45">
        <f>'Bills Import 2024'!AG22</f>
        <v>45297</v>
      </c>
      <c r="K22" s="45">
        <f>'Bills Import 2024'!AI22</f>
        <v>45322</v>
      </c>
      <c r="L22" s="45">
        <f>'Bills Import 2024'!AK22</f>
        <v>45307</v>
      </c>
      <c r="M22" s="45">
        <f>'Bills Import 2024'!AM22</f>
        <v>45292</v>
      </c>
      <c r="N22" s="45">
        <f>'Bills Import 2024'!AO22</f>
        <v>45313</v>
      </c>
      <c r="O22" s="1" t="str">
        <f>'Bills Import 2024'!X22</f>
        <v>3010092</v>
      </c>
      <c r="P22" s="1" t="str">
        <f>'Bills Import 2024'!Y22</f>
        <v>3010093</v>
      </c>
      <c r="Q22" s="1" t="str">
        <f>'Bills Import 2024'!Z22</f>
        <v>3010094</v>
      </c>
      <c r="R22" s="1" t="str">
        <f>'Bills Import 2024'!AA22</f>
        <v>3010095</v>
      </c>
      <c r="S22" s="1" t="str">
        <f>'Bills Import 2024'!AB22</f>
        <v>3010096</v>
      </c>
      <c r="T22" s="1" t="str">
        <f>'Bills Import 2024'!AC22</f>
        <v>3010097</v>
      </c>
      <c r="U22" s="1" t="str">
        <f>'Bills Import 2024'!BC22</f>
        <v>Raw Material</v>
      </c>
      <c r="V22" s="1" t="str">
        <f>'Bills Import 2024'!BD22</f>
        <v>Manpower</v>
      </c>
      <c r="W22" s="1" t="str">
        <f>'Bills Import 2024'!BE22</f>
        <v>Machinary</v>
      </c>
      <c r="X22" s="1" t="str">
        <f>'Bills Import 2024'!BF22</f>
        <v>Subcontractors</v>
      </c>
      <c r="Y22" s="1" t="str">
        <f>'Bills Import 2024'!BG22</f>
        <v>Indirect Costs</v>
      </c>
      <c r="Z22" s="1" t="str">
        <f>'Bills Import 2024'!BH22</f>
        <v>Overheads</v>
      </c>
      <c r="AA22" s="1">
        <f>'Bills Import 2024'!BI22</f>
        <v>1</v>
      </c>
      <c r="AB22" s="1">
        <f>'Bills Import 2024'!BJ22</f>
        <v>1</v>
      </c>
      <c r="AC22" s="1">
        <f>'Bills Import 2024'!BK22</f>
        <v>1</v>
      </c>
      <c r="AD22" s="1">
        <f>'Bills Import 2024'!BL22</f>
        <v>1</v>
      </c>
      <c r="AE22" s="1">
        <f>'Bills Import 2024'!BM22</f>
        <v>1</v>
      </c>
      <c r="AF22" s="1">
        <f>'Bills Import 2024'!BN22</f>
        <v>1</v>
      </c>
      <c r="AG22" s="46">
        <f>'Bills Import 2024'!BO22</f>
        <v>1272710</v>
      </c>
      <c r="AH22" s="46">
        <f>'Bills Import 2024'!BP22</f>
        <v>621665</v>
      </c>
      <c r="AI22" s="46">
        <f>'Bills Import 2024'!BQ22</f>
        <v>57389</v>
      </c>
      <c r="AJ22" s="46">
        <f>'Bills Import 2024'!BR22</f>
        <v>254817</v>
      </c>
      <c r="AK22" s="46">
        <f>'Bills Import 2024'!BS22</f>
        <v>109011</v>
      </c>
      <c r="AL22" s="46">
        <f>'Bills Import 2024'!BT22</f>
        <v>251522</v>
      </c>
      <c r="AM22" s="1">
        <f>'Bills Import 2024'!U22</f>
        <v>10139</v>
      </c>
      <c r="AN22" s="1" t="str">
        <f>'Bills Import 2024'!W22</f>
        <v>{"911": 100.0}</v>
      </c>
      <c r="AO22" s="1" t="str">
        <f>'Bills Import 2024'!AW22</f>
        <v>15% PUR</v>
      </c>
      <c r="AP22" s="1" t="str">
        <f>'Bills Import 2024'!AX22</f>
        <v>0% PUR</v>
      </c>
      <c r="AQ22" s="1" t="str">
        <f>'Bills Import 2024'!AY22</f>
        <v>15% PUR</v>
      </c>
      <c r="AR22" s="1" t="str">
        <f>'Bills Import 2024'!AZ22</f>
        <v>15% PUR</v>
      </c>
      <c r="AS22" s="1" t="str">
        <f>'Bills Import 2024'!BA22</f>
        <v>15% PUR</v>
      </c>
      <c r="AT22" s="1" t="str">
        <f>'Bills Import 2024'!BB22</f>
        <v>0% PUR</v>
      </c>
    </row>
    <row r="23" spans="1:46" x14ac:dyDescent="0.25">
      <c r="A23" s="1" t="str">
        <f>'Bills Import 2024'!E23</f>
        <v/>
      </c>
      <c r="B23" s="1" t="str">
        <f>'Bills Import 2024'!G23</f>
        <v/>
      </c>
      <c r="C23" s="1" t="str">
        <f>'Bills Import 2024'!I23</f>
        <v/>
      </c>
      <c r="D23" s="1" t="str">
        <f>'Bills Import 2024'!K23</f>
        <v/>
      </c>
      <c r="E23" s="1" t="str">
        <f>'Bills Import 2024'!M23</f>
        <v/>
      </c>
      <c r="F23" s="1" t="str">
        <f>'Bills Import 2024'!O23</f>
        <v/>
      </c>
      <c r="G23" s="45" t="str">
        <f>'Bills Import 2024'!R23</f>
        <v/>
      </c>
      <c r="H23" s="45" t="str">
        <f>'Bills Import 2024'!R23</f>
        <v/>
      </c>
      <c r="I23" s="45" t="str">
        <f>'Bills Import 2024'!AE23</f>
        <v/>
      </c>
      <c r="J23" s="45" t="str">
        <f>'Bills Import 2024'!AG23</f>
        <v/>
      </c>
      <c r="K23" s="45" t="str">
        <f>'Bills Import 2024'!AI23</f>
        <v/>
      </c>
      <c r="L23" s="45" t="str">
        <f>'Bills Import 2024'!AK23</f>
        <v/>
      </c>
      <c r="M23" s="45" t="str">
        <f>'Bills Import 2024'!AM23</f>
        <v/>
      </c>
      <c r="N23" s="45" t="str">
        <f>'Bills Import 2024'!AO23</f>
        <v/>
      </c>
      <c r="O23" s="1" t="str">
        <f>'Bills Import 2024'!X23</f>
        <v>101011701</v>
      </c>
      <c r="P23" s="1" t="str">
        <f>'Bills Import 2024'!Y23</f>
        <v>3010093</v>
      </c>
      <c r="Q23" s="1" t="str">
        <f>'Bills Import 2024'!Z23</f>
        <v>3010094</v>
      </c>
      <c r="R23" s="1" t="str">
        <f>'Bills Import 2024'!AA23</f>
        <v>101011701</v>
      </c>
      <c r="S23" s="1" t="str">
        <f>'Bills Import 2024'!AB23</f>
        <v>3010096</v>
      </c>
      <c r="T23" s="1" t="str">
        <f>'Bills Import 2024'!AC23</f>
        <v>3010097</v>
      </c>
      <c r="U23" s="1" t="str">
        <f>'Bills Import 2024'!BC23</f>
        <v>Deduction of Advance Payment to Suppliers</v>
      </c>
      <c r="V23" s="1" t="str">
        <f>'Bills Import 2024'!BD23</f>
        <v>Manpower</v>
      </c>
      <c r="W23" s="1" t="str">
        <f>'Bills Import 2024'!BE23</f>
        <v>Machinary</v>
      </c>
      <c r="X23" s="1" t="str">
        <f>'Bills Import 2024'!BF23</f>
        <v>Deduction of Advance Payment to Suppliers</v>
      </c>
      <c r="Y23" s="1" t="str">
        <f>'Bills Import 2024'!BG23</f>
        <v>Indirect Costs</v>
      </c>
      <c r="Z23" s="1" t="str">
        <f>'Bills Import 2024'!BH23</f>
        <v>Overheads</v>
      </c>
      <c r="AA23" s="1">
        <f>'Bills Import 2024'!BI23</f>
        <v>-1</v>
      </c>
      <c r="AB23" s="1">
        <f>'Bills Import 2024'!BJ23</f>
        <v>1</v>
      </c>
      <c r="AC23" s="1">
        <f>'Bills Import 2024'!BK23</f>
        <v>1</v>
      </c>
      <c r="AD23" s="1">
        <f>'Bills Import 2024'!BL23</f>
        <v>-1</v>
      </c>
      <c r="AE23" s="1">
        <f>'Bills Import 2024'!BM23</f>
        <v>1</v>
      </c>
      <c r="AF23" s="1">
        <f>'Bills Import 2024'!BN23</f>
        <v>1</v>
      </c>
      <c r="AG23" s="46">
        <f>'Bills Import 2024'!BO23</f>
        <v>74835</v>
      </c>
      <c r="AH23" s="46">
        <f>'Bills Import 2024'!BP23</f>
        <v>36554</v>
      </c>
      <c r="AI23" s="46">
        <f>'Bills Import 2024'!BQ23</f>
        <v>3374</v>
      </c>
      <c r="AJ23" s="46">
        <f>'Bills Import 2024'!BR23</f>
        <v>14983</v>
      </c>
      <c r="AK23" s="46">
        <f>'Bills Import 2024'!BS23</f>
        <v>6410</v>
      </c>
      <c r="AL23" s="46">
        <f>'Bills Import 2024'!BT23</f>
        <v>14789</v>
      </c>
      <c r="AM23" s="1">
        <f>'Bills Import 2024'!U23</f>
        <v>10139</v>
      </c>
      <c r="AN23" s="1" t="str">
        <f>'Bills Import 2024'!W23</f>
        <v>{"911": 100.0}</v>
      </c>
      <c r="AO23" s="1" t="str">
        <f>'Bills Import 2024'!AW23</f>
        <v>15% PUR</v>
      </c>
      <c r="AP23" s="1" t="str">
        <f>'Bills Import 2024'!AX23</f>
        <v>0% PUR</v>
      </c>
      <c r="AQ23" s="1" t="str">
        <f>'Bills Import 2024'!AY23</f>
        <v>15% PUR</v>
      </c>
      <c r="AR23" s="1" t="str">
        <f>'Bills Import 2024'!AZ23</f>
        <v>15% PUR</v>
      </c>
      <c r="AS23" s="1" t="str">
        <f>'Bills Import 2024'!BA23</f>
        <v>15% PUR</v>
      </c>
      <c r="AT23" s="1" t="str">
        <f>'Bills Import 2024'!BB23</f>
        <v>0% PUR</v>
      </c>
    </row>
    <row r="24" spans="1:46" x14ac:dyDescent="0.25">
      <c r="A24" s="1" t="str">
        <f>'Bills Import 2024'!E24</f>
        <v>Raw Material Supplier</v>
      </c>
      <c r="B24" s="1" t="str">
        <f>'Bills Import 2024'!G24</f>
        <v>Employees Wages &amp; Salaries</v>
      </c>
      <c r="C24" s="1" t="str">
        <f>'Bills Import 2024'!I24</f>
        <v>Machinary Depreciation &amp; Maintenance</v>
      </c>
      <c r="D24" s="1" t="str">
        <f>'Bills Import 2024'!K24</f>
        <v>Subcontractors &amp; Services</v>
      </c>
      <c r="E24" s="1" t="str">
        <f>'Bills Import 2024'!M24</f>
        <v>Indirect Costs</v>
      </c>
      <c r="F24" s="1" t="str">
        <f>'Bills Import 2024'!O24</f>
        <v>Overheads</v>
      </c>
      <c r="G24" s="45">
        <f>'Bills Import 2024'!R24</f>
        <v>45292</v>
      </c>
      <c r="H24" s="45">
        <f>'Bills Import 2024'!R24</f>
        <v>45292</v>
      </c>
      <c r="I24" s="45">
        <f>'Bills Import 2024'!AE24</f>
        <v>45327</v>
      </c>
      <c r="J24" s="45">
        <f>'Bills Import 2024'!AG24</f>
        <v>45297</v>
      </c>
      <c r="K24" s="45">
        <f>'Bills Import 2024'!AI24</f>
        <v>45322</v>
      </c>
      <c r="L24" s="45">
        <f>'Bills Import 2024'!AK24</f>
        <v>45307</v>
      </c>
      <c r="M24" s="45">
        <f>'Bills Import 2024'!AM24</f>
        <v>45292</v>
      </c>
      <c r="N24" s="45">
        <f>'Bills Import 2024'!AO24</f>
        <v>45313</v>
      </c>
      <c r="O24" s="1" t="str">
        <f>'Bills Import 2024'!X24</f>
        <v>3010092</v>
      </c>
      <c r="P24" s="1" t="str">
        <f>'Bills Import 2024'!Y24</f>
        <v>3010093</v>
      </c>
      <c r="Q24" s="1" t="str">
        <f>'Bills Import 2024'!Z24</f>
        <v>3010094</v>
      </c>
      <c r="R24" s="1" t="str">
        <f>'Bills Import 2024'!AA24</f>
        <v>3010095</v>
      </c>
      <c r="S24" s="1" t="str">
        <f>'Bills Import 2024'!AB24</f>
        <v>3010096</v>
      </c>
      <c r="T24" s="1" t="str">
        <f>'Bills Import 2024'!AC24</f>
        <v>3010097</v>
      </c>
      <c r="U24" s="1" t="str">
        <f>'Bills Import 2024'!BC24</f>
        <v>Raw Material</v>
      </c>
      <c r="V24" s="1" t="str">
        <f>'Bills Import 2024'!BD24</f>
        <v>Manpower</v>
      </c>
      <c r="W24" s="1" t="str">
        <f>'Bills Import 2024'!BE24</f>
        <v>Machinary</v>
      </c>
      <c r="X24" s="1" t="str">
        <f>'Bills Import 2024'!BF24</f>
        <v>Subcontractors</v>
      </c>
      <c r="Y24" s="1" t="str">
        <f>'Bills Import 2024'!BG24</f>
        <v>Indirect Costs</v>
      </c>
      <c r="Z24" s="1" t="str">
        <f>'Bills Import 2024'!BH24</f>
        <v>Overheads</v>
      </c>
      <c r="AA24" s="1">
        <f>'Bills Import 2024'!BI24</f>
        <v>1</v>
      </c>
      <c r="AB24" s="1">
        <f>'Bills Import 2024'!BJ24</f>
        <v>1</v>
      </c>
      <c r="AC24" s="1">
        <f>'Bills Import 2024'!BK24</f>
        <v>1</v>
      </c>
      <c r="AD24" s="1">
        <f>'Bills Import 2024'!BL24</f>
        <v>1</v>
      </c>
      <c r="AE24" s="1">
        <f>'Bills Import 2024'!BM24</f>
        <v>1</v>
      </c>
      <c r="AF24" s="1">
        <f>'Bills Import 2024'!BN24</f>
        <v>1</v>
      </c>
      <c r="AG24" s="46">
        <f>'Bills Import 2024'!BO24</f>
        <v>69525</v>
      </c>
      <c r="AH24" s="46">
        <f>'Bills Import 2024'!BP24</f>
        <v>33960</v>
      </c>
      <c r="AI24" s="46">
        <f>'Bills Import 2024'!BQ24</f>
        <v>3135</v>
      </c>
      <c r="AJ24" s="46">
        <f>'Bills Import 2024'!BR24</f>
        <v>13920</v>
      </c>
      <c r="AK24" s="46">
        <f>'Bills Import 2024'!BS24</f>
        <v>5955</v>
      </c>
      <c r="AL24" s="46">
        <f>'Bills Import 2024'!BT24</f>
        <v>13740</v>
      </c>
      <c r="AM24" s="1">
        <f>'Bills Import 2024'!U24</f>
        <v>10233</v>
      </c>
      <c r="AN24" s="1" t="str">
        <f>'Bills Import 2024'!W24</f>
        <v>{"1005": 100.0}</v>
      </c>
      <c r="AO24" s="1" t="str">
        <f>'Bills Import 2024'!AW24</f>
        <v>15% PUR</v>
      </c>
      <c r="AP24" s="1" t="str">
        <f>'Bills Import 2024'!AX24</f>
        <v>0% PUR</v>
      </c>
      <c r="AQ24" s="1" t="str">
        <f>'Bills Import 2024'!AY24</f>
        <v>15% PUR</v>
      </c>
      <c r="AR24" s="1" t="str">
        <f>'Bills Import 2024'!AZ24</f>
        <v>15% PUR</v>
      </c>
      <c r="AS24" s="1" t="str">
        <f>'Bills Import 2024'!BA24</f>
        <v>15% PUR</v>
      </c>
      <c r="AT24" s="1" t="str">
        <f>'Bills Import 2024'!BB24</f>
        <v>0% PUR</v>
      </c>
    </row>
    <row r="25" spans="1:46" x14ac:dyDescent="0.25">
      <c r="A25" s="1" t="str">
        <f>'Bills Import 2024'!E25</f>
        <v/>
      </c>
      <c r="B25" s="1" t="str">
        <f>'Bills Import 2024'!G25</f>
        <v/>
      </c>
      <c r="C25" s="1" t="str">
        <f>'Bills Import 2024'!I25</f>
        <v/>
      </c>
      <c r="D25" s="1" t="str">
        <f>'Bills Import 2024'!K25</f>
        <v/>
      </c>
      <c r="E25" s="1" t="str">
        <f>'Bills Import 2024'!M25</f>
        <v/>
      </c>
      <c r="F25" s="1" t="str">
        <f>'Bills Import 2024'!O25</f>
        <v/>
      </c>
      <c r="G25" s="45" t="str">
        <f>'Bills Import 2024'!R25</f>
        <v/>
      </c>
      <c r="H25" s="45" t="str">
        <f>'Bills Import 2024'!R25</f>
        <v/>
      </c>
      <c r="I25" s="45" t="str">
        <f>'Bills Import 2024'!AE25</f>
        <v/>
      </c>
      <c r="J25" s="45" t="str">
        <f>'Bills Import 2024'!AG25</f>
        <v/>
      </c>
      <c r="K25" s="45" t="str">
        <f>'Bills Import 2024'!AI25</f>
        <v/>
      </c>
      <c r="L25" s="45" t="str">
        <f>'Bills Import 2024'!AK25</f>
        <v/>
      </c>
      <c r="M25" s="45" t="str">
        <f>'Bills Import 2024'!AM25</f>
        <v/>
      </c>
      <c r="N25" s="45" t="str">
        <f>'Bills Import 2024'!AO25</f>
        <v/>
      </c>
      <c r="O25" s="1" t="str">
        <f>'Bills Import 2024'!X25</f>
        <v>101011701</v>
      </c>
      <c r="P25" s="1" t="str">
        <f>'Bills Import 2024'!Y25</f>
        <v>3010093</v>
      </c>
      <c r="Q25" s="1" t="str">
        <f>'Bills Import 2024'!Z25</f>
        <v>3010094</v>
      </c>
      <c r="R25" s="1" t="str">
        <f>'Bills Import 2024'!AA25</f>
        <v>101011701</v>
      </c>
      <c r="S25" s="1" t="str">
        <f>'Bills Import 2024'!AB25</f>
        <v>3010096</v>
      </c>
      <c r="T25" s="1" t="str">
        <f>'Bills Import 2024'!AC25</f>
        <v>3010097</v>
      </c>
      <c r="U25" s="1" t="str">
        <f>'Bills Import 2024'!BC25</f>
        <v>Deduction of Advance Payment to Suppliers</v>
      </c>
      <c r="V25" s="1" t="str">
        <f>'Bills Import 2024'!BD25</f>
        <v>Manpower</v>
      </c>
      <c r="W25" s="1" t="str">
        <f>'Bills Import 2024'!BE25</f>
        <v>Machinary</v>
      </c>
      <c r="X25" s="1" t="str">
        <f>'Bills Import 2024'!BF25</f>
        <v>Deduction of Advance Payment to Suppliers</v>
      </c>
      <c r="Y25" s="1" t="str">
        <f>'Bills Import 2024'!BG25</f>
        <v>Indirect Costs</v>
      </c>
      <c r="Z25" s="1" t="str">
        <f>'Bills Import 2024'!BH25</f>
        <v>Overheads</v>
      </c>
      <c r="AA25" s="1">
        <f>'Bills Import 2024'!BI25</f>
        <v>-1</v>
      </c>
      <c r="AB25" s="1">
        <f>'Bills Import 2024'!BJ25</f>
        <v>1</v>
      </c>
      <c r="AC25" s="1">
        <f>'Bills Import 2024'!BK25</f>
        <v>1</v>
      </c>
      <c r="AD25" s="1">
        <f>'Bills Import 2024'!BL25</f>
        <v>-1</v>
      </c>
      <c r="AE25" s="1">
        <f>'Bills Import 2024'!BM25</f>
        <v>1</v>
      </c>
      <c r="AF25" s="1">
        <f>'Bills Import 2024'!BN25</f>
        <v>1</v>
      </c>
      <c r="AG25" s="46">
        <f>'Bills Import 2024'!BO25</f>
        <v>0</v>
      </c>
      <c r="AH25" s="46">
        <f>'Bills Import 2024'!BP25</f>
        <v>0</v>
      </c>
      <c r="AI25" s="46">
        <f>'Bills Import 2024'!BQ25</f>
        <v>0</v>
      </c>
      <c r="AJ25" s="46">
        <f>'Bills Import 2024'!BR25</f>
        <v>0</v>
      </c>
      <c r="AK25" s="46">
        <f>'Bills Import 2024'!BS25</f>
        <v>0</v>
      </c>
      <c r="AL25" s="46">
        <f>'Bills Import 2024'!BT25</f>
        <v>0</v>
      </c>
      <c r="AM25" s="1">
        <f>'Bills Import 2024'!U25</f>
        <v>10233</v>
      </c>
      <c r="AN25" s="1" t="str">
        <f>'Bills Import 2024'!W25</f>
        <v>{"1005": 100.0}</v>
      </c>
      <c r="AO25" s="1" t="str">
        <f>'Bills Import 2024'!AW25</f>
        <v>15% PUR</v>
      </c>
      <c r="AP25" s="1" t="str">
        <f>'Bills Import 2024'!AX25</f>
        <v>0% PUR</v>
      </c>
      <c r="AQ25" s="1" t="str">
        <f>'Bills Import 2024'!AY25</f>
        <v>15% PUR</v>
      </c>
      <c r="AR25" s="1" t="str">
        <f>'Bills Import 2024'!AZ25</f>
        <v>15% PUR</v>
      </c>
      <c r="AS25" s="1" t="str">
        <f>'Bills Import 2024'!BA25</f>
        <v>15% PUR</v>
      </c>
      <c r="AT25" s="1" t="str">
        <f>'Bills Import 2024'!BB25</f>
        <v>0% PUR</v>
      </c>
    </row>
    <row r="26" spans="1:46" x14ac:dyDescent="0.25">
      <c r="A26" s="1" t="str">
        <f>'Bills Import 2024'!E26</f>
        <v>Raw Material Supplier</v>
      </c>
      <c r="B26" s="1" t="str">
        <f>'Bills Import 2024'!G26</f>
        <v>Employees Wages &amp; Salaries</v>
      </c>
      <c r="C26" s="1" t="str">
        <f>'Bills Import 2024'!I26</f>
        <v>Machinary Depreciation &amp; Maintenance</v>
      </c>
      <c r="D26" s="1" t="str">
        <f>'Bills Import 2024'!K26</f>
        <v>Subcontractors &amp; Services</v>
      </c>
      <c r="E26" s="1" t="str">
        <f>'Bills Import 2024'!M26</f>
        <v>Indirect Costs</v>
      </c>
      <c r="F26" s="1" t="str">
        <f>'Bills Import 2024'!O26</f>
        <v>Overheads</v>
      </c>
      <c r="G26" s="45">
        <f>'Bills Import 2024'!R26</f>
        <v>45292</v>
      </c>
      <c r="H26" s="45">
        <f>'Bills Import 2024'!R26</f>
        <v>45292</v>
      </c>
      <c r="I26" s="45">
        <f>'Bills Import 2024'!AE26</f>
        <v>45327</v>
      </c>
      <c r="J26" s="45">
        <f>'Bills Import 2024'!AG26</f>
        <v>45297</v>
      </c>
      <c r="K26" s="45">
        <f>'Bills Import 2024'!AI26</f>
        <v>45322</v>
      </c>
      <c r="L26" s="45">
        <f>'Bills Import 2024'!AK26</f>
        <v>45307</v>
      </c>
      <c r="M26" s="45">
        <f>'Bills Import 2024'!AM26</f>
        <v>45292</v>
      </c>
      <c r="N26" s="45">
        <f>'Bills Import 2024'!AO26</f>
        <v>45313</v>
      </c>
      <c r="O26" s="1" t="str">
        <f>'Bills Import 2024'!X26</f>
        <v>3010092</v>
      </c>
      <c r="P26" s="1" t="str">
        <f>'Bills Import 2024'!Y26</f>
        <v>3010093</v>
      </c>
      <c r="Q26" s="1" t="str">
        <f>'Bills Import 2024'!Z26</f>
        <v>3010094</v>
      </c>
      <c r="R26" s="1" t="str">
        <f>'Bills Import 2024'!AA26</f>
        <v>3010095</v>
      </c>
      <c r="S26" s="1" t="str">
        <f>'Bills Import 2024'!AB26</f>
        <v>3010096</v>
      </c>
      <c r="T26" s="1" t="str">
        <f>'Bills Import 2024'!AC26</f>
        <v>3010097</v>
      </c>
      <c r="U26" s="1" t="str">
        <f>'Bills Import 2024'!BC26</f>
        <v>Raw Material</v>
      </c>
      <c r="V26" s="1" t="str">
        <f>'Bills Import 2024'!BD26</f>
        <v>Manpower</v>
      </c>
      <c r="W26" s="1" t="str">
        <f>'Bills Import 2024'!BE26</f>
        <v>Machinary</v>
      </c>
      <c r="X26" s="1" t="str">
        <f>'Bills Import 2024'!BF26</f>
        <v>Subcontractors</v>
      </c>
      <c r="Y26" s="1" t="str">
        <f>'Bills Import 2024'!BG26</f>
        <v>Indirect Costs</v>
      </c>
      <c r="Z26" s="1" t="str">
        <f>'Bills Import 2024'!BH26</f>
        <v>Overheads</v>
      </c>
      <c r="AA26" s="1">
        <f>'Bills Import 2024'!BI26</f>
        <v>1</v>
      </c>
      <c r="AB26" s="1">
        <f>'Bills Import 2024'!BJ26</f>
        <v>1</v>
      </c>
      <c r="AC26" s="1">
        <f>'Bills Import 2024'!BK26</f>
        <v>1</v>
      </c>
      <c r="AD26" s="1">
        <f>'Bills Import 2024'!BL26</f>
        <v>1</v>
      </c>
      <c r="AE26" s="1">
        <f>'Bills Import 2024'!BM26</f>
        <v>1</v>
      </c>
      <c r="AF26" s="1">
        <f>'Bills Import 2024'!BN26</f>
        <v>1</v>
      </c>
      <c r="AG26" s="46">
        <f>'Bills Import 2024'!BO26</f>
        <v>75260</v>
      </c>
      <c r="AH26" s="46">
        <f>'Bills Import 2024'!BP26</f>
        <v>36761</v>
      </c>
      <c r="AI26" s="46">
        <f>'Bills Import 2024'!BQ26</f>
        <v>3394</v>
      </c>
      <c r="AJ26" s="46">
        <f>'Bills Import 2024'!BR26</f>
        <v>15068</v>
      </c>
      <c r="AK26" s="46">
        <f>'Bills Import 2024'!BS26</f>
        <v>6446</v>
      </c>
      <c r="AL26" s="46">
        <f>'Bills Import 2024'!BT26</f>
        <v>14873</v>
      </c>
      <c r="AM26" s="1">
        <f>'Bills Import 2024'!U26</f>
        <v>10222</v>
      </c>
      <c r="AN26" s="1" t="str">
        <f>'Bills Import 2024'!W26</f>
        <v>{"994": 100.0}</v>
      </c>
      <c r="AO26" s="1" t="str">
        <f>'Bills Import 2024'!AW26</f>
        <v>15% PUR</v>
      </c>
      <c r="AP26" s="1" t="str">
        <f>'Bills Import 2024'!AX26</f>
        <v>0% PUR</v>
      </c>
      <c r="AQ26" s="1" t="str">
        <f>'Bills Import 2024'!AY26</f>
        <v>15% PUR</v>
      </c>
      <c r="AR26" s="1" t="str">
        <f>'Bills Import 2024'!AZ26</f>
        <v>15% PUR</v>
      </c>
      <c r="AS26" s="1" t="str">
        <f>'Bills Import 2024'!BA26</f>
        <v>15% PUR</v>
      </c>
      <c r="AT26" s="1" t="str">
        <f>'Bills Import 2024'!BB26</f>
        <v>0% PUR</v>
      </c>
    </row>
    <row r="27" spans="1:46" x14ac:dyDescent="0.25">
      <c r="A27" s="1" t="str">
        <f>'Bills Import 2024'!E27</f>
        <v/>
      </c>
      <c r="B27" s="1" t="str">
        <f>'Bills Import 2024'!G27</f>
        <v/>
      </c>
      <c r="C27" s="1" t="str">
        <f>'Bills Import 2024'!I27</f>
        <v/>
      </c>
      <c r="D27" s="1" t="str">
        <f>'Bills Import 2024'!K27</f>
        <v/>
      </c>
      <c r="E27" s="1" t="str">
        <f>'Bills Import 2024'!M27</f>
        <v/>
      </c>
      <c r="F27" s="1" t="str">
        <f>'Bills Import 2024'!O27</f>
        <v/>
      </c>
      <c r="G27" s="45" t="str">
        <f>'Bills Import 2024'!R27</f>
        <v/>
      </c>
      <c r="H27" s="45" t="str">
        <f>'Bills Import 2024'!R27</f>
        <v/>
      </c>
      <c r="I27" s="45" t="str">
        <f>'Bills Import 2024'!AE27</f>
        <v/>
      </c>
      <c r="J27" s="45" t="str">
        <f>'Bills Import 2024'!AG27</f>
        <v/>
      </c>
      <c r="K27" s="45" t="str">
        <f>'Bills Import 2024'!AI27</f>
        <v/>
      </c>
      <c r="L27" s="45" t="str">
        <f>'Bills Import 2024'!AK27</f>
        <v/>
      </c>
      <c r="M27" s="45" t="str">
        <f>'Bills Import 2024'!AM27</f>
        <v/>
      </c>
      <c r="N27" s="45" t="str">
        <f>'Bills Import 2024'!AO27</f>
        <v/>
      </c>
      <c r="O27" s="1" t="str">
        <f>'Bills Import 2024'!X27</f>
        <v>101011701</v>
      </c>
      <c r="P27" s="1" t="str">
        <f>'Bills Import 2024'!Y27</f>
        <v>3010093</v>
      </c>
      <c r="Q27" s="1" t="str">
        <f>'Bills Import 2024'!Z27</f>
        <v>3010094</v>
      </c>
      <c r="R27" s="1" t="str">
        <f>'Bills Import 2024'!AA27</f>
        <v>101011701</v>
      </c>
      <c r="S27" s="1" t="str">
        <f>'Bills Import 2024'!AB27</f>
        <v>3010096</v>
      </c>
      <c r="T27" s="1" t="str">
        <f>'Bills Import 2024'!AC27</f>
        <v>3010097</v>
      </c>
      <c r="U27" s="1" t="str">
        <f>'Bills Import 2024'!BC27</f>
        <v>Deduction of Advance Payment to Suppliers</v>
      </c>
      <c r="V27" s="1" t="str">
        <f>'Bills Import 2024'!BD27</f>
        <v>Manpower</v>
      </c>
      <c r="W27" s="1" t="str">
        <f>'Bills Import 2024'!BE27</f>
        <v>Machinary</v>
      </c>
      <c r="X27" s="1" t="str">
        <f>'Bills Import 2024'!BF27</f>
        <v>Deduction of Advance Payment to Suppliers</v>
      </c>
      <c r="Y27" s="1" t="str">
        <f>'Bills Import 2024'!BG27</f>
        <v>Indirect Costs</v>
      </c>
      <c r="Z27" s="1" t="str">
        <f>'Bills Import 2024'!BH27</f>
        <v>Overheads</v>
      </c>
      <c r="AA27" s="1">
        <f>'Bills Import 2024'!BI27</f>
        <v>-1</v>
      </c>
      <c r="AB27" s="1">
        <f>'Bills Import 2024'!BJ27</f>
        <v>1</v>
      </c>
      <c r="AC27" s="1">
        <f>'Bills Import 2024'!BK27</f>
        <v>1</v>
      </c>
      <c r="AD27" s="1">
        <f>'Bills Import 2024'!BL27</f>
        <v>-1</v>
      </c>
      <c r="AE27" s="1">
        <f>'Bills Import 2024'!BM27</f>
        <v>1</v>
      </c>
      <c r="AF27" s="1">
        <f>'Bills Import 2024'!BN27</f>
        <v>1</v>
      </c>
      <c r="AG27" s="46">
        <f>'Bills Import 2024'!BO27</f>
        <v>0</v>
      </c>
      <c r="AH27" s="46">
        <f>'Bills Import 2024'!BP27</f>
        <v>0</v>
      </c>
      <c r="AI27" s="46">
        <f>'Bills Import 2024'!BQ27</f>
        <v>0</v>
      </c>
      <c r="AJ27" s="46">
        <f>'Bills Import 2024'!BR27</f>
        <v>0</v>
      </c>
      <c r="AK27" s="46">
        <f>'Bills Import 2024'!BS27</f>
        <v>0</v>
      </c>
      <c r="AL27" s="46">
        <f>'Bills Import 2024'!BT27</f>
        <v>0</v>
      </c>
      <c r="AM27" s="1">
        <f>'Bills Import 2024'!U27</f>
        <v>10222</v>
      </c>
      <c r="AN27" s="1" t="str">
        <f>'Bills Import 2024'!W27</f>
        <v>{"994": 100.0}</v>
      </c>
      <c r="AO27" s="1" t="str">
        <f>'Bills Import 2024'!AW27</f>
        <v>15% PUR</v>
      </c>
      <c r="AP27" s="1" t="str">
        <f>'Bills Import 2024'!AX27</f>
        <v>0% PUR</v>
      </c>
      <c r="AQ27" s="1" t="str">
        <f>'Bills Import 2024'!AY27</f>
        <v>15% PUR</v>
      </c>
      <c r="AR27" s="1" t="str">
        <f>'Bills Import 2024'!AZ27</f>
        <v>15% PUR</v>
      </c>
      <c r="AS27" s="1" t="str">
        <f>'Bills Import 2024'!BA27</f>
        <v>15% PUR</v>
      </c>
      <c r="AT27" s="1" t="str">
        <f>'Bills Import 2024'!BB27</f>
        <v>0% PUR</v>
      </c>
    </row>
    <row r="28" spans="1:46" x14ac:dyDescent="0.25">
      <c r="A28" s="1" t="str">
        <f>'Bills Import 2024'!E28</f>
        <v>Raw Material Supplier</v>
      </c>
      <c r="B28" s="1" t="str">
        <f>'Bills Import 2024'!G28</f>
        <v>Employees Wages &amp; Salaries</v>
      </c>
      <c r="C28" s="1" t="str">
        <f>'Bills Import 2024'!I28</f>
        <v>Machinary Depreciation &amp; Maintenance</v>
      </c>
      <c r="D28" s="1" t="str">
        <f>'Bills Import 2024'!K28</f>
        <v>Subcontractors &amp; Services</v>
      </c>
      <c r="E28" s="1" t="str">
        <f>'Bills Import 2024'!M28</f>
        <v>Indirect Costs</v>
      </c>
      <c r="F28" s="1" t="str">
        <f>'Bills Import 2024'!O28</f>
        <v>Overheads</v>
      </c>
      <c r="G28" s="45">
        <f>'Bills Import 2024'!R28</f>
        <v>45292</v>
      </c>
      <c r="H28" s="45">
        <f>'Bills Import 2024'!R28</f>
        <v>45292</v>
      </c>
      <c r="I28" s="45">
        <f>'Bills Import 2024'!AE28</f>
        <v>45327</v>
      </c>
      <c r="J28" s="45">
        <f>'Bills Import 2024'!AG28</f>
        <v>45297</v>
      </c>
      <c r="K28" s="45">
        <f>'Bills Import 2024'!AI28</f>
        <v>45322</v>
      </c>
      <c r="L28" s="45">
        <f>'Bills Import 2024'!AK28</f>
        <v>45307</v>
      </c>
      <c r="M28" s="45">
        <f>'Bills Import 2024'!AM28</f>
        <v>45292</v>
      </c>
      <c r="N28" s="45">
        <f>'Bills Import 2024'!AO28</f>
        <v>45313</v>
      </c>
      <c r="O28" s="1" t="str">
        <f>'Bills Import 2024'!X28</f>
        <v>3010092</v>
      </c>
      <c r="P28" s="1" t="str">
        <f>'Bills Import 2024'!Y28</f>
        <v>3010093</v>
      </c>
      <c r="Q28" s="1" t="str">
        <f>'Bills Import 2024'!Z28</f>
        <v>3010094</v>
      </c>
      <c r="R28" s="1" t="str">
        <f>'Bills Import 2024'!AA28</f>
        <v>3010095</v>
      </c>
      <c r="S28" s="1" t="str">
        <f>'Bills Import 2024'!AB28</f>
        <v>3010096</v>
      </c>
      <c r="T28" s="1" t="str">
        <f>'Bills Import 2024'!AC28</f>
        <v>3010097</v>
      </c>
      <c r="U28" s="1" t="str">
        <f>'Bills Import 2024'!BC28</f>
        <v>Raw Material</v>
      </c>
      <c r="V28" s="1" t="str">
        <f>'Bills Import 2024'!BD28</f>
        <v>Manpower</v>
      </c>
      <c r="W28" s="1" t="str">
        <f>'Bills Import 2024'!BE28</f>
        <v>Machinary</v>
      </c>
      <c r="X28" s="1" t="str">
        <f>'Bills Import 2024'!BF28</f>
        <v>Subcontractors</v>
      </c>
      <c r="Y28" s="1" t="str">
        <f>'Bills Import 2024'!BG28</f>
        <v>Indirect Costs</v>
      </c>
      <c r="Z28" s="1" t="str">
        <f>'Bills Import 2024'!BH28</f>
        <v>Overheads</v>
      </c>
      <c r="AA28" s="1">
        <f>'Bills Import 2024'!BI28</f>
        <v>1</v>
      </c>
      <c r="AB28" s="1">
        <f>'Bills Import 2024'!BJ28</f>
        <v>1</v>
      </c>
      <c r="AC28" s="1">
        <f>'Bills Import 2024'!BK28</f>
        <v>1</v>
      </c>
      <c r="AD28" s="1">
        <f>'Bills Import 2024'!BL28</f>
        <v>1</v>
      </c>
      <c r="AE28" s="1">
        <f>'Bills Import 2024'!BM28</f>
        <v>1</v>
      </c>
      <c r="AF28" s="1">
        <f>'Bills Import 2024'!BN28</f>
        <v>1</v>
      </c>
      <c r="AG28" s="46">
        <f>'Bills Import 2024'!BO28</f>
        <v>101970</v>
      </c>
      <c r="AH28" s="46">
        <f>'Bills Import 2024'!BP28</f>
        <v>49808</v>
      </c>
      <c r="AI28" s="46">
        <f>'Bills Import 2024'!BQ28</f>
        <v>4598</v>
      </c>
      <c r="AJ28" s="46">
        <f>'Bills Import 2024'!BR28</f>
        <v>20416</v>
      </c>
      <c r="AK28" s="46">
        <f>'Bills Import 2024'!BS28</f>
        <v>8734</v>
      </c>
      <c r="AL28" s="46">
        <f>'Bills Import 2024'!BT28</f>
        <v>20152</v>
      </c>
      <c r="AM28" s="1">
        <f>'Bills Import 2024'!U28</f>
        <v>10230</v>
      </c>
      <c r="AN28" s="1" t="str">
        <f>'Bills Import 2024'!W28</f>
        <v>{"1002": 100.0}</v>
      </c>
      <c r="AO28" s="1" t="str">
        <f>'Bills Import 2024'!AW28</f>
        <v>15% PUR</v>
      </c>
      <c r="AP28" s="1" t="str">
        <f>'Bills Import 2024'!AX28</f>
        <v>0% PUR</v>
      </c>
      <c r="AQ28" s="1" t="str">
        <f>'Bills Import 2024'!AY28</f>
        <v>15% PUR</v>
      </c>
      <c r="AR28" s="1" t="str">
        <f>'Bills Import 2024'!AZ28</f>
        <v>15% PUR</v>
      </c>
      <c r="AS28" s="1" t="str">
        <f>'Bills Import 2024'!BA28</f>
        <v>15% PUR</v>
      </c>
      <c r="AT28" s="1" t="str">
        <f>'Bills Import 2024'!BB28</f>
        <v>0% PUR</v>
      </c>
    </row>
    <row r="29" spans="1:46" x14ac:dyDescent="0.25">
      <c r="A29" s="1" t="str">
        <f>'Bills Import 2024'!E29</f>
        <v/>
      </c>
      <c r="B29" s="1" t="str">
        <f>'Bills Import 2024'!G29</f>
        <v/>
      </c>
      <c r="C29" s="1" t="str">
        <f>'Bills Import 2024'!I29</f>
        <v/>
      </c>
      <c r="D29" s="1" t="str">
        <f>'Bills Import 2024'!K29</f>
        <v/>
      </c>
      <c r="E29" s="1" t="str">
        <f>'Bills Import 2024'!M29</f>
        <v/>
      </c>
      <c r="F29" s="1" t="str">
        <f>'Bills Import 2024'!O29</f>
        <v/>
      </c>
      <c r="G29" s="45" t="str">
        <f>'Bills Import 2024'!R29</f>
        <v/>
      </c>
      <c r="H29" s="45" t="str">
        <f>'Bills Import 2024'!R29</f>
        <v/>
      </c>
      <c r="I29" s="45" t="str">
        <f>'Bills Import 2024'!AE29</f>
        <v/>
      </c>
      <c r="J29" s="45" t="str">
        <f>'Bills Import 2024'!AG29</f>
        <v/>
      </c>
      <c r="K29" s="45" t="str">
        <f>'Bills Import 2024'!AI29</f>
        <v/>
      </c>
      <c r="L29" s="45" t="str">
        <f>'Bills Import 2024'!AK29</f>
        <v/>
      </c>
      <c r="M29" s="45" t="str">
        <f>'Bills Import 2024'!AM29</f>
        <v/>
      </c>
      <c r="N29" s="45" t="str">
        <f>'Bills Import 2024'!AO29</f>
        <v/>
      </c>
      <c r="O29" s="1" t="str">
        <f>'Bills Import 2024'!X29</f>
        <v>101011701</v>
      </c>
      <c r="P29" s="1" t="str">
        <f>'Bills Import 2024'!Y29</f>
        <v>3010093</v>
      </c>
      <c r="Q29" s="1" t="str">
        <f>'Bills Import 2024'!Z29</f>
        <v>3010094</v>
      </c>
      <c r="R29" s="1" t="str">
        <f>'Bills Import 2024'!AA29</f>
        <v>101011701</v>
      </c>
      <c r="S29" s="1" t="str">
        <f>'Bills Import 2024'!AB29</f>
        <v>3010096</v>
      </c>
      <c r="T29" s="1" t="str">
        <f>'Bills Import 2024'!AC29</f>
        <v>3010097</v>
      </c>
      <c r="U29" s="1" t="str">
        <f>'Bills Import 2024'!BC29</f>
        <v>Deduction of Advance Payment to Suppliers</v>
      </c>
      <c r="V29" s="1" t="str">
        <f>'Bills Import 2024'!BD29</f>
        <v>Manpower</v>
      </c>
      <c r="W29" s="1" t="str">
        <f>'Bills Import 2024'!BE29</f>
        <v>Machinary</v>
      </c>
      <c r="X29" s="1" t="str">
        <f>'Bills Import 2024'!BF29</f>
        <v>Deduction of Advance Payment to Suppliers</v>
      </c>
      <c r="Y29" s="1" t="str">
        <f>'Bills Import 2024'!BG29</f>
        <v>Indirect Costs</v>
      </c>
      <c r="Z29" s="1" t="str">
        <f>'Bills Import 2024'!BH29</f>
        <v>Overheads</v>
      </c>
      <c r="AA29" s="1">
        <f>'Bills Import 2024'!BI29</f>
        <v>-1</v>
      </c>
      <c r="AB29" s="1">
        <f>'Bills Import 2024'!BJ29</f>
        <v>1</v>
      </c>
      <c r="AC29" s="1">
        <f>'Bills Import 2024'!BK29</f>
        <v>1</v>
      </c>
      <c r="AD29" s="1">
        <f>'Bills Import 2024'!BL29</f>
        <v>-1</v>
      </c>
      <c r="AE29" s="1">
        <f>'Bills Import 2024'!BM29</f>
        <v>1</v>
      </c>
      <c r="AF29" s="1">
        <f>'Bills Import 2024'!BN29</f>
        <v>1</v>
      </c>
      <c r="AG29" s="46">
        <f>'Bills Import 2024'!BO29</f>
        <v>0</v>
      </c>
      <c r="AH29" s="46">
        <f>'Bills Import 2024'!BP29</f>
        <v>0</v>
      </c>
      <c r="AI29" s="46">
        <f>'Bills Import 2024'!BQ29</f>
        <v>0</v>
      </c>
      <c r="AJ29" s="46">
        <f>'Bills Import 2024'!BR29</f>
        <v>0</v>
      </c>
      <c r="AK29" s="46">
        <f>'Bills Import 2024'!BS29</f>
        <v>0</v>
      </c>
      <c r="AL29" s="46">
        <f>'Bills Import 2024'!BT29</f>
        <v>0</v>
      </c>
      <c r="AM29" s="1">
        <f>'Bills Import 2024'!U29</f>
        <v>10230</v>
      </c>
      <c r="AN29" s="1" t="str">
        <f>'Bills Import 2024'!W29</f>
        <v>{"1002": 100.0}</v>
      </c>
      <c r="AO29" s="1" t="str">
        <f>'Bills Import 2024'!AW29</f>
        <v>15% PUR</v>
      </c>
      <c r="AP29" s="1" t="str">
        <f>'Bills Import 2024'!AX29</f>
        <v>0% PUR</v>
      </c>
      <c r="AQ29" s="1" t="str">
        <f>'Bills Import 2024'!AY29</f>
        <v>15% PUR</v>
      </c>
      <c r="AR29" s="1" t="str">
        <f>'Bills Import 2024'!AZ29</f>
        <v>15% PUR</v>
      </c>
      <c r="AS29" s="1" t="str">
        <f>'Bills Import 2024'!BA29</f>
        <v>15% PUR</v>
      </c>
      <c r="AT29" s="1" t="str">
        <f>'Bills Import 2024'!BB29</f>
        <v>0% PUR</v>
      </c>
    </row>
    <row r="30" spans="1:46" x14ac:dyDescent="0.25">
      <c r="A30" s="1" t="str">
        <f>'Bills Import 2024'!E30</f>
        <v>Raw Material Supplier</v>
      </c>
      <c r="B30" s="1" t="str">
        <f>'Bills Import 2024'!G30</f>
        <v>Employees Wages &amp; Salaries</v>
      </c>
      <c r="C30" s="1" t="str">
        <f>'Bills Import 2024'!I30</f>
        <v>Machinary Depreciation &amp; Maintenance</v>
      </c>
      <c r="D30" s="1" t="str">
        <f>'Bills Import 2024'!K30</f>
        <v>Subcontractors &amp; Services</v>
      </c>
      <c r="E30" s="1" t="str">
        <f>'Bills Import 2024'!M30</f>
        <v>Indirect Costs</v>
      </c>
      <c r="F30" s="1" t="str">
        <f>'Bills Import 2024'!O30</f>
        <v>Overheads</v>
      </c>
      <c r="G30" s="45">
        <f>'Bills Import 2024'!R30</f>
        <v>45292</v>
      </c>
      <c r="H30" s="45">
        <f>'Bills Import 2024'!R30</f>
        <v>45292</v>
      </c>
      <c r="I30" s="45">
        <f>'Bills Import 2024'!AE30</f>
        <v>45327</v>
      </c>
      <c r="J30" s="45">
        <f>'Bills Import 2024'!AG30</f>
        <v>45297</v>
      </c>
      <c r="K30" s="45">
        <f>'Bills Import 2024'!AI30</f>
        <v>45322</v>
      </c>
      <c r="L30" s="45">
        <f>'Bills Import 2024'!AK30</f>
        <v>45307</v>
      </c>
      <c r="M30" s="45">
        <f>'Bills Import 2024'!AM30</f>
        <v>45292</v>
      </c>
      <c r="N30" s="45">
        <f>'Bills Import 2024'!AO30</f>
        <v>45313</v>
      </c>
      <c r="O30" s="1" t="str">
        <f>'Bills Import 2024'!X30</f>
        <v>3010092</v>
      </c>
      <c r="P30" s="1" t="str">
        <f>'Bills Import 2024'!Y30</f>
        <v>3010093</v>
      </c>
      <c r="Q30" s="1" t="str">
        <f>'Bills Import 2024'!Z30</f>
        <v>3010094</v>
      </c>
      <c r="R30" s="1" t="str">
        <f>'Bills Import 2024'!AA30</f>
        <v>3010095</v>
      </c>
      <c r="S30" s="1" t="str">
        <f>'Bills Import 2024'!AB30</f>
        <v>3010096</v>
      </c>
      <c r="T30" s="1" t="str">
        <f>'Bills Import 2024'!AC30</f>
        <v>3010097</v>
      </c>
      <c r="U30" s="1" t="str">
        <f>'Bills Import 2024'!BC30</f>
        <v>Raw Material</v>
      </c>
      <c r="V30" s="1" t="str">
        <f>'Bills Import 2024'!BD30</f>
        <v>Manpower</v>
      </c>
      <c r="W30" s="1" t="str">
        <f>'Bills Import 2024'!BE30</f>
        <v>Machinary</v>
      </c>
      <c r="X30" s="1" t="str">
        <f>'Bills Import 2024'!BF30</f>
        <v>Subcontractors</v>
      </c>
      <c r="Y30" s="1" t="str">
        <f>'Bills Import 2024'!BG30</f>
        <v>Indirect Costs</v>
      </c>
      <c r="Z30" s="1" t="str">
        <f>'Bills Import 2024'!BH30</f>
        <v>Overheads</v>
      </c>
      <c r="AA30" s="1">
        <f>'Bills Import 2024'!BI30</f>
        <v>1</v>
      </c>
      <c r="AB30" s="1">
        <f>'Bills Import 2024'!BJ30</f>
        <v>1</v>
      </c>
      <c r="AC30" s="1">
        <f>'Bills Import 2024'!BK30</f>
        <v>1</v>
      </c>
      <c r="AD30" s="1">
        <f>'Bills Import 2024'!BL30</f>
        <v>1</v>
      </c>
      <c r="AE30" s="1">
        <f>'Bills Import 2024'!BM30</f>
        <v>1</v>
      </c>
      <c r="AF30" s="1">
        <f>'Bills Import 2024'!BN30</f>
        <v>1</v>
      </c>
      <c r="AG30" s="46">
        <f>'Bills Import 2024'!BO30</f>
        <v>79261</v>
      </c>
      <c r="AH30" s="46">
        <f>'Bills Import 2024'!BP30</f>
        <v>38716</v>
      </c>
      <c r="AI30" s="46">
        <f>'Bills Import 2024'!BQ30</f>
        <v>3574</v>
      </c>
      <c r="AJ30" s="46">
        <f>'Bills Import 2024'!BR30</f>
        <v>15869</v>
      </c>
      <c r="AK30" s="46">
        <f>'Bills Import 2024'!BS30</f>
        <v>6789</v>
      </c>
      <c r="AL30" s="46">
        <f>'Bills Import 2024'!BT30</f>
        <v>15664</v>
      </c>
      <c r="AM30" s="1">
        <f>'Bills Import 2024'!U30</f>
        <v>10147</v>
      </c>
      <c r="AN30" s="1" t="str">
        <f>'Bills Import 2024'!W30</f>
        <v>{"919": 100.0}</v>
      </c>
      <c r="AO30" s="1" t="str">
        <f>'Bills Import 2024'!AW30</f>
        <v>15% PUR</v>
      </c>
      <c r="AP30" s="1" t="str">
        <f>'Bills Import 2024'!AX30</f>
        <v>0% PUR</v>
      </c>
      <c r="AQ30" s="1" t="str">
        <f>'Bills Import 2024'!AY30</f>
        <v>15% PUR</v>
      </c>
      <c r="AR30" s="1" t="str">
        <f>'Bills Import 2024'!AZ30</f>
        <v>15% PUR</v>
      </c>
      <c r="AS30" s="1" t="str">
        <f>'Bills Import 2024'!BA30</f>
        <v>15% PUR</v>
      </c>
      <c r="AT30" s="1" t="str">
        <f>'Bills Import 2024'!BB30</f>
        <v>0% PUR</v>
      </c>
    </row>
    <row r="31" spans="1:46" x14ac:dyDescent="0.25">
      <c r="A31" s="1" t="str">
        <f>'Bills Import 2024'!E31</f>
        <v/>
      </c>
      <c r="B31" s="1" t="str">
        <f>'Bills Import 2024'!G31</f>
        <v/>
      </c>
      <c r="C31" s="1" t="str">
        <f>'Bills Import 2024'!I31</f>
        <v/>
      </c>
      <c r="D31" s="1" t="str">
        <f>'Bills Import 2024'!K31</f>
        <v/>
      </c>
      <c r="E31" s="1" t="str">
        <f>'Bills Import 2024'!M31</f>
        <v/>
      </c>
      <c r="F31" s="1" t="str">
        <f>'Bills Import 2024'!O31</f>
        <v/>
      </c>
      <c r="G31" s="45" t="str">
        <f>'Bills Import 2024'!R31</f>
        <v/>
      </c>
      <c r="H31" s="45" t="str">
        <f>'Bills Import 2024'!R31</f>
        <v/>
      </c>
      <c r="I31" s="45" t="str">
        <f>'Bills Import 2024'!AE31</f>
        <v/>
      </c>
      <c r="J31" s="45" t="str">
        <f>'Bills Import 2024'!AG31</f>
        <v/>
      </c>
      <c r="K31" s="45" t="str">
        <f>'Bills Import 2024'!AI31</f>
        <v/>
      </c>
      <c r="L31" s="45" t="str">
        <f>'Bills Import 2024'!AK31</f>
        <v/>
      </c>
      <c r="M31" s="45" t="str">
        <f>'Bills Import 2024'!AM31</f>
        <v/>
      </c>
      <c r="N31" s="45" t="str">
        <f>'Bills Import 2024'!AO31</f>
        <v/>
      </c>
      <c r="O31" s="1" t="str">
        <f>'Bills Import 2024'!X31</f>
        <v>101011701</v>
      </c>
      <c r="P31" s="1" t="str">
        <f>'Bills Import 2024'!Y31</f>
        <v>3010093</v>
      </c>
      <c r="Q31" s="1" t="str">
        <f>'Bills Import 2024'!Z31</f>
        <v>3010094</v>
      </c>
      <c r="R31" s="1" t="str">
        <f>'Bills Import 2024'!AA31</f>
        <v>101011701</v>
      </c>
      <c r="S31" s="1" t="str">
        <f>'Bills Import 2024'!AB31</f>
        <v>3010096</v>
      </c>
      <c r="T31" s="1" t="str">
        <f>'Bills Import 2024'!AC31</f>
        <v>3010097</v>
      </c>
      <c r="U31" s="1" t="str">
        <f>'Bills Import 2024'!BC31</f>
        <v>Deduction of Advance Payment to Suppliers</v>
      </c>
      <c r="V31" s="1" t="str">
        <f>'Bills Import 2024'!BD31</f>
        <v>Manpower</v>
      </c>
      <c r="W31" s="1" t="str">
        <f>'Bills Import 2024'!BE31</f>
        <v>Machinary</v>
      </c>
      <c r="X31" s="1" t="str">
        <f>'Bills Import 2024'!BF31</f>
        <v>Deduction of Advance Payment to Suppliers</v>
      </c>
      <c r="Y31" s="1" t="str">
        <f>'Bills Import 2024'!BG31</f>
        <v>Indirect Costs</v>
      </c>
      <c r="Z31" s="1" t="str">
        <f>'Bills Import 2024'!BH31</f>
        <v>Overheads</v>
      </c>
      <c r="AA31" s="1">
        <f>'Bills Import 2024'!BI31</f>
        <v>-1</v>
      </c>
      <c r="AB31" s="1">
        <f>'Bills Import 2024'!BJ31</f>
        <v>1</v>
      </c>
      <c r="AC31" s="1">
        <f>'Bills Import 2024'!BK31</f>
        <v>1</v>
      </c>
      <c r="AD31" s="1">
        <f>'Bills Import 2024'!BL31</f>
        <v>-1</v>
      </c>
      <c r="AE31" s="1">
        <f>'Bills Import 2024'!BM31</f>
        <v>1</v>
      </c>
      <c r="AF31" s="1">
        <f>'Bills Import 2024'!BN31</f>
        <v>1</v>
      </c>
      <c r="AG31" s="46">
        <f>'Bills Import 2024'!BO31</f>
        <v>0</v>
      </c>
      <c r="AH31" s="46">
        <f>'Bills Import 2024'!BP31</f>
        <v>0</v>
      </c>
      <c r="AI31" s="46">
        <f>'Bills Import 2024'!BQ31</f>
        <v>0</v>
      </c>
      <c r="AJ31" s="46">
        <f>'Bills Import 2024'!BR31</f>
        <v>0</v>
      </c>
      <c r="AK31" s="46">
        <f>'Bills Import 2024'!BS31</f>
        <v>0</v>
      </c>
      <c r="AL31" s="46">
        <f>'Bills Import 2024'!BT31</f>
        <v>0</v>
      </c>
      <c r="AM31" s="1">
        <f>'Bills Import 2024'!U31</f>
        <v>10147</v>
      </c>
      <c r="AN31" s="1" t="str">
        <f>'Bills Import 2024'!W31</f>
        <v>{"919": 100.0}</v>
      </c>
      <c r="AO31" s="1" t="str">
        <f>'Bills Import 2024'!AW31</f>
        <v>15% PUR</v>
      </c>
      <c r="AP31" s="1" t="str">
        <f>'Bills Import 2024'!AX31</f>
        <v>0% PUR</v>
      </c>
      <c r="AQ31" s="1" t="str">
        <f>'Bills Import 2024'!AY31</f>
        <v>15% PUR</v>
      </c>
      <c r="AR31" s="1" t="str">
        <f>'Bills Import 2024'!AZ31</f>
        <v>15% PUR</v>
      </c>
      <c r="AS31" s="1" t="str">
        <f>'Bills Import 2024'!BA31</f>
        <v>15% PUR</v>
      </c>
      <c r="AT31" s="1" t="str">
        <f>'Bills Import 2024'!BB31</f>
        <v>0% PUR</v>
      </c>
    </row>
    <row r="32" spans="1:46" x14ac:dyDescent="0.25">
      <c r="A32" s="1" t="str">
        <f>'Bills Import 2024'!E32</f>
        <v>Raw Material Supplier</v>
      </c>
      <c r="B32" s="1" t="str">
        <f>'Bills Import 2024'!G32</f>
        <v>Employees Wages &amp; Salaries</v>
      </c>
      <c r="C32" s="1" t="str">
        <f>'Bills Import 2024'!I32</f>
        <v>Machinary Depreciation &amp; Maintenance</v>
      </c>
      <c r="D32" s="1" t="str">
        <f>'Bills Import 2024'!K32</f>
        <v>Subcontractors &amp; Services</v>
      </c>
      <c r="E32" s="1" t="str">
        <f>'Bills Import 2024'!M32</f>
        <v>Indirect Costs</v>
      </c>
      <c r="F32" s="1" t="str">
        <f>'Bills Import 2024'!O32</f>
        <v>Overheads</v>
      </c>
      <c r="G32" s="45">
        <f>'Bills Import 2024'!R32</f>
        <v>45292</v>
      </c>
      <c r="H32" s="45">
        <f>'Bills Import 2024'!R32</f>
        <v>45292</v>
      </c>
      <c r="I32" s="45">
        <f>'Bills Import 2024'!AE32</f>
        <v>45327</v>
      </c>
      <c r="J32" s="45">
        <f>'Bills Import 2024'!AG32</f>
        <v>45297</v>
      </c>
      <c r="K32" s="45">
        <f>'Bills Import 2024'!AI32</f>
        <v>45322</v>
      </c>
      <c r="L32" s="45">
        <f>'Bills Import 2024'!AK32</f>
        <v>45307</v>
      </c>
      <c r="M32" s="45">
        <f>'Bills Import 2024'!AM32</f>
        <v>45292</v>
      </c>
      <c r="N32" s="45">
        <f>'Bills Import 2024'!AO32</f>
        <v>45313</v>
      </c>
      <c r="O32" s="1" t="str">
        <f>'Bills Import 2024'!X32</f>
        <v>3010092</v>
      </c>
      <c r="P32" s="1" t="str">
        <f>'Bills Import 2024'!Y32</f>
        <v>3010093</v>
      </c>
      <c r="Q32" s="1" t="str">
        <f>'Bills Import 2024'!Z32</f>
        <v>3010094</v>
      </c>
      <c r="R32" s="1" t="str">
        <f>'Bills Import 2024'!AA32</f>
        <v>3010095</v>
      </c>
      <c r="S32" s="1" t="str">
        <f>'Bills Import 2024'!AB32</f>
        <v>3010096</v>
      </c>
      <c r="T32" s="1" t="str">
        <f>'Bills Import 2024'!AC32</f>
        <v>3010097</v>
      </c>
      <c r="U32" s="1" t="str">
        <f>'Bills Import 2024'!BC32</f>
        <v>Raw Material</v>
      </c>
      <c r="V32" s="1" t="str">
        <f>'Bills Import 2024'!BD32</f>
        <v>Manpower</v>
      </c>
      <c r="W32" s="1" t="str">
        <f>'Bills Import 2024'!BE32</f>
        <v>Machinary</v>
      </c>
      <c r="X32" s="1" t="str">
        <f>'Bills Import 2024'!BF32</f>
        <v>Subcontractors</v>
      </c>
      <c r="Y32" s="1" t="str">
        <f>'Bills Import 2024'!BG32</f>
        <v>Indirect Costs</v>
      </c>
      <c r="Z32" s="1" t="str">
        <f>'Bills Import 2024'!BH32</f>
        <v>Overheads</v>
      </c>
      <c r="AA32" s="1">
        <f>'Bills Import 2024'!BI32</f>
        <v>1</v>
      </c>
      <c r="AB32" s="1">
        <f>'Bills Import 2024'!BJ32</f>
        <v>1</v>
      </c>
      <c r="AC32" s="1">
        <f>'Bills Import 2024'!BK32</f>
        <v>1</v>
      </c>
      <c r="AD32" s="1">
        <f>'Bills Import 2024'!BL32</f>
        <v>1</v>
      </c>
      <c r="AE32" s="1">
        <f>'Bills Import 2024'!BM32</f>
        <v>1</v>
      </c>
      <c r="AF32" s="1">
        <f>'Bills Import 2024'!BN32</f>
        <v>1</v>
      </c>
      <c r="AG32" s="46">
        <f>'Bills Import 2024'!BO32</f>
        <v>1390500</v>
      </c>
      <c r="AH32" s="46">
        <f>'Bills Import 2024'!BP32</f>
        <v>679200</v>
      </c>
      <c r="AI32" s="46">
        <f>'Bills Import 2024'!BQ32</f>
        <v>62700</v>
      </c>
      <c r="AJ32" s="46">
        <f>'Bills Import 2024'!BR32</f>
        <v>278400</v>
      </c>
      <c r="AK32" s="46">
        <f>'Bills Import 2024'!BS32</f>
        <v>119100</v>
      </c>
      <c r="AL32" s="46">
        <f>'Bills Import 2024'!BT32</f>
        <v>274800</v>
      </c>
      <c r="AM32" s="1">
        <f>'Bills Import 2024'!U32</f>
        <v>10248</v>
      </c>
      <c r="AN32" s="1" t="str">
        <f>'Bills Import 2024'!W32</f>
        <v>{"1020": 100.0}</v>
      </c>
      <c r="AO32" s="1" t="str">
        <f>'Bills Import 2024'!AW32</f>
        <v>15% PUR</v>
      </c>
      <c r="AP32" s="1" t="str">
        <f>'Bills Import 2024'!AX32</f>
        <v>0% PUR</v>
      </c>
      <c r="AQ32" s="1" t="str">
        <f>'Bills Import 2024'!AY32</f>
        <v>15% PUR</v>
      </c>
      <c r="AR32" s="1" t="str">
        <f>'Bills Import 2024'!AZ32</f>
        <v>15% PUR</v>
      </c>
      <c r="AS32" s="1" t="str">
        <f>'Bills Import 2024'!BA32</f>
        <v>15% PUR</v>
      </c>
      <c r="AT32" s="1" t="str">
        <f>'Bills Import 2024'!BB32</f>
        <v>0% PUR</v>
      </c>
    </row>
    <row r="33" spans="1:46" x14ac:dyDescent="0.25">
      <c r="A33" s="1" t="str">
        <f>'Bills Import 2024'!E33</f>
        <v/>
      </c>
      <c r="B33" s="1" t="str">
        <f>'Bills Import 2024'!G33</f>
        <v/>
      </c>
      <c r="C33" s="1" t="str">
        <f>'Bills Import 2024'!I33</f>
        <v/>
      </c>
      <c r="D33" s="1" t="str">
        <f>'Bills Import 2024'!K33</f>
        <v/>
      </c>
      <c r="E33" s="1" t="str">
        <f>'Bills Import 2024'!M33</f>
        <v/>
      </c>
      <c r="F33" s="1" t="str">
        <f>'Bills Import 2024'!O33</f>
        <v/>
      </c>
      <c r="G33" s="45" t="str">
        <f>'Bills Import 2024'!R33</f>
        <v/>
      </c>
      <c r="H33" s="45" t="str">
        <f>'Bills Import 2024'!R33</f>
        <v/>
      </c>
      <c r="I33" s="45" t="str">
        <f>'Bills Import 2024'!AE33</f>
        <v/>
      </c>
      <c r="J33" s="45" t="str">
        <f>'Bills Import 2024'!AG33</f>
        <v/>
      </c>
      <c r="K33" s="45" t="str">
        <f>'Bills Import 2024'!AI33</f>
        <v/>
      </c>
      <c r="L33" s="45" t="str">
        <f>'Bills Import 2024'!AK33</f>
        <v/>
      </c>
      <c r="M33" s="45" t="str">
        <f>'Bills Import 2024'!AM33</f>
        <v/>
      </c>
      <c r="N33" s="45" t="str">
        <f>'Bills Import 2024'!AO33</f>
        <v/>
      </c>
      <c r="O33" s="1" t="str">
        <f>'Bills Import 2024'!X33</f>
        <v>101011701</v>
      </c>
      <c r="P33" s="1" t="str">
        <f>'Bills Import 2024'!Y33</f>
        <v>3010093</v>
      </c>
      <c r="Q33" s="1" t="str">
        <f>'Bills Import 2024'!Z33</f>
        <v>3010094</v>
      </c>
      <c r="R33" s="1" t="str">
        <f>'Bills Import 2024'!AA33</f>
        <v>101011701</v>
      </c>
      <c r="S33" s="1" t="str">
        <f>'Bills Import 2024'!AB33</f>
        <v>3010096</v>
      </c>
      <c r="T33" s="1" t="str">
        <f>'Bills Import 2024'!AC33</f>
        <v>3010097</v>
      </c>
      <c r="U33" s="1" t="str">
        <f>'Bills Import 2024'!BC33</f>
        <v>Deduction of Advance Payment to Suppliers</v>
      </c>
      <c r="V33" s="1" t="str">
        <f>'Bills Import 2024'!BD33</f>
        <v>Manpower</v>
      </c>
      <c r="W33" s="1" t="str">
        <f>'Bills Import 2024'!BE33</f>
        <v>Machinary</v>
      </c>
      <c r="X33" s="1" t="str">
        <f>'Bills Import 2024'!BF33</f>
        <v>Deduction of Advance Payment to Suppliers</v>
      </c>
      <c r="Y33" s="1" t="str">
        <f>'Bills Import 2024'!BG33</f>
        <v>Indirect Costs</v>
      </c>
      <c r="Z33" s="1" t="str">
        <f>'Bills Import 2024'!BH33</f>
        <v>Overheads</v>
      </c>
      <c r="AA33" s="1">
        <f>'Bills Import 2024'!BI33</f>
        <v>-1</v>
      </c>
      <c r="AB33" s="1">
        <f>'Bills Import 2024'!BJ33</f>
        <v>1</v>
      </c>
      <c r="AC33" s="1">
        <f>'Bills Import 2024'!BK33</f>
        <v>1</v>
      </c>
      <c r="AD33" s="1">
        <f>'Bills Import 2024'!BL33</f>
        <v>-1</v>
      </c>
      <c r="AE33" s="1">
        <f>'Bills Import 2024'!BM33</f>
        <v>1</v>
      </c>
      <c r="AF33" s="1">
        <f>'Bills Import 2024'!BN33</f>
        <v>1</v>
      </c>
      <c r="AG33" s="46">
        <f>'Bills Import 2024'!BO33</f>
        <v>695250</v>
      </c>
      <c r="AH33" s="46">
        <f>'Bills Import 2024'!BP33</f>
        <v>339600</v>
      </c>
      <c r="AI33" s="46">
        <f>'Bills Import 2024'!BQ33</f>
        <v>31350</v>
      </c>
      <c r="AJ33" s="46">
        <f>'Bills Import 2024'!BR33</f>
        <v>139200</v>
      </c>
      <c r="AK33" s="46">
        <f>'Bills Import 2024'!BS33</f>
        <v>59550</v>
      </c>
      <c r="AL33" s="46">
        <f>'Bills Import 2024'!BT33</f>
        <v>137400</v>
      </c>
      <c r="AM33" s="1">
        <f>'Bills Import 2024'!U33</f>
        <v>10248</v>
      </c>
      <c r="AN33" s="1" t="str">
        <f>'Bills Import 2024'!W33</f>
        <v>{"1020": 100.0}</v>
      </c>
      <c r="AO33" s="1" t="str">
        <f>'Bills Import 2024'!AW33</f>
        <v>15% PUR</v>
      </c>
      <c r="AP33" s="1" t="str">
        <f>'Bills Import 2024'!AX33</f>
        <v>0% PUR</v>
      </c>
      <c r="AQ33" s="1" t="str">
        <f>'Bills Import 2024'!AY33</f>
        <v>15% PUR</v>
      </c>
      <c r="AR33" s="1" t="str">
        <f>'Bills Import 2024'!AZ33</f>
        <v>15% PUR</v>
      </c>
      <c r="AS33" s="1" t="str">
        <f>'Bills Import 2024'!BA33</f>
        <v>15% PUR</v>
      </c>
      <c r="AT33" s="1" t="str">
        <f>'Bills Import 2024'!BB33</f>
        <v>0% PUR</v>
      </c>
    </row>
    <row r="34" spans="1:46" x14ac:dyDescent="0.25">
      <c r="A34" s="1" t="str">
        <f>'Bills Import 2024'!E34</f>
        <v>Raw Material Supplier</v>
      </c>
      <c r="B34" s="1" t="str">
        <f>'Bills Import 2024'!G34</f>
        <v>Employees Wages &amp; Salaries</v>
      </c>
      <c r="C34" s="1" t="str">
        <f>'Bills Import 2024'!I34</f>
        <v>Machinary Depreciation &amp; Maintenance</v>
      </c>
      <c r="D34" s="1" t="str">
        <f>'Bills Import 2024'!K34</f>
        <v>Subcontractors &amp; Services</v>
      </c>
      <c r="E34" s="1" t="str">
        <f>'Bills Import 2024'!M34</f>
        <v>Indirect Costs</v>
      </c>
      <c r="F34" s="1" t="str">
        <f>'Bills Import 2024'!O34</f>
        <v>Overheads</v>
      </c>
      <c r="G34" s="45">
        <f>'Bills Import 2024'!R34</f>
        <v>45321</v>
      </c>
      <c r="H34" s="45">
        <f>'Bills Import 2024'!R34</f>
        <v>45321</v>
      </c>
      <c r="I34" s="45">
        <f>'Bills Import 2024'!AE34</f>
        <v>45356</v>
      </c>
      <c r="J34" s="45">
        <f>'Bills Import 2024'!AG34</f>
        <v>45326</v>
      </c>
      <c r="K34" s="45">
        <f>'Bills Import 2024'!AI34</f>
        <v>45351</v>
      </c>
      <c r="L34" s="45">
        <f>'Bills Import 2024'!AK34</f>
        <v>45336</v>
      </c>
      <c r="M34" s="45">
        <f>'Bills Import 2024'!AM34</f>
        <v>45321</v>
      </c>
      <c r="N34" s="45">
        <f>'Bills Import 2024'!AO34</f>
        <v>45342</v>
      </c>
      <c r="O34" s="1" t="str">
        <f>'Bills Import 2024'!X34</f>
        <v>3010092</v>
      </c>
      <c r="P34" s="1" t="str">
        <f>'Bills Import 2024'!Y34</f>
        <v>3010093</v>
      </c>
      <c r="Q34" s="1" t="str">
        <f>'Bills Import 2024'!Z34</f>
        <v>3010094</v>
      </c>
      <c r="R34" s="1" t="str">
        <f>'Bills Import 2024'!AA34</f>
        <v>3010095</v>
      </c>
      <c r="S34" s="1" t="str">
        <f>'Bills Import 2024'!AB34</f>
        <v>3010096</v>
      </c>
      <c r="T34" s="1" t="str">
        <f>'Bills Import 2024'!AC34</f>
        <v>3010097</v>
      </c>
      <c r="U34" s="1" t="str">
        <f>'Bills Import 2024'!BC34</f>
        <v>Raw Material</v>
      </c>
      <c r="V34" s="1" t="str">
        <f>'Bills Import 2024'!BD34</f>
        <v>Manpower</v>
      </c>
      <c r="W34" s="1" t="str">
        <f>'Bills Import 2024'!BE34</f>
        <v>Machinary</v>
      </c>
      <c r="X34" s="1" t="str">
        <f>'Bills Import 2024'!BF34</f>
        <v>Subcontractors</v>
      </c>
      <c r="Y34" s="1" t="str">
        <f>'Bills Import 2024'!BG34</f>
        <v>Indirect Costs</v>
      </c>
      <c r="Z34" s="1" t="str">
        <f>'Bills Import 2024'!BH34</f>
        <v>Overheads</v>
      </c>
      <c r="AA34" s="1">
        <f>'Bills Import 2024'!BI34</f>
        <v>1</v>
      </c>
      <c r="AB34" s="1">
        <f>'Bills Import 2024'!BJ34</f>
        <v>1</v>
      </c>
      <c r="AC34" s="1">
        <f>'Bills Import 2024'!BK34</f>
        <v>1</v>
      </c>
      <c r="AD34" s="1">
        <f>'Bills Import 2024'!BL34</f>
        <v>1</v>
      </c>
      <c r="AE34" s="1">
        <f>'Bills Import 2024'!BM34</f>
        <v>1</v>
      </c>
      <c r="AF34" s="1">
        <f>'Bills Import 2024'!BN34</f>
        <v>1</v>
      </c>
      <c r="AG34" s="46">
        <f>'Bills Import 2024'!BO34</f>
        <v>56883</v>
      </c>
      <c r="AH34" s="46">
        <f>'Bills Import 2024'!BP34</f>
        <v>27785</v>
      </c>
      <c r="AI34" s="46">
        <f>'Bills Import 2024'!BQ34</f>
        <v>2565</v>
      </c>
      <c r="AJ34" s="46">
        <f>'Bills Import 2024'!BR34</f>
        <v>11389</v>
      </c>
      <c r="AK34" s="46">
        <f>'Bills Import 2024'!BS34</f>
        <v>4872</v>
      </c>
      <c r="AL34" s="46">
        <f>'Bills Import 2024'!BT34</f>
        <v>11242</v>
      </c>
      <c r="AM34" s="1">
        <f>'Bills Import 2024'!U34</f>
        <v>10077</v>
      </c>
      <c r="AN34" s="1" t="str">
        <f>'Bills Import 2024'!W34</f>
        <v>{"851": 100.0}</v>
      </c>
      <c r="AO34" s="1" t="str">
        <f>'Bills Import 2024'!AW34</f>
        <v>15% PUR</v>
      </c>
      <c r="AP34" s="1" t="str">
        <f>'Bills Import 2024'!AX34</f>
        <v>0% PUR</v>
      </c>
      <c r="AQ34" s="1" t="str">
        <f>'Bills Import 2024'!AY34</f>
        <v>15% PUR</v>
      </c>
      <c r="AR34" s="1" t="str">
        <f>'Bills Import 2024'!AZ34</f>
        <v>15% PUR</v>
      </c>
      <c r="AS34" s="1" t="str">
        <f>'Bills Import 2024'!BA34</f>
        <v>15% PUR</v>
      </c>
      <c r="AT34" s="1" t="str">
        <f>'Bills Import 2024'!BB34</f>
        <v>0% PUR</v>
      </c>
    </row>
    <row r="35" spans="1:46" x14ac:dyDescent="0.25">
      <c r="A35" s="1" t="str">
        <f>'Bills Import 2024'!E35</f>
        <v/>
      </c>
      <c r="B35" s="1" t="str">
        <f>'Bills Import 2024'!G35</f>
        <v/>
      </c>
      <c r="C35" s="1" t="str">
        <f>'Bills Import 2024'!I35</f>
        <v/>
      </c>
      <c r="D35" s="1" t="str">
        <f>'Bills Import 2024'!K35</f>
        <v/>
      </c>
      <c r="E35" s="1" t="str">
        <f>'Bills Import 2024'!M35</f>
        <v/>
      </c>
      <c r="F35" s="1" t="str">
        <f>'Bills Import 2024'!O35</f>
        <v/>
      </c>
      <c r="G35" s="45" t="str">
        <f>'Bills Import 2024'!R35</f>
        <v/>
      </c>
      <c r="H35" s="45" t="str">
        <f>'Bills Import 2024'!R35</f>
        <v/>
      </c>
      <c r="I35" s="45" t="str">
        <f>'Bills Import 2024'!AE35</f>
        <v/>
      </c>
      <c r="J35" s="45" t="str">
        <f>'Bills Import 2024'!AG35</f>
        <v/>
      </c>
      <c r="K35" s="45" t="str">
        <f>'Bills Import 2024'!AI35</f>
        <v/>
      </c>
      <c r="L35" s="45" t="str">
        <f>'Bills Import 2024'!AK35</f>
        <v/>
      </c>
      <c r="M35" s="45" t="str">
        <f>'Bills Import 2024'!AM35</f>
        <v/>
      </c>
      <c r="N35" s="45" t="str">
        <f>'Bills Import 2024'!AO35</f>
        <v/>
      </c>
      <c r="O35" s="1" t="str">
        <f>'Bills Import 2024'!X35</f>
        <v>101011701</v>
      </c>
      <c r="P35" s="1" t="str">
        <f>'Bills Import 2024'!Y35</f>
        <v>3010093</v>
      </c>
      <c r="Q35" s="1" t="str">
        <f>'Bills Import 2024'!Z35</f>
        <v>3010094</v>
      </c>
      <c r="R35" s="1" t="str">
        <f>'Bills Import 2024'!AA35</f>
        <v>101011701</v>
      </c>
      <c r="S35" s="1" t="str">
        <f>'Bills Import 2024'!AB35</f>
        <v>3010096</v>
      </c>
      <c r="T35" s="1" t="str">
        <f>'Bills Import 2024'!AC35</f>
        <v>3010097</v>
      </c>
      <c r="U35" s="1" t="str">
        <f>'Bills Import 2024'!BC35</f>
        <v>Deduction of Advance Payment to Suppliers</v>
      </c>
      <c r="V35" s="1" t="str">
        <f>'Bills Import 2024'!BD35</f>
        <v>Manpower</v>
      </c>
      <c r="W35" s="1" t="str">
        <f>'Bills Import 2024'!BE35</f>
        <v>Machinary</v>
      </c>
      <c r="X35" s="1" t="str">
        <f>'Bills Import 2024'!BF35</f>
        <v>Deduction of Advance Payment to Suppliers</v>
      </c>
      <c r="Y35" s="1" t="str">
        <f>'Bills Import 2024'!BG35</f>
        <v>Indirect Costs</v>
      </c>
      <c r="Z35" s="1" t="str">
        <f>'Bills Import 2024'!BH35</f>
        <v>Overheads</v>
      </c>
      <c r="AA35" s="1">
        <f>'Bills Import 2024'!BI35</f>
        <v>-1</v>
      </c>
      <c r="AB35" s="1">
        <f>'Bills Import 2024'!BJ35</f>
        <v>1</v>
      </c>
      <c r="AC35" s="1">
        <f>'Bills Import 2024'!BK35</f>
        <v>1</v>
      </c>
      <c r="AD35" s="1">
        <f>'Bills Import 2024'!BL35</f>
        <v>-1</v>
      </c>
      <c r="AE35" s="1">
        <f>'Bills Import 2024'!BM35</f>
        <v>1</v>
      </c>
      <c r="AF35" s="1">
        <f>'Bills Import 2024'!BN35</f>
        <v>1</v>
      </c>
      <c r="AG35" s="46">
        <f>'Bills Import 2024'!BO35</f>
        <v>11377</v>
      </c>
      <c r="AH35" s="46">
        <f>'Bills Import 2024'!BP35</f>
        <v>5557</v>
      </c>
      <c r="AI35" s="46">
        <f>'Bills Import 2024'!BQ35</f>
        <v>513</v>
      </c>
      <c r="AJ35" s="46">
        <f>'Bills Import 2024'!BR35</f>
        <v>2278</v>
      </c>
      <c r="AK35" s="46">
        <f>'Bills Import 2024'!BS35</f>
        <v>974</v>
      </c>
      <c r="AL35" s="46">
        <f>'Bills Import 2024'!BT35</f>
        <v>2248</v>
      </c>
      <c r="AM35" s="1">
        <f>'Bills Import 2024'!U35</f>
        <v>10077</v>
      </c>
      <c r="AN35" s="1" t="str">
        <f>'Bills Import 2024'!W35</f>
        <v>{"851": 100.0}</v>
      </c>
      <c r="AO35" s="1" t="str">
        <f>'Bills Import 2024'!AW35</f>
        <v>15% PUR</v>
      </c>
      <c r="AP35" s="1" t="str">
        <f>'Bills Import 2024'!AX35</f>
        <v>0% PUR</v>
      </c>
      <c r="AQ35" s="1" t="str">
        <f>'Bills Import 2024'!AY35</f>
        <v>15% PUR</v>
      </c>
      <c r="AR35" s="1" t="str">
        <f>'Bills Import 2024'!AZ35</f>
        <v>15% PUR</v>
      </c>
      <c r="AS35" s="1" t="str">
        <f>'Bills Import 2024'!BA35</f>
        <v>15% PUR</v>
      </c>
      <c r="AT35" s="1" t="str">
        <f>'Bills Import 2024'!BB35</f>
        <v>0% PUR</v>
      </c>
    </row>
    <row r="36" spans="1:46" x14ac:dyDescent="0.25">
      <c r="A36" s="1" t="str">
        <f>'Bills Import 2024'!E36</f>
        <v>Raw Material Supplier</v>
      </c>
      <c r="B36" s="1" t="str">
        <f>'Bills Import 2024'!G36</f>
        <v>Employees Wages &amp; Salaries</v>
      </c>
      <c r="C36" s="1" t="str">
        <f>'Bills Import 2024'!I36</f>
        <v>Machinary Depreciation &amp; Maintenance</v>
      </c>
      <c r="D36" s="1" t="str">
        <f>'Bills Import 2024'!K36</f>
        <v>Subcontractors &amp; Services</v>
      </c>
      <c r="E36" s="1" t="str">
        <f>'Bills Import 2024'!M36</f>
        <v>Indirect Costs</v>
      </c>
      <c r="F36" s="1" t="str">
        <f>'Bills Import 2024'!O36</f>
        <v>Overheads</v>
      </c>
      <c r="G36" s="45">
        <f>'Bills Import 2024'!R36</f>
        <v>45321</v>
      </c>
      <c r="H36" s="45">
        <f>'Bills Import 2024'!R36</f>
        <v>45321</v>
      </c>
      <c r="I36" s="45">
        <f>'Bills Import 2024'!AE36</f>
        <v>45356</v>
      </c>
      <c r="J36" s="45">
        <f>'Bills Import 2024'!AG36</f>
        <v>45326</v>
      </c>
      <c r="K36" s="45">
        <f>'Bills Import 2024'!AI36</f>
        <v>45351</v>
      </c>
      <c r="L36" s="45">
        <f>'Bills Import 2024'!AK36</f>
        <v>45336</v>
      </c>
      <c r="M36" s="45">
        <f>'Bills Import 2024'!AM36</f>
        <v>45321</v>
      </c>
      <c r="N36" s="45">
        <f>'Bills Import 2024'!AO36</f>
        <v>45342</v>
      </c>
      <c r="O36" s="1" t="str">
        <f>'Bills Import 2024'!X36</f>
        <v>3010092</v>
      </c>
      <c r="P36" s="1" t="str">
        <f>'Bills Import 2024'!Y36</f>
        <v>3010093</v>
      </c>
      <c r="Q36" s="1" t="str">
        <f>'Bills Import 2024'!Z36</f>
        <v>3010094</v>
      </c>
      <c r="R36" s="1" t="str">
        <f>'Bills Import 2024'!AA36</f>
        <v>3010095</v>
      </c>
      <c r="S36" s="1" t="str">
        <f>'Bills Import 2024'!AB36</f>
        <v>3010096</v>
      </c>
      <c r="T36" s="1" t="str">
        <f>'Bills Import 2024'!AC36</f>
        <v>3010097</v>
      </c>
      <c r="U36" s="1" t="str">
        <f>'Bills Import 2024'!BC36</f>
        <v>Raw Material</v>
      </c>
      <c r="V36" s="1" t="str">
        <f>'Bills Import 2024'!BD36</f>
        <v>Manpower</v>
      </c>
      <c r="W36" s="1" t="str">
        <f>'Bills Import 2024'!BE36</f>
        <v>Machinary</v>
      </c>
      <c r="X36" s="1" t="str">
        <f>'Bills Import 2024'!BF36</f>
        <v>Subcontractors</v>
      </c>
      <c r="Y36" s="1" t="str">
        <f>'Bills Import 2024'!BG36</f>
        <v>Indirect Costs</v>
      </c>
      <c r="Z36" s="1" t="str">
        <f>'Bills Import 2024'!BH36</f>
        <v>Overheads</v>
      </c>
      <c r="AA36" s="1">
        <f>'Bills Import 2024'!BI36</f>
        <v>1</v>
      </c>
      <c r="AB36" s="1">
        <f>'Bills Import 2024'!BJ36</f>
        <v>1</v>
      </c>
      <c r="AC36" s="1">
        <f>'Bills Import 2024'!BK36</f>
        <v>1</v>
      </c>
      <c r="AD36" s="1">
        <f>'Bills Import 2024'!BL36</f>
        <v>1</v>
      </c>
      <c r="AE36" s="1">
        <f>'Bills Import 2024'!BM36</f>
        <v>1</v>
      </c>
      <c r="AF36" s="1">
        <f>'Bills Import 2024'!BN36</f>
        <v>1</v>
      </c>
      <c r="AG36" s="46">
        <f>'Bills Import 2024'!BO36</f>
        <v>39134</v>
      </c>
      <c r="AH36" s="46">
        <f>'Bills Import 2024'!BP36</f>
        <v>19115</v>
      </c>
      <c r="AI36" s="46">
        <f>'Bills Import 2024'!BQ36</f>
        <v>1765</v>
      </c>
      <c r="AJ36" s="46">
        <f>'Bills Import 2024'!BR36</f>
        <v>7835</v>
      </c>
      <c r="AK36" s="46">
        <f>'Bills Import 2024'!BS36</f>
        <v>3352</v>
      </c>
      <c r="AL36" s="46">
        <f>'Bills Import 2024'!BT36</f>
        <v>7734</v>
      </c>
      <c r="AM36" s="1">
        <f>'Bills Import 2024'!U36</f>
        <v>10137</v>
      </c>
      <c r="AN36" s="1" t="str">
        <f>'Bills Import 2024'!W36</f>
        <v>{"909": 100.0}</v>
      </c>
      <c r="AO36" s="1" t="str">
        <f>'Bills Import 2024'!AW36</f>
        <v>15% PUR</v>
      </c>
      <c r="AP36" s="1" t="str">
        <f>'Bills Import 2024'!AX36</f>
        <v>0% PUR</v>
      </c>
      <c r="AQ36" s="1" t="str">
        <f>'Bills Import 2024'!AY36</f>
        <v>15% PUR</v>
      </c>
      <c r="AR36" s="1" t="str">
        <f>'Bills Import 2024'!AZ36</f>
        <v>15% PUR</v>
      </c>
      <c r="AS36" s="1" t="str">
        <f>'Bills Import 2024'!BA36</f>
        <v>15% PUR</v>
      </c>
      <c r="AT36" s="1" t="str">
        <f>'Bills Import 2024'!BB36</f>
        <v>0% PUR</v>
      </c>
    </row>
    <row r="37" spans="1:46" x14ac:dyDescent="0.25">
      <c r="A37" s="1" t="str">
        <f>'Bills Import 2024'!E37</f>
        <v>Raw Material Supplier</v>
      </c>
      <c r="B37" s="1" t="str">
        <f>'Bills Import 2024'!G37</f>
        <v>Employees Wages &amp; Salaries</v>
      </c>
      <c r="C37" s="1" t="str">
        <f>'Bills Import 2024'!I37</f>
        <v>Machinary Depreciation &amp; Maintenance</v>
      </c>
      <c r="D37" s="1" t="str">
        <f>'Bills Import 2024'!K37</f>
        <v>Subcontractors &amp; Services</v>
      </c>
      <c r="E37" s="1" t="str">
        <f>'Bills Import 2024'!M37</f>
        <v>Indirect Costs</v>
      </c>
      <c r="F37" s="1" t="str">
        <f>'Bills Import 2024'!O37</f>
        <v>Overheads</v>
      </c>
      <c r="G37" s="45">
        <f>'Bills Import 2024'!R37</f>
        <v>45321</v>
      </c>
      <c r="H37" s="45">
        <f>'Bills Import 2024'!R37</f>
        <v>45321</v>
      </c>
      <c r="I37" s="45">
        <f>'Bills Import 2024'!AE37</f>
        <v>45356</v>
      </c>
      <c r="J37" s="45">
        <f>'Bills Import 2024'!AG37</f>
        <v>45326</v>
      </c>
      <c r="K37" s="45">
        <f>'Bills Import 2024'!AI37</f>
        <v>45351</v>
      </c>
      <c r="L37" s="45">
        <f>'Bills Import 2024'!AK37</f>
        <v>45336</v>
      </c>
      <c r="M37" s="45">
        <f>'Bills Import 2024'!AM37</f>
        <v>45321</v>
      </c>
      <c r="N37" s="45">
        <f>'Bills Import 2024'!AO37</f>
        <v>45342</v>
      </c>
      <c r="O37" s="1" t="str">
        <f>'Bills Import 2024'!X37</f>
        <v>3010092</v>
      </c>
      <c r="P37" s="1" t="str">
        <f>'Bills Import 2024'!Y37</f>
        <v>3010093</v>
      </c>
      <c r="Q37" s="1" t="str">
        <f>'Bills Import 2024'!Z37</f>
        <v>3010094</v>
      </c>
      <c r="R37" s="1" t="str">
        <f>'Bills Import 2024'!AA37</f>
        <v>3010095</v>
      </c>
      <c r="S37" s="1" t="str">
        <f>'Bills Import 2024'!AB37</f>
        <v>3010096</v>
      </c>
      <c r="T37" s="1" t="str">
        <f>'Bills Import 2024'!AC37</f>
        <v>3010097</v>
      </c>
      <c r="U37" s="1" t="str">
        <f>'Bills Import 2024'!BC37</f>
        <v>Raw Material</v>
      </c>
      <c r="V37" s="1" t="str">
        <f>'Bills Import 2024'!BD37</f>
        <v>Manpower</v>
      </c>
      <c r="W37" s="1" t="str">
        <f>'Bills Import 2024'!BE37</f>
        <v>Machinary</v>
      </c>
      <c r="X37" s="1" t="str">
        <f>'Bills Import 2024'!BF37</f>
        <v>Subcontractors</v>
      </c>
      <c r="Y37" s="1" t="str">
        <f>'Bills Import 2024'!BG37</f>
        <v>Indirect Costs</v>
      </c>
      <c r="Z37" s="1" t="str">
        <f>'Bills Import 2024'!BH37</f>
        <v>Overheads</v>
      </c>
      <c r="AA37" s="1">
        <f>'Bills Import 2024'!BI37</f>
        <v>1</v>
      </c>
      <c r="AB37" s="1">
        <f>'Bills Import 2024'!BJ37</f>
        <v>1</v>
      </c>
      <c r="AC37" s="1">
        <f>'Bills Import 2024'!BK37</f>
        <v>1</v>
      </c>
      <c r="AD37" s="1">
        <f>'Bills Import 2024'!BL37</f>
        <v>1</v>
      </c>
      <c r="AE37" s="1">
        <f>'Bills Import 2024'!BM37</f>
        <v>1</v>
      </c>
      <c r="AF37" s="1">
        <f>'Bills Import 2024'!BN37</f>
        <v>1</v>
      </c>
      <c r="AG37" s="46">
        <f>'Bills Import 2024'!BO37</f>
        <v>291434</v>
      </c>
      <c r="AH37" s="46">
        <f>'Bills Import 2024'!BP37</f>
        <v>142353</v>
      </c>
      <c r="AI37" s="46">
        <f>'Bills Import 2024'!BQ37</f>
        <v>13141</v>
      </c>
      <c r="AJ37" s="46">
        <f>'Bills Import 2024'!BR37</f>
        <v>58350</v>
      </c>
      <c r="AK37" s="46">
        <f>'Bills Import 2024'!BS37</f>
        <v>24962</v>
      </c>
      <c r="AL37" s="46">
        <f>'Bills Import 2024'!BT37</f>
        <v>57595</v>
      </c>
      <c r="AM37" s="1">
        <f>'Bills Import 2024'!U37</f>
        <v>10245</v>
      </c>
      <c r="AN37" s="1" t="str">
        <f>'Bills Import 2024'!W37</f>
        <v>{"1017": 100.0}</v>
      </c>
      <c r="AO37" s="1" t="str">
        <f>'Bills Import 2024'!AW37</f>
        <v>15% PUR</v>
      </c>
      <c r="AP37" s="1" t="str">
        <f>'Bills Import 2024'!AX37</f>
        <v>0% PUR</v>
      </c>
      <c r="AQ37" s="1" t="str">
        <f>'Bills Import 2024'!AY37</f>
        <v>15% PUR</v>
      </c>
      <c r="AR37" s="1" t="str">
        <f>'Bills Import 2024'!AZ37</f>
        <v>15% PUR</v>
      </c>
      <c r="AS37" s="1" t="str">
        <f>'Bills Import 2024'!BA37</f>
        <v>15% PUR</v>
      </c>
      <c r="AT37" s="1" t="str">
        <f>'Bills Import 2024'!BB37</f>
        <v>0% PUR</v>
      </c>
    </row>
    <row r="38" spans="1:46" x14ac:dyDescent="0.25">
      <c r="A38" s="1" t="str">
        <f>'Bills Import 2024'!E38</f>
        <v/>
      </c>
      <c r="B38" s="1" t="str">
        <f>'Bills Import 2024'!G38</f>
        <v/>
      </c>
      <c r="C38" s="1" t="str">
        <f>'Bills Import 2024'!I38</f>
        <v/>
      </c>
      <c r="D38" s="1" t="str">
        <f>'Bills Import 2024'!K38</f>
        <v/>
      </c>
      <c r="E38" s="1" t="str">
        <f>'Bills Import 2024'!M38</f>
        <v/>
      </c>
      <c r="F38" s="1" t="str">
        <f>'Bills Import 2024'!O38</f>
        <v/>
      </c>
      <c r="G38" s="45" t="str">
        <f>'Bills Import 2024'!R38</f>
        <v/>
      </c>
      <c r="H38" s="45" t="str">
        <f>'Bills Import 2024'!R38</f>
        <v/>
      </c>
      <c r="I38" s="45" t="str">
        <f>'Bills Import 2024'!AE38</f>
        <v/>
      </c>
      <c r="J38" s="45" t="str">
        <f>'Bills Import 2024'!AG38</f>
        <v/>
      </c>
      <c r="K38" s="45" t="str">
        <f>'Bills Import 2024'!AI38</f>
        <v/>
      </c>
      <c r="L38" s="45" t="str">
        <f>'Bills Import 2024'!AK38</f>
        <v/>
      </c>
      <c r="M38" s="45" t="str">
        <f>'Bills Import 2024'!AM38</f>
        <v/>
      </c>
      <c r="N38" s="45" t="str">
        <f>'Bills Import 2024'!AO38</f>
        <v/>
      </c>
      <c r="O38" s="1" t="str">
        <f>'Bills Import 2024'!X38</f>
        <v>101011701</v>
      </c>
      <c r="P38" s="1" t="str">
        <f>'Bills Import 2024'!Y38</f>
        <v>3010093</v>
      </c>
      <c r="Q38" s="1" t="str">
        <f>'Bills Import 2024'!Z38</f>
        <v>3010094</v>
      </c>
      <c r="R38" s="1" t="str">
        <f>'Bills Import 2024'!AA38</f>
        <v>101011701</v>
      </c>
      <c r="S38" s="1" t="str">
        <f>'Bills Import 2024'!AB38</f>
        <v>3010096</v>
      </c>
      <c r="T38" s="1" t="str">
        <f>'Bills Import 2024'!AC38</f>
        <v>3010097</v>
      </c>
      <c r="U38" s="1" t="str">
        <f>'Bills Import 2024'!BC38</f>
        <v>Deduction of Advance Payment to Suppliers</v>
      </c>
      <c r="V38" s="1" t="str">
        <f>'Bills Import 2024'!BD38</f>
        <v>Manpower</v>
      </c>
      <c r="W38" s="1" t="str">
        <f>'Bills Import 2024'!BE38</f>
        <v>Machinary</v>
      </c>
      <c r="X38" s="1" t="str">
        <f>'Bills Import 2024'!BF38</f>
        <v>Deduction of Advance Payment to Suppliers</v>
      </c>
      <c r="Y38" s="1" t="str">
        <f>'Bills Import 2024'!BG38</f>
        <v>Indirect Costs</v>
      </c>
      <c r="Z38" s="1" t="str">
        <f>'Bills Import 2024'!BH38</f>
        <v>Overheads</v>
      </c>
      <c r="AA38" s="1">
        <f>'Bills Import 2024'!BI38</f>
        <v>-1</v>
      </c>
      <c r="AB38" s="1">
        <f>'Bills Import 2024'!BJ38</f>
        <v>1</v>
      </c>
      <c r="AC38" s="1">
        <f>'Bills Import 2024'!BK38</f>
        <v>1</v>
      </c>
      <c r="AD38" s="1">
        <f>'Bills Import 2024'!BL38</f>
        <v>-1</v>
      </c>
      <c r="AE38" s="1">
        <f>'Bills Import 2024'!BM38</f>
        <v>1</v>
      </c>
      <c r="AF38" s="1">
        <f>'Bills Import 2024'!BN38</f>
        <v>1</v>
      </c>
      <c r="AG38" s="46">
        <f>'Bills Import 2024'!BO38</f>
        <v>87430</v>
      </c>
      <c r="AH38" s="46">
        <f>'Bills Import 2024'!BP38</f>
        <v>42706</v>
      </c>
      <c r="AI38" s="46">
        <f>'Bills Import 2024'!BQ38</f>
        <v>3942</v>
      </c>
      <c r="AJ38" s="46">
        <f>'Bills Import 2024'!BR38</f>
        <v>17505</v>
      </c>
      <c r="AK38" s="46">
        <f>'Bills Import 2024'!BS38</f>
        <v>7489</v>
      </c>
      <c r="AL38" s="46">
        <f>'Bills Import 2024'!BT38</f>
        <v>17279</v>
      </c>
      <c r="AM38" s="1">
        <f>'Bills Import 2024'!U38</f>
        <v>10245</v>
      </c>
      <c r="AN38" s="1" t="str">
        <f>'Bills Import 2024'!W38</f>
        <v>{"1017": 100.0}</v>
      </c>
      <c r="AO38" s="1" t="str">
        <f>'Bills Import 2024'!AW38</f>
        <v>15% PUR</v>
      </c>
      <c r="AP38" s="1" t="str">
        <f>'Bills Import 2024'!AX38</f>
        <v>0% PUR</v>
      </c>
      <c r="AQ38" s="1" t="str">
        <f>'Bills Import 2024'!AY38</f>
        <v>15% PUR</v>
      </c>
      <c r="AR38" s="1" t="str">
        <f>'Bills Import 2024'!AZ38</f>
        <v>15% PUR</v>
      </c>
      <c r="AS38" s="1" t="str">
        <f>'Bills Import 2024'!BA38</f>
        <v>15% PUR</v>
      </c>
      <c r="AT38" s="1" t="str">
        <f>'Bills Import 2024'!BB38</f>
        <v>0% PUR</v>
      </c>
    </row>
    <row r="39" spans="1:46" x14ac:dyDescent="0.25">
      <c r="A39" s="1" t="str">
        <f>'Bills Import 2024'!E39</f>
        <v>Raw Material Supplier</v>
      </c>
      <c r="B39" s="1" t="str">
        <f>'Bills Import 2024'!G39</f>
        <v>Employees Wages &amp; Salaries</v>
      </c>
      <c r="C39" s="1" t="str">
        <f>'Bills Import 2024'!I39</f>
        <v>Machinary Depreciation &amp; Maintenance</v>
      </c>
      <c r="D39" s="1" t="str">
        <f>'Bills Import 2024'!K39</f>
        <v>Subcontractors &amp; Services</v>
      </c>
      <c r="E39" s="1" t="str">
        <f>'Bills Import 2024'!M39</f>
        <v>Indirect Costs</v>
      </c>
      <c r="F39" s="1" t="str">
        <f>'Bills Import 2024'!O39</f>
        <v>Overheads</v>
      </c>
      <c r="G39" s="45">
        <f>'Bills Import 2024'!R39</f>
        <v>45321</v>
      </c>
      <c r="H39" s="45">
        <f>'Bills Import 2024'!R39</f>
        <v>45321</v>
      </c>
      <c r="I39" s="45">
        <f>'Bills Import 2024'!AE39</f>
        <v>45356</v>
      </c>
      <c r="J39" s="45">
        <f>'Bills Import 2024'!AG39</f>
        <v>45326</v>
      </c>
      <c r="K39" s="45">
        <f>'Bills Import 2024'!AI39</f>
        <v>45351</v>
      </c>
      <c r="L39" s="45">
        <f>'Bills Import 2024'!AK39</f>
        <v>45336</v>
      </c>
      <c r="M39" s="45">
        <f>'Bills Import 2024'!AM39</f>
        <v>45321</v>
      </c>
      <c r="N39" s="45">
        <f>'Bills Import 2024'!AO39</f>
        <v>45342</v>
      </c>
      <c r="O39" s="1" t="str">
        <f>'Bills Import 2024'!X39</f>
        <v>3010092</v>
      </c>
      <c r="P39" s="1" t="str">
        <f>'Bills Import 2024'!Y39</f>
        <v>3010093</v>
      </c>
      <c r="Q39" s="1" t="str">
        <f>'Bills Import 2024'!Z39</f>
        <v>3010094</v>
      </c>
      <c r="R39" s="1" t="str">
        <f>'Bills Import 2024'!AA39</f>
        <v>3010095</v>
      </c>
      <c r="S39" s="1" t="str">
        <f>'Bills Import 2024'!AB39</f>
        <v>3010096</v>
      </c>
      <c r="T39" s="1" t="str">
        <f>'Bills Import 2024'!AC39</f>
        <v>3010097</v>
      </c>
      <c r="U39" s="1" t="str">
        <f>'Bills Import 2024'!BC39</f>
        <v>Raw Material</v>
      </c>
      <c r="V39" s="1" t="str">
        <f>'Bills Import 2024'!BD39</f>
        <v>Manpower</v>
      </c>
      <c r="W39" s="1" t="str">
        <f>'Bills Import 2024'!BE39</f>
        <v>Machinary</v>
      </c>
      <c r="X39" s="1" t="str">
        <f>'Bills Import 2024'!BF39</f>
        <v>Subcontractors</v>
      </c>
      <c r="Y39" s="1" t="str">
        <f>'Bills Import 2024'!BG39</f>
        <v>Indirect Costs</v>
      </c>
      <c r="Z39" s="1" t="str">
        <f>'Bills Import 2024'!BH39</f>
        <v>Overheads</v>
      </c>
      <c r="AA39" s="1">
        <f>'Bills Import 2024'!BI39</f>
        <v>1</v>
      </c>
      <c r="AB39" s="1">
        <f>'Bills Import 2024'!BJ39</f>
        <v>1</v>
      </c>
      <c r="AC39" s="1">
        <f>'Bills Import 2024'!BK39</f>
        <v>1</v>
      </c>
      <c r="AD39" s="1">
        <f>'Bills Import 2024'!BL39</f>
        <v>1</v>
      </c>
      <c r="AE39" s="1">
        <f>'Bills Import 2024'!BM39</f>
        <v>1</v>
      </c>
      <c r="AF39" s="1">
        <f>'Bills Import 2024'!BN39</f>
        <v>1</v>
      </c>
      <c r="AG39" s="46">
        <f>'Bills Import 2024'!BO39</f>
        <v>225022</v>
      </c>
      <c r="AH39" s="46">
        <f>'Bills Import 2024'!BP39</f>
        <v>109914</v>
      </c>
      <c r="AI39" s="46">
        <f>'Bills Import 2024'!BQ39</f>
        <v>10147</v>
      </c>
      <c r="AJ39" s="46">
        <f>'Bills Import 2024'!BR39</f>
        <v>45053</v>
      </c>
      <c r="AK39" s="46">
        <f>'Bills Import 2024'!BS39</f>
        <v>19274</v>
      </c>
      <c r="AL39" s="46">
        <f>'Bills Import 2024'!BT39</f>
        <v>44470</v>
      </c>
      <c r="AM39" s="1">
        <f>'Bills Import 2024'!U39</f>
        <v>10240</v>
      </c>
      <c r="AN39" s="1" t="str">
        <f>'Bills Import 2024'!W39</f>
        <v>{"1012": 100.0}</v>
      </c>
      <c r="AO39" s="1" t="str">
        <f>'Bills Import 2024'!AW39</f>
        <v>15% PUR</v>
      </c>
      <c r="AP39" s="1" t="str">
        <f>'Bills Import 2024'!AX39</f>
        <v>0% PUR</v>
      </c>
      <c r="AQ39" s="1" t="str">
        <f>'Bills Import 2024'!AY39</f>
        <v>15% PUR</v>
      </c>
      <c r="AR39" s="1" t="str">
        <f>'Bills Import 2024'!AZ39</f>
        <v>15% PUR</v>
      </c>
      <c r="AS39" s="1" t="str">
        <f>'Bills Import 2024'!BA39</f>
        <v>15% PUR</v>
      </c>
      <c r="AT39" s="1" t="str">
        <f>'Bills Import 2024'!BB39</f>
        <v>0% PUR</v>
      </c>
    </row>
    <row r="40" spans="1:46" x14ac:dyDescent="0.25">
      <c r="A40" s="1" t="str">
        <f>'Bills Import 2024'!E40</f>
        <v/>
      </c>
      <c r="B40" s="1" t="str">
        <f>'Bills Import 2024'!G40</f>
        <v/>
      </c>
      <c r="C40" s="1" t="str">
        <f>'Bills Import 2024'!I40</f>
        <v/>
      </c>
      <c r="D40" s="1" t="str">
        <f>'Bills Import 2024'!K40</f>
        <v/>
      </c>
      <c r="E40" s="1" t="str">
        <f>'Bills Import 2024'!M40</f>
        <v/>
      </c>
      <c r="F40" s="1" t="str">
        <f>'Bills Import 2024'!O40</f>
        <v/>
      </c>
      <c r="G40" s="45" t="str">
        <f>'Bills Import 2024'!R40</f>
        <v/>
      </c>
      <c r="H40" s="45" t="str">
        <f>'Bills Import 2024'!R40</f>
        <v/>
      </c>
      <c r="I40" s="45" t="str">
        <f>'Bills Import 2024'!AE40</f>
        <v/>
      </c>
      <c r="J40" s="45" t="str">
        <f>'Bills Import 2024'!AG40</f>
        <v/>
      </c>
      <c r="K40" s="45" t="str">
        <f>'Bills Import 2024'!AI40</f>
        <v/>
      </c>
      <c r="L40" s="45" t="str">
        <f>'Bills Import 2024'!AK40</f>
        <v/>
      </c>
      <c r="M40" s="45" t="str">
        <f>'Bills Import 2024'!AM40</f>
        <v/>
      </c>
      <c r="N40" s="45" t="str">
        <f>'Bills Import 2024'!AO40</f>
        <v/>
      </c>
      <c r="O40" s="1" t="str">
        <f>'Bills Import 2024'!X40</f>
        <v>101011701</v>
      </c>
      <c r="P40" s="1" t="str">
        <f>'Bills Import 2024'!Y40</f>
        <v>3010093</v>
      </c>
      <c r="Q40" s="1" t="str">
        <f>'Bills Import 2024'!Z40</f>
        <v>3010094</v>
      </c>
      <c r="R40" s="1" t="str">
        <f>'Bills Import 2024'!AA40</f>
        <v>101011701</v>
      </c>
      <c r="S40" s="1" t="str">
        <f>'Bills Import 2024'!AB40</f>
        <v>3010096</v>
      </c>
      <c r="T40" s="1" t="str">
        <f>'Bills Import 2024'!AC40</f>
        <v>3010097</v>
      </c>
      <c r="U40" s="1" t="str">
        <f>'Bills Import 2024'!BC40</f>
        <v>Deduction of Advance Payment to Suppliers</v>
      </c>
      <c r="V40" s="1" t="str">
        <f>'Bills Import 2024'!BD40</f>
        <v>Manpower</v>
      </c>
      <c r="W40" s="1" t="str">
        <f>'Bills Import 2024'!BE40</f>
        <v>Machinary</v>
      </c>
      <c r="X40" s="1" t="str">
        <f>'Bills Import 2024'!BF40</f>
        <v>Deduction of Advance Payment to Suppliers</v>
      </c>
      <c r="Y40" s="1" t="str">
        <f>'Bills Import 2024'!BG40</f>
        <v>Indirect Costs</v>
      </c>
      <c r="Z40" s="1" t="str">
        <f>'Bills Import 2024'!BH40</f>
        <v>Overheads</v>
      </c>
      <c r="AA40" s="1">
        <f>'Bills Import 2024'!BI40</f>
        <v>-1</v>
      </c>
      <c r="AB40" s="1">
        <f>'Bills Import 2024'!BJ40</f>
        <v>1</v>
      </c>
      <c r="AC40" s="1">
        <f>'Bills Import 2024'!BK40</f>
        <v>1</v>
      </c>
      <c r="AD40" s="1">
        <f>'Bills Import 2024'!BL40</f>
        <v>-1</v>
      </c>
      <c r="AE40" s="1">
        <f>'Bills Import 2024'!BM40</f>
        <v>1</v>
      </c>
      <c r="AF40" s="1">
        <f>'Bills Import 2024'!BN40</f>
        <v>1</v>
      </c>
      <c r="AG40" s="46">
        <f>'Bills Import 2024'!BO40</f>
        <v>67507</v>
      </c>
      <c r="AH40" s="46">
        <f>'Bills Import 2024'!BP40</f>
        <v>32974</v>
      </c>
      <c r="AI40" s="46">
        <f>'Bills Import 2024'!BQ40</f>
        <v>3044</v>
      </c>
      <c r="AJ40" s="46">
        <f>'Bills Import 2024'!BR40</f>
        <v>13516</v>
      </c>
      <c r="AK40" s="46">
        <f>'Bills Import 2024'!BS40</f>
        <v>5782</v>
      </c>
      <c r="AL40" s="46">
        <f>'Bills Import 2024'!BT40</f>
        <v>13341</v>
      </c>
      <c r="AM40" s="1">
        <f>'Bills Import 2024'!U40</f>
        <v>10240</v>
      </c>
      <c r="AN40" s="1" t="str">
        <f>'Bills Import 2024'!W40</f>
        <v>{"1012": 100.0}</v>
      </c>
      <c r="AO40" s="1" t="str">
        <f>'Bills Import 2024'!AW40</f>
        <v>15% PUR</v>
      </c>
      <c r="AP40" s="1" t="str">
        <f>'Bills Import 2024'!AX40</f>
        <v>0% PUR</v>
      </c>
      <c r="AQ40" s="1" t="str">
        <f>'Bills Import 2024'!AY40</f>
        <v>15% PUR</v>
      </c>
      <c r="AR40" s="1" t="str">
        <f>'Bills Import 2024'!AZ40</f>
        <v>15% PUR</v>
      </c>
      <c r="AS40" s="1" t="str">
        <f>'Bills Import 2024'!BA40</f>
        <v>15% PUR</v>
      </c>
      <c r="AT40" s="1" t="str">
        <f>'Bills Import 2024'!BB40</f>
        <v>0% PUR</v>
      </c>
    </row>
    <row r="41" spans="1:46" x14ac:dyDescent="0.25">
      <c r="A41" s="1" t="str">
        <f>'Bills Import 2024'!E41</f>
        <v>Raw Material Supplier</v>
      </c>
      <c r="B41" s="1" t="str">
        <f>'Bills Import 2024'!G41</f>
        <v>Employees Wages &amp; Salaries</v>
      </c>
      <c r="C41" s="1" t="str">
        <f>'Bills Import 2024'!I41</f>
        <v>Machinary Depreciation &amp; Maintenance</v>
      </c>
      <c r="D41" s="1" t="str">
        <f>'Bills Import 2024'!K41</f>
        <v>Subcontractors &amp; Services</v>
      </c>
      <c r="E41" s="1" t="str">
        <f>'Bills Import 2024'!M41</f>
        <v>Indirect Costs</v>
      </c>
      <c r="F41" s="1" t="str">
        <f>'Bills Import 2024'!O41</f>
        <v>Overheads</v>
      </c>
      <c r="G41" s="45">
        <f>'Bills Import 2024'!R41</f>
        <v>45321</v>
      </c>
      <c r="H41" s="45">
        <f>'Bills Import 2024'!R41</f>
        <v>45321</v>
      </c>
      <c r="I41" s="45">
        <f>'Bills Import 2024'!AE41</f>
        <v>45356</v>
      </c>
      <c r="J41" s="45">
        <f>'Bills Import 2024'!AG41</f>
        <v>45326</v>
      </c>
      <c r="K41" s="45">
        <f>'Bills Import 2024'!AI41</f>
        <v>45351</v>
      </c>
      <c r="L41" s="45">
        <f>'Bills Import 2024'!AK41</f>
        <v>45336</v>
      </c>
      <c r="M41" s="45">
        <f>'Bills Import 2024'!AM41</f>
        <v>45321</v>
      </c>
      <c r="N41" s="45">
        <f>'Bills Import 2024'!AO41</f>
        <v>45342</v>
      </c>
      <c r="O41" s="1" t="str">
        <f>'Bills Import 2024'!X41</f>
        <v>3010092</v>
      </c>
      <c r="P41" s="1" t="str">
        <f>'Bills Import 2024'!Y41</f>
        <v>3010093</v>
      </c>
      <c r="Q41" s="1" t="str">
        <f>'Bills Import 2024'!Z41</f>
        <v>3010094</v>
      </c>
      <c r="R41" s="1" t="str">
        <f>'Bills Import 2024'!AA41</f>
        <v>3010095</v>
      </c>
      <c r="S41" s="1" t="str">
        <f>'Bills Import 2024'!AB41</f>
        <v>3010096</v>
      </c>
      <c r="T41" s="1" t="str">
        <f>'Bills Import 2024'!AC41</f>
        <v>3010097</v>
      </c>
      <c r="U41" s="1" t="str">
        <f>'Bills Import 2024'!BC41</f>
        <v>Raw Material</v>
      </c>
      <c r="V41" s="1" t="str">
        <f>'Bills Import 2024'!BD41</f>
        <v>Manpower</v>
      </c>
      <c r="W41" s="1" t="str">
        <f>'Bills Import 2024'!BE41</f>
        <v>Machinary</v>
      </c>
      <c r="X41" s="1" t="str">
        <f>'Bills Import 2024'!BF41</f>
        <v>Subcontractors</v>
      </c>
      <c r="Y41" s="1" t="str">
        <f>'Bills Import 2024'!BG41</f>
        <v>Indirect Costs</v>
      </c>
      <c r="Z41" s="1" t="str">
        <f>'Bills Import 2024'!BH41</f>
        <v>Overheads</v>
      </c>
      <c r="AA41" s="1">
        <f>'Bills Import 2024'!BI41</f>
        <v>1</v>
      </c>
      <c r="AB41" s="1">
        <f>'Bills Import 2024'!BJ41</f>
        <v>1</v>
      </c>
      <c r="AC41" s="1">
        <f>'Bills Import 2024'!BK41</f>
        <v>1</v>
      </c>
      <c r="AD41" s="1">
        <f>'Bills Import 2024'!BL41</f>
        <v>1</v>
      </c>
      <c r="AE41" s="1">
        <f>'Bills Import 2024'!BM41</f>
        <v>1</v>
      </c>
      <c r="AF41" s="1">
        <f>'Bills Import 2024'!BN41</f>
        <v>1</v>
      </c>
      <c r="AG41" s="46">
        <f>'Bills Import 2024'!BO41</f>
        <v>115911</v>
      </c>
      <c r="AH41" s="46">
        <f>'Bills Import 2024'!BP41</f>
        <v>56617</v>
      </c>
      <c r="AI41" s="46">
        <f>'Bills Import 2024'!BQ41</f>
        <v>5227</v>
      </c>
      <c r="AJ41" s="46">
        <f>'Bills Import 2024'!BR41</f>
        <v>23207</v>
      </c>
      <c r="AK41" s="46">
        <f>'Bills Import 2024'!BS41</f>
        <v>9928</v>
      </c>
      <c r="AL41" s="46">
        <f>'Bills Import 2024'!BT41</f>
        <v>22907</v>
      </c>
      <c r="AM41" s="1">
        <f>'Bills Import 2024'!U41</f>
        <v>10088</v>
      </c>
      <c r="AN41" s="1" t="str">
        <f>'Bills Import 2024'!W41</f>
        <v>{"860": 100.0}</v>
      </c>
      <c r="AO41" s="1" t="str">
        <f>'Bills Import 2024'!AW41</f>
        <v>15% PUR</v>
      </c>
      <c r="AP41" s="1" t="str">
        <f>'Bills Import 2024'!AX41</f>
        <v>0% PUR</v>
      </c>
      <c r="AQ41" s="1" t="str">
        <f>'Bills Import 2024'!AY41</f>
        <v>15% PUR</v>
      </c>
      <c r="AR41" s="1" t="str">
        <f>'Bills Import 2024'!AZ41</f>
        <v>15% PUR</v>
      </c>
      <c r="AS41" s="1" t="str">
        <f>'Bills Import 2024'!BA41</f>
        <v>15% PUR</v>
      </c>
      <c r="AT41" s="1" t="str">
        <f>'Bills Import 2024'!BB41</f>
        <v>0% PUR</v>
      </c>
    </row>
    <row r="42" spans="1:46" x14ac:dyDescent="0.25">
      <c r="A42" s="1" t="str">
        <f>'Bills Import 2024'!E42</f>
        <v>Raw Material Supplier</v>
      </c>
      <c r="B42" s="1" t="str">
        <f>'Bills Import 2024'!G42</f>
        <v>Employees Wages &amp; Salaries</v>
      </c>
      <c r="C42" s="1" t="str">
        <f>'Bills Import 2024'!I42</f>
        <v>Machinary Depreciation &amp; Maintenance</v>
      </c>
      <c r="D42" s="1" t="str">
        <f>'Bills Import 2024'!K42</f>
        <v>Subcontractors &amp; Services</v>
      </c>
      <c r="E42" s="1" t="str">
        <f>'Bills Import 2024'!M42</f>
        <v>Indirect Costs</v>
      </c>
      <c r="F42" s="1" t="str">
        <f>'Bills Import 2024'!O42</f>
        <v>Overheads</v>
      </c>
      <c r="G42" s="45">
        <f>'Bills Import 2024'!R42</f>
        <v>45321</v>
      </c>
      <c r="H42" s="45">
        <f>'Bills Import 2024'!R42</f>
        <v>45321</v>
      </c>
      <c r="I42" s="45">
        <f>'Bills Import 2024'!AE42</f>
        <v>45356</v>
      </c>
      <c r="J42" s="45">
        <f>'Bills Import 2024'!AG42</f>
        <v>45326</v>
      </c>
      <c r="K42" s="45">
        <f>'Bills Import 2024'!AI42</f>
        <v>45351</v>
      </c>
      <c r="L42" s="45">
        <f>'Bills Import 2024'!AK42</f>
        <v>45336</v>
      </c>
      <c r="M42" s="45">
        <f>'Bills Import 2024'!AM42</f>
        <v>45321</v>
      </c>
      <c r="N42" s="45">
        <f>'Bills Import 2024'!AO42</f>
        <v>45342</v>
      </c>
      <c r="O42" s="1" t="str">
        <f>'Bills Import 2024'!X42</f>
        <v>3010092</v>
      </c>
      <c r="P42" s="1" t="str">
        <f>'Bills Import 2024'!Y42</f>
        <v>3010093</v>
      </c>
      <c r="Q42" s="1" t="str">
        <f>'Bills Import 2024'!Z42</f>
        <v>3010094</v>
      </c>
      <c r="R42" s="1" t="str">
        <f>'Bills Import 2024'!AA42</f>
        <v>3010095</v>
      </c>
      <c r="S42" s="1" t="str">
        <f>'Bills Import 2024'!AB42</f>
        <v>3010096</v>
      </c>
      <c r="T42" s="1" t="str">
        <f>'Bills Import 2024'!AC42</f>
        <v>3010097</v>
      </c>
      <c r="U42" s="1" t="str">
        <f>'Bills Import 2024'!BC42</f>
        <v>Raw Material</v>
      </c>
      <c r="V42" s="1" t="str">
        <f>'Bills Import 2024'!BD42</f>
        <v>Manpower</v>
      </c>
      <c r="W42" s="1" t="str">
        <f>'Bills Import 2024'!BE42</f>
        <v>Machinary</v>
      </c>
      <c r="X42" s="1" t="str">
        <f>'Bills Import 2024'!BF42</f>
        <v>Subcontractors</v>
      </c>
      <c r="Y42" s="1" t="str">
        <f>'Bills Import 2024'!BG42</f>
        <v>Indirect Costs</v>
      </c>
      <c r="Z42" s="1" t="str">
        <f>'Bills Import 2024'!BH42</f>
        <v>Overheads</v>
      </c>
      <c r="AA42" s="1">
        <f>'Bills Import 2024'!BI42</f>
        <v>1</v>
      </c>
      <c r="AB42" s="1">
        <f>'Bills Import 2024'!BJ42</f>
        <v>1</v>
      </c>
      <c r="AC42" s="1">
        <f>'Bills Import 2024'!BK42</f>
        <v>1</v>
      </c>
      <c r="AD42" s="1">
        <f>'Bills Import 2024'!BL42</f>
        <v>1</v>
      </c>
      <c r="AE42" s="1">
        <f>'Bills Import 2024'!BM42</f>
        <v>1</v>
      </c>
      <c r="AF42" s="1">
        <f>'Bills Import 2024'!BN42</f>
        <v>1</v>
      </c>
      <c r="AG42" s="46">
        <f>'Bills Import 2024'!BO42</f>
        <v>324450</v>
      </c>
      <c r="AH42" s="46">
        <f>'Bills Import 2024'!BP42</f>
        <v>158480</v>
      </c>
      <c r="AI42" s="46">
        <f>'Bills Import 2024'!BQ42</f>
        <v>14630</v>
      </c>
      <c r="AJ42" s="46">
        <f>'Bills Import 2024'!BR42</f>
        <v>64960</v>
      </c>
      <c r="AK42" s="46">
        <f>'Bills Import 2024'!BS42</f>
        <v>27790</v>
      </c>
      <c r="AL42" s="46">
        <f>'Bills Import 2024'!BT42</f>
        <v>64120</v>
      </c>
      <c r="AM42" s="1">
        <f>'Bills Import 2024'!U42</f>
        <v>10080</v>
      </c>
      <c r="AN42" s="1" t="str">
        <f>'Bills Import 2024'!W42</f>
        <v>{"854": 100.0}</v>
      </c>
      <c r="AO42" s="1" t="str">
        <f>'Bills Import 2024'!AW42</f>
        <v>15% PUR</v>
      </c>
      <c r="AP42" s="1" t="str">
        <f>'Bills Import 2024'!AX42</f>
        <v>0% PUR</v>
      </c>
      <c r="AQ42" s="1" t="str">
        <f>'Bills Import 2024'!AY42</f>
        <v>15% PUR</v>
      </c>
      <c r="AR42" s="1" t="str">
        <f>'Bills Import 2024'!AZ42</f>
        <v>15% PUR</v>
      </c>
      <c r="AS42" s="1" t="str">
        <f>'Bills Import 2024'!BA42</f>
        <v>15% PUR</v>
      </c>
      <c r="AT42" s="1" t="str">
        <f>'Bills Import 2024'!BB42</f>
        <v>0% PUR</v>
      </c>
    </row>
    <row r="43" spans="1:46" x14ac:dyDescent="0.25">
      <c r="A43" s="1" t="str">
        <f>'Bills Import 2024'!E43</f>
        <v/>
      </c>
      <c r="B43" s="1" t="str">
        <f>'Bills Import 2024'!G43</f>
        <v/>
      </c>
      <c r="C43" s="1" t="str">
        <f>'Bills Import 2024'!I43</f>
        <v/>
      </c>
      <c r="D43" s="1" t="str">
        <f>'Bills Import 2024'!K43</f>
        <v/>
      </c>
      <c r="E43" s="1" t="str">
        <f>'Bills Import 2024'!M43</f>
        <v/>
      </c>
      <c r="F43" s="1" t="str">
        <f>'Bills Import 2024'!O43</f>
        <v/>
      </c>
      <c r="G43" s="45" t="str">
        <f>'Bills Import 2024'!R43</f>
        <v/>
      </c>
      <c r="H43" s="45" t="str">
        <f>'Bills Import 2024'!R43</f>
        <v/>
      </c>
      <c r="I43" s="45" t="str">
        <f>'Bills Import 2024'!AE43</f>
        <v/>
      </c>
      <c r="J43" s="45" t="str">
        <f>'Bills Import 2024'!AG43</f>
        <v/>
      </c>
      <c r="K43" s="45" t="str">
        <f>'Bills Import 2024'!AI43</f>
        <v/>
      </c>
      <c r="L43" s="45" t="str">
        <f>'Bills Import 2024'!AK43</f>
        <v/>
      </c>
      <c r="M43" s="45" t="str">
        <f>'Bills Import 2024'!AM43</f>
        <v/>
      </c>
      <c r="N43" s="45" t="str">
        <f>'Bills Import 2024'!AO43</f>
        <v/>
      </c>
      <c r="O43" s="1" t="str">
        <f>'Bills Import 2024'!X43</f>
        <v>101011701</v>
      </c>
      <c r="P43" s="1" t="str">
        <f>'Bills Import 2024'!Y43</f>
        <v>3010093</v>
      </c>
      <c r="Q43" s="1" t="str">
        <f>'Bills Import 2024'!Z43</f>
        <v>3010094</v>
      </c>
      <c r="R43" s="1" t="str">
        <f>'Bills Import 2024'!AA43</f>
        <v>101011701</v>
      </c>
      <c r="S43" s="1" t="str">
        <f>'Bills Import 2024'!AB43</f>
        <v>3010096</v>
      </c>
      <c r="T43" s="1" t="str">
        <f>'Bills Import 2024'!AC43</f>
        <v>3010097</v>
      </c>
      <c r="U43" s="1" t="str">
        <f>'Bills Import 2024'!BC43</f>
        <v>Deduction of Advance Payment to Suppliers</v>
      </c>
      <c r="V43" s="1" t="str">
        <f>'Bills Import 2024'!BD43</f>
        <v>Manpower</v>
      </c>
      <c r="W43" s="1" t="str">
        <f>'Bills Import 2024'!BE43</f>
        <v>Machinary</v>
      </c>
      <c r="X43" s="1" t="str">
        <f>'Bills Import 2024'!BF43</f>
        <v>Deduction of Advance Payment to Suppliers</v>
      </c>
      <c r="Y43" s="1" t="str">
        <f>'Bills Import 2024'!BG43</f>
        <v>Indirect Costs</v>
      </c>
      <c r="Z43" s="1" t="str">
        <f>'Bills Import 2024'!BH43</f>
        <v>Overheads</v>
      </c>
      <c r="AA43" s="1">
        <f>'Bills Import 2024'!BI43</f>
        <v>-1</v>
      </c>
      <c r="AB43" s="1">
        <f>'Bills Import 2024'!BJ43</f>
        <v>1</v>
      </c>
      <c r="AC43" s="1">
        <f>'Bills Import 2024'!BK43</f>
        <v>1</v>
      </c>
      <c r="AD43" s="1">
        <f>'Bills Import 2024'!BL43</f>
        <v>-1</v>
      </c>
      <c r="AE43" s="1">
        <f>'Bills Import 2024'!BM43</f>
        <v>1</v>
      </c>
      <c r="AF43" s="1">
        <f>'Bills Import 2024'!BN43</f>
        <v>1</v>
      </c>
      <c r="AG43" s="46">
        <f>'Bills Import 2024'!BO43</f>
        <v>129780</v>
      </c>
      <c r="AH43" s="46">
        <f>'Bills Import 2024'!BP43</f>
        <v>63392</v>
      </c>
      <c r="AI43" s="46">
        <f>'Bills Import 2024'!BQ43</f>
        <v>5852</v>
      </c>
      <c r="AJ43" s="46">
        <f>'Bills Import 2024'!BR43</f>
        <v>25984</v>
      </c>
      <c r="AK43" s="46">
        <f>'Bills Import 2024'!BS43</f>
        <v>11116</v>
      </c>
      <c r="AL43" s="46">
        <f>'Bills Import 2024'!BT43</f>
        <v>25648</v>
      </c>
      <c r="AM43" s="1">
        <f>'Bills Import 2024'!U43</f>
        <v>10080</v>
      </c>
      <c r="AN43" s="1" t="str">
        <f>'Bills Import 2024'!W43</f>
        <v>{"854": 100.0}</v>
      </c>
      <c r="AO43" s="1" t="str">
        <f>'Bills Import 2024'!AW43</f>
        <v>15% PUR</v>
      </c>
      <c r="AP43" s="1" t="str">
        <f>'Bills Import 2024'!AX43</f>
        <v>0% PUR</v>
      </c>
      <c r="AQ43" s="1" t="str">
        <f>'Bills Import 2024'!AY43</f>
        <v>15% PUR</v>
      </c>
      <c r="AR43" s="1" t="str">
        <f>'Bills Import 2024'!AZ43</f>
        <v>15% PUR</v>
      </c>
      <c r="AS43" s="1" t="str">
        <f>'Bills Import 2024'!BA43</f>
        <v>15% PUR</v>
      </c>
      <c r="AT43" s="1" t="str">
        <f>'Bills Import 2024'!BB43</f>
        <v>0% PUR</v>
      </c>
    </row>
    <row r="44" spans="1:46" x14ac:dyDescent="0.25">
      <c r="A44" s="1" t="str">
        <f>'Bills Import 2024'!E44</f>
        <v>Raw Material Supplier</v>
      </c>
      <c r="B44" s="1" t="str">
        <f>'Bills Import 2024'!G44</f>
        <v>Employees Wages &amp; Salaries</v>
      </c>
      <c r="C44" s="1" t="str">
        <f>'Bills Import 2024'!I44</f>
        <v>Machinary Depreciation &amp; Maintenance</v>
      </c>
      <c r="D44" s="1" t="str">
        <f>'Bills Import 2024'!K44</f>
        <v>Subcontractors &amp; Services</v>
      </c>
      <c r="E44" s="1" t="str">
        <f>'Bills Import 2024'!M44</f>
        <v>Indirect Costs</v>
      </c>
      <c r="F44" s="1" t="str">
        <f>'Bills Import 2024'!O44</f>
        <v>Overheads</v>
      </c>
      <c r="G44" s="45">
        <f>'Bills Import 2024'!R44</f>
        <v>45321</v>
      </c>
      <c r="H44" s="45">
        <f>'Bills Import 2024'!R44</f>
        <v>45321</v>
      </c>
      <c r="I44" s="45">
        <f>'Bills Import 2024'!AE44</f>
        <v>45356</v>
      </c>
      <c r="J44" s="45">
        <f>'Bills Import 2024'!AG44</f>
        <v>45326</v>
      </c>
      <c r="K44" s="45">
        <f>'Bills Import 2024'!AI44</f>
        <v>45351</v>
      </c>
      <c r="L44" s="45">
        <f>'Bills Import 2024'!AK44</f>
        <v>45336</v>
      </c>
      <c r="M44" s="45">
        <f>'Bills Import 2024'!AM44</f>
        <v>45321</v>
      </c>
      <c r="N44" s="45">
        <f>'Bills Import 2024'!AO44</f>
        <v>45342</v>
      </c>
      <c r="O44" s="1" t="str">
        <f>'Bills Import 2024'!X44</f>
        <v>3010092</v>
      </c>
      <c r="P44" s="1" t="str">
        <f>'Bills Import 2024'!Y44</f>
        <v>3010093</v>
      </c>
      <c r="Q44" s="1" t="str">
        <f>'Bills Import 2024'!Z44</f>
        <v>3010094</v>
      </c>
      <c r="R44" s="1" t="str">
        <f>'Bills Import 2024'!AA44</f>
        <v>3010095</v>
      </c>
      <c r="S44" s="1" t="str">
        <f>'Bills Import 2024'!AB44</f>
        <v>3010096</v>
      </c>
      <c r="T44" s="1" t="str">
        <f>'Bills Import 2024'!AC44</f>
        <v>3010097</v>
      </c>
      <c r="U44" s="1" t="str">
        <f>'Bills Import 2024'!BC44</f>
        <v>Raw Material</v>
      </c>
      <c r="V44" s="1" t="str">
        <f>'Bills Import 2024'!BD44</f>
        <v>Manpower</v>
      </c>
      <c r="W44" s="1" t="str">
        <f>'Bills Import 2024'!BE44</f>
        <v>Machinary</v>
      </c>
      <c r="X44" s="1" t="str">
        <f>'Bills Import 2024'!BF44</f>
        <v>Subcontractors</v>
      </c>
      <c r="Y44" s="1" t="str">
        <f>'Bills Import 2024'!BG44</f>
        <v>Indirect Costs</v>
      </c>
      <c r="Z44" s="1" t="str">
        <f>'Bills Import 2024'!BH44</f>
        <v>Overheads</v>
      </c>
      <c r="AA44" s="1">
        <f>'Bills Import 2024'!BI44</f>
        <v>1</v>
      </c>
      <c r="AB44" s="1">
        <f>'Bills Import 2024'!BJ44</f>
        <v>1</v>
      </c>
      <c r="AC44" s="1">
        <f>'Bills Import 2024'!BK44</f>
        <v>1</v>
      </c>
      <c r="AD44" s="1">
        <f>'Bills Import 2024'!BL44</f>
        <v>1</v>
      </c>
      <c r="AE44" s="1">
        <f>'Bills Import 2024'!BM44</f>
        <v>1</v>
      </c>
      <c r="AF44" s="1">
        <f>'Bills Import 2024'!BN44</f>
        <v>1</v>
      </c>
      <c r="AG44" s="46">
        <f>'Bills Import 2024'!BO44</f>
        <v>62518</v>
      </c>
      <c r="AH44" s="46">
        <f>'Bills Import 2024'!BP44</f>
        <v>30537</v>
      </c>
      <c r="AI44" s="46">
        <f>'Bills Import 2024'!BQ44</f>
        <v>2819</v>
      </c>
      <c r="AJ44" s="46">
        <f>'Bills Import 2024'!BR44</f>
        <v>12517</v>
      </c>
      <c r="AK44" s="46">
        <f>'Bills Import 2024'!BS44</f>
        <v>5355</v>
      </c>
      <c r="AL44" s="46">
        <f>'Bills Import 2024'!BT44</f>
        <v>12355</v>
      </c>
      <c r="AM44" s="1">
        <f>'Bills Import 2024'!U44</f>
        <v>10241</v>
      </c>
      <c r="AN44" s="1" t="str">
        <f>'Bills Import 2024'!W44</f>
        <v>{"1013": 100.0}</v>
      </c>
      <c r="AO44" s="1" t="str">
        <f>'Bills Import 2024'!AW44</f>
        <v>15% PUR</v>
      </c>
      <c r="AP44" s="1" t="str">
        <f>'Bills Import 2024'!AX44</f>
        <v>0% PUR</v>
      </c>
      <c r="AQ44" s="1" t="str">
        <f>'Bills Import 2024'!AY44</f>
        <v>15% PUR</v>
      </c>
      <c r="AR44" s="1" t="str">
        <f>'Bills Import 2024'!AZ44</f>
        <v>15% PUR</v>
      </c>
      <c r="AS44" s="1" t="str">
        <f>'Bills Import 2024'!BA44</f>
        <v>15% PUR</v>
      </c>
      <c r="AT44" s="1" t="str">
        <f>'Bills Import 2024'!BB44</f>
        <v>0% PUR</v>
      </c>
    </row>
    <row r="45" spans="1:46" x14ac:dyDescent="0.25">
      <c r="A45" s="1" t="str">
        <f>'Bills Import 2024'!E45</f>
        <v/>
      </c>
      <c r="B45" s="1" t="str">
        <f>'Bills Import 2024'!G45</f>
        <v/>
      </c>
      <c r="C45" s="1" t="str">
        <f>'Bills Import 2024'!I45</f>
        <v/>
      </c>
      <c r="D45" s="1" t="str">
        <f>'Bills Import 2024'!K45</f>
        <v/>
      </c>
      <c r="E45" s="1" t="str">
        <f>'Bills Import 2024'!M45</f>
        <v/>
      </c>
      <c r="F45" s="1" t="str">
        <f>'Bills Import 2024'!O45</f>
        <v/>
      </c>
      <c r="G45" s="45" t="str">
        <f>'Bills Import 2024'!R45</f>
        <v/>
      </c>
      <c r="H45" s="45" t="str">
        <f>'Bills Import 2024'!R45</f>
        <v/>
      </c>
      <c r="I45" s="45" t="str">
        <f>'Bills Import 2024'!AE45</f>
        <v/>
      </c>
      <c r="J45" s="45" t="str">
        <f>'Bills Import 2024'!AG45</f>
        <v/>
      </c>
      <c r="K45" s="45" t="str">
        <f>'Bills Import 2024'!AI45</f>
        <v/>
      </c>
      <c r="L45" s="45" t="str">
        <f>'Bills Import 2024'!AK45</f>
        <v/>
      </c>
      <c r="M45" s="45" t="str">
        <f>'Bills Import 2024'!AM45</f>
        <v/>
      </c>
      <c r="N45" s="45" t="str">
        <f>'Bills Import 2024'!AO45</f>
        <v/>
      </c>
      <c r="O45" s="1" t="str">
        <f>'Bills Import 2024'!X45</f>
        <v>101011701</v>
      </c>
      <c r="P45" s="1" t="str">
        <f>'Bills Import 2024'!Y45</f>
        <v>3010093</v>
      </c>
      <c r="Q45" s="1" t="str">
        <f>'Bills Import 2024'!Z45</f>
        <v>3010094</v>
      </c>
      <c r="R45" s="1" t="str">
        <f>'Bills Import 2024'!AA45</f>
        <v>101011701</v>
      </c>
      <c r="S45" s="1" t="str">
        <f>'Bills Import 2024'!AB45</f>
        <v>3010096</v>
      </c>
      <c r="T45" s="1" t="str">
        <f>'Bills Import 2024'!AC45</f>
        <v>3010097</v>
      </c>
      <c r="U45" s="1" t="str">
        <f>'Bills Import 2024'!BC45</f>
        <v>Deduction of Advance Payment to Suppliers</v>
      </c>
      <c r="V45" s="1" t="str">
        <f>'Bills Import 2024'!BD45</f>
        <v>Manpower</v>
      </c>
      <c r="W45" s="1" t="str">
        <f>'Bills Import 2024'!BE45</f>
        <v>Machinary</v>
      </c>
      <c r="X45" s="1" t="str">
        <f>'Bills Import 2024'!BF45</f>
        <v>Deduction of Advance Payment to Suppliers</v>
      </c>
      <c r="Y45" s="1" t="str">
        <f>'Bills Import 2024'!BG45</f>
        <v>Indirect Costs</v>
      </c>
      <c r="Z45" s="1" t="str">
        <f>'Bills Import 2024'!BH45</f>
        <v>Overheads</v>
      </c>
      <c r="AA45" s="1">
        <f>'Bills Import 2024'!BI45</f>
        <v>-1</v>
      </c>
      <c r="AB45" s="1">
        <f>'Bills Import 2024'!BJ45</f>
        <v>1</v>
      </c>
      <c r="AC45" s="1">
        <f>'Bills Import 2024'!BK45</f>
        <v>1</v>
      </c>
      <c r="AD45" s="1">
        <f>'Bills Import 2024'!BL45</f>
        <v>-1</v>
      </c>
      <c r="AE45" s="1">
        <f>'Bills Import 2024'!BM45</f>
        <v>1</v>
      </c>
      <c r="AF45" s="1">
        <f>'Bills Import 2024'!BN45</f>
        <v>1</v>
      </c>
      <c r="AG45" s="46">
        <f>'Bills Import 2024'!BO45</f>
        <v>0</v>
      </c>
      <c r="AH45" s="46">
        <f>'Bills Import 2024'!BP45</f>
        <v>0</v>
      </c>
      <c r="AI45" s="46">
        <f>'Bills Import 2024'!BQ45</f>
        <v>0</v>
      </c>
      <c r="AJ45" s="46">
        <f>'Bills Import 2024'!BR45</f>
        <v>0</v>
      </c>
      <c r="AK45" s="46">
        <f>'Bills Import 2024'!BS45</f>
        <v>0</v>
      </c>
      <c r="AL45" s="46">
        <f>'Bills Import 2024'!BT45</f>
        <v>0</v>
      </c>
      <c r="AM45" s="1">
        <f>'Bills Import 2024'!U45</f>
        <v>10241</v>
      </c>
      <c r="AN45" s="1" t="str">
        <f>'Bills Import 2024'!W45</f>
        <v>{"1013": 100.0}</v>
      </c>
      <c r="AO45" s="1" t="str">
        <f>'Bills Import 2024'!AW45</f>
        <v>15% PUR</v>
      </c>
      <c r="AP45" s="1" t="str">
        <f>'Bills Import 2024'!AX45</f>
        <v>0% PUR</v>
      </c>
      <c r="AQ45" s="1" t="str">
        <f>'Bills Import 2024'!AY45</f>
        <v>15% PUR</v>
      </c>
      <c r="AR45" s="1" t="str">
        <f>'Bills Import 2024'!AZ45</f>
        <v>15% PUR</v>
      </c>
      <c r="AS45" s="1" t="str">
        <f>'Bills Import 2024'!BA45</f>
        <v>15% PUR</v>
      </c>
      <c r="AT45" s="1" t="str">
        <f>'Bills Import 2024'!BB45</f>
        <v>0% PUR</v>
      </c>
    </row>
    <row r="46" spans="1:46" x14ac:dyDescent="0.25">
      <c r="A46" s="1" t="str">
        <f>'Bills Import 2024'!E46</f>
        <v>Raw Material Supplier</v>
      </c>
      <c r="B46" s="1" t="str">
        <f>'Bills Import 2024'!G46</f>
        <v>Employees Wages &amp; Salaries</v>
      </c>
      <c r="C46" s="1" t="str">
        <f>'Bills Import 2024'!I46</f>
        <v>Machinary Depreciation &amp; Maintenance</v>
      </c>
      <c r="D46" s="1" t="str">
        <f>'Bills Import 2024'!K46</f>
        <v>Subcontractors &amp; Services</v>
      </c>
      <c r="E46" s="1" t="str">
        <f>'Bills Import 2024'!M46</f>
        <v>Indirect Costs</v>
      </c>
      <c r="F46" s="1" t="str">
        <f>'Bills Import 2024'!O46</f>
        <v>Overheads</v>
      </c>
      <c r="G46" s="45">
        <f>'Bills Import 2024'!R46</f>
        <v>45321</v>
      </c>
      <c r="H46" s="45">
        <f>'Bills Import 2024'!R46</f>
        <v>45321</v>
      </c>
      <c r="I46" s="45">
        <f>'Bills Import 2024'!AE46</f>
        <v>45356</v>
      </c>
      <c r="J46" s="45">
        <f>'Bills Import 2024'!AG46</f>
        <v>45326</v>
      </c>
      <c r="K46" s="45">
        <f>'Bills Import 2024'!AI46</f>
        <v>45351</v>
      </c>
      <c r="L46" s="45">
        <f>'Bills Import 2024'!AK46</f>
        <v>45336</v>
      </c>
      <c r="M46" s="45">
        <f>'Bills Import 2024'!AM46</f>
        <v>45321</v>
      </c>
      <c r="N46" s="45">
        <f>'Bills Import 2024'!AO46</f>
        <v>45342</v>
      </c>
      <c r="O46" s="1" t="str">
        <f>'Bills Import 2024'!X46</f>
        <v>3010092</v>
      </c>
      <c r="P46" s="1" t="str">
        <f>'Bills Import 2024'!Y46</f>
        <v>3010093</v>
      </c>
      <c r="Q46" s="1" t="str">
        <f>'Bills Import 2024'!Z46</f>
        <v>3010094</v>
      </c>
      <c r="R46" s="1" t="str">
        <f>'Bills Import 2024'!AA46</f>
        <v>3010095</v>
      </c>
      <c r="S46" s="1" t="str">
        <f>'Bills Import 2024'!AB46</f>
        <v>3010096</v>
      </c>
      <c r="T46" s="1" t="str">
        <f>'Bills Import 2024'!AC46</f>
        <v>3010097</v>
      </c>
      <c r="U46" s="1" t="str">
        <f>'Bills Import 2024'!BC46</f>
        <v>Raw Material</v>
      </c>
      <c r="V46" s="1" t="str">
        <f>'Bills Import 2024'!BD46</f>
        <v>Manpower</v>
      </c>
      <c r="W46" s="1" t="str">
        <f>'Bills Import 2024'!BE46</f>
        <v>Machinary</v>
      </c>
      <c r="X46" s="1" t="str">
        <f>'Bills Import 2024'!BF46</f>
        <v>Subcontractors</v>
      </c>
      <c r="Y46" s="1" t="str">
        <f>'Bills Import 2024'!BG46</f>
        <v>Indirect Costs</v>
      </c>
      <c r="Z46" s="1" t="str">
        <f>'Bills Import 2024'!BH46</f>
        <v>Overheads</v>
      </c>
      <c r="AA46" s="1">
        <f>'Bills Import 2024'!BI46</f>
        <v>1</v>
      </c>
      <c r="AB46" s="1">
        <f>'Bills Import 2024'!BJ46</f>
        <v>1</v>
      </c>
      <c r="AC46" s="1">
        <f>'Bills Import 2024'!BK46</f>
        <v>1</v>
      </c>
      <c r="AD46" s="1">
        <f>'Bills Import 2024'!BL46</f>
        <v>1</v>
      </c>
      <c r="AE46" s="1">
        <f>'Bills Import 2024'!BM46</f>
        <v>1</v>
      </c>
      <c r="AF46" s="1">
        <f>'Bills Import 2024'!BN46</f>
        <v>1</v>
      </c>
      <c r="AG46" s="46">
        <f>'Bills Import 2024'!BO46</f>
        <v>1448438</v>
      </c>
      <c r="AH46" s="46">
        <f>'Bills Import 2024'!BP46</f>
        <v>707500</v>
      </c>
      <c r="AI46" s="46">
        <f>'Bills Import 2024'!BQ46</f>
        <v>65313</v>
      </c>
      <c r="AJ46" s="46">
        <f>'Bills Import 2024'!BR46</f>
        <v>290000</v>
      </c>
      <c r="AK46" s="46">
        <f>'Bills Import 2024'!BS46</f>
        <v>124063</v>
      </c>
      <c r="AL46" s="46">
        <f>'Bills Import 2024'!BT46</f>
        <v>286250</v>
      </c>
      <c r="AM46" s="1">
        <f>'Bills Import 2024'!U46</f>
        <v>10234</v>
      </c>
      <c r="AN46" s="1" t="str">
        <f>'Bills Import 2024'!W46</f>
        <v>{"1006": 100.0}</v>
      </c>
      <c r="AO46" s="1" t="str">
        <f>'Bills Import 2024'!AW46</f>
        <v>15% PUR</v>
      </c>
      <c r="AP46" s="1" t="str">
        <f>'Bills Import 2024'!AX46</f>
        <v>0% PUR</v>
      </c>
      <c r="AQ46" s="1" t="str">
        <f>'Bills Import 2024'!AY46</f>
        <v>15% PUR</v>
      </c>
      <c r="AR46" s="1" t="str">
        <f>'Bills Import 2024'!AZ46</f>
        <v>15% PUR</v>
      </c>
      <c r="AS46" s="1" t="str">
        <f>'Bills Import 2024'!BA46</f>
        <v>15% PUR</v>
      </c>
      <c r="AT46" s="1" t="str">
        <f>'Bills Import 2024'!BB46</f>
        <v>0% PUR</v>
      </c>
    </row>
    <row r="47" spans="1:46" x14ac:dyDescent="0.25">
      <c r="A47" s="1" t="str">
        <f>'Bills Import 2024'!E47</f>
        <v/>
      </c>
      <c r="B47" s="1" t="str">
        <f>'Bills Import 2024'!G47</f>
        <v/>
      </c>
      <c r="C47" s="1" t="str">
        <f>'Bills Import 2024'!I47</f>
        <v/>
      </c>
      <c r="D47" s="1" t="str">
        <f>'Bills Import 2024'!K47</f>
        <v/>
      </c>
      <c r="E47" s="1" t="str">
        <f>'Bills Import 2024'!M47</f>
        <v/>
      </c>
      <c r="F47" s="1" t="str">
        <f>'Bills Import 2024'!O47</f>
        <v/>
      </c>
      <c r="G47" s="45" t="str">
        <f>'Bills Import 2024'!R47</f>
        <v/>
      </c>
      <c r="H47" s="45" t="str">
        <f>'Bills Import 2024'!R47</f>
        <v/>
      </c>
      <c r="I47" s="45" t="str">
        <f>'Bills Import 2024'!AE47</f>
        <v/>
      </c>
      <c r="J47" s="45" t="str">
        <f>'Bills Import 2024'!AG47</f>
        <v/>
      </c>
      <c r="K47" s="45" t="str">
        <f>'Bills Import 2024'!AI47</f>
        <v/>
      </c>
      <c r="L47" s="45" t="str">
        <f>'Bills Import 2024'!AK47</f>
        <v/>
      </c>
      <c r="M47" s="45" t="str">
        <f>'Bills Import 2024'!AM47</f>
        <v/>
      </c>
      <c r="N47" s="45" t="str">
        <f>'Bills Import 2024'!AO47</f>
        <v/>
      </c>
      <c r="O47" s="1" t="str">
        <f>'Bills Import 2024'!X47</f>
        <v>101011701</v>
      </c>
      <c r="P47" s="1" t="str">
        <f>'Bills Import 2024'!Y47</f>
        <v>3010093</v>
      </c>
      <c r="Q47" s="1" t="str">
        <f>'Bills Import 2024'!Z47</f>
        <v>3010094</v>
      </c>
      <c r="R47" s="1" t="str">
        <f>'Bills Import 2024'!AA47</f>
        <v>101011701</v>
      </c>
      <c r="S47" s="1" t="str">
        <f>'Bills Import 2024'!AB47</f>
        <v>3010096</v>
      </c>
      <c r="T47" s="1" t="str">
        <f>'Bills Import 2024'!AC47</f>
        <v>3010097</v>
      </c>
      <c r="U47" s="1" t="str">
        <f>'Bills Import 2024'!BC47</f>
        <v>Deduction of Advance Payment to Suppliers</v>
      </c>
      <c r="V47" s="1" t="str">
        <f>'Bills Import 2024'!BD47</f>
        <v>Manpower</v>
      </c>
      <c r="W47" s="1" t="str">
        <f>'Bills Import 2024'!BE47</f>
        <v>Machinary</v>
      </c>
      <c r="X47" s="1" t="str">
        <f>'Bills Import 2024'!BF47</f>
        <v>Deduction of Advance Payment to Suppliers</v>
      </c>
      <c r="Y47" s="1" t="str">
        <f>'Bills Import 2024'!BG47</f>
        <v>Indirect Costs</v>
      </c>
      <c r="Z47" s="1" t="str">
        <f>'Bills Import 2024'!BH47</f>
        <v>Overheads</v>
      </c>
      <c r="AA47" s="1">
        <f>'Bills Import 2024'!BI47</f>
        <v>-1</v>
      </c>
      <c r="AB47" s="1">
        <f>'Bills Import 2024'!BJ47</f>
        <v>1</v>
      </c>
      <c r="AC47" s="1">
        <f>'Bills Import 2024'!BK47</f>
        <v>1</v>
      </c>
      <c r="AD47" s="1">
        <f>'Bills Import 2024'!BL47</f>
        <v>-1</v>
      </c>
      <c r="AE47" s="1">
        <f>'Bills Import 2024'!BM47</f>
        <v>1</v>
      </c>
      <c r="AF47" s="1">
        <f>'Bills Import 2024'!BN47</f>
        <v>1</v>
      </c>
      <c r="AG47" s="46">
        <f>'Bills Import 2024'!BO47</f>
        <v>362109</v>
      </c>
      <c r="AH47" s="46">
        <f>'Bills Import 2024'!BP47</f>
        <v>176875</v>
      </c>
      <c r="AI47" s="46">
        <f>'Bills Import 2024'!BQ47</f>
        <v>16328</v>
      </c>
      <c r="AJ47" s="46">
        <f>'Bills Import 2024'!BR47</f>
        <v>72500</v>
      </c>
      <c r="AK47" s="46">
        <f>'Bills Import 2024'!BS47</f>
        <v>31016</v>
      </c>
      <c r="AL47" s="46">
        <f>'Bills Import 2024'!BT47</f>
        <v>71563</v>
      </c>
      <c r="AM47" s="1">
        <f>'Bills Import 2024'!U47</f>
        <v>10234</v>
      </c>
      <c r="AN47" s="1" t="str">
        <f>'Bills Import 2024'!W47</f>
        <v>{"1006": 100.0}</v>
      </c>
      <c r="AO47" s="1" t="str">
        <f>'Bills Import 2024'!AW47</f>
        <v>15% PUR</v>
      </c>
      <c r="AP47" s="1" t="str">
        <f>'Bills Import 2024'!AX47</f>
        <v>0% PUR</v>
      </c>
      <c r="AQ47" s="1" t="str">
        <f>'Bills Import 2024'!AY47</f>
        <v>15% PUR</v>
      </c>
      <c r="AR47" s="1" t="str">
        <f>'Bills Import 2024'!AZ47</f>
        <v>15% PUR</v>
      </c>
      <c r="AS47" s="1" t="str">
        <f>'Bills Import 2024'!BA47</f>
        <v>15% PUR</v>
      </c>
      <c r="AT47" s="1" t="str">
        <f>'Bills Import 2024'!BB47</f>
        <v>0% PUR</v>
      </c>
    </row>
    <row r="48" spans="1:46" x14ac:dyDescent="0.25">
      <c r="A48" s="1" t="str">
        <f>'Bills Import 2024'!E48</f>
        <v>Raw Material Supplier</v>
      </c>
      <c r="B48" s="1" t="str">
        <f>'Bills Import 2024'!G48</f>
        <v>Employees Wages &amp; Salaries</v>
      </c>
      <c r="C48" s="1" t="str">
        <f>'Bills Import 2024'!I48</f>
        <v>Machinary Depreciation &amp; Maintenance</v>
      </c>
      <c r="D48" s="1" t="str">
        <f>'Bills Import 2024'!K48</f>
        <v>Subcontractors &amp; Services</v>
      </c>
      <c r="E48" s="1" t="str">
        <f>'Bills Import 2024'!M48</f>
        <v>Indirect Costs</v>
      </c>
      <c r="F48" s="1" t="str">
        <f>'Bills Import 2024'!O48</f>
        <v>Overheads</v>
      </c>
      <c r="G48" s="45">
        <f>'Bills Import 2024'!R48</f>
        <v>45321</v>
      </c>
      <c r="H48" s="45">
        <f>'Bills Import 2024'!R48</f>
        <v>45321</v>
      </c>
      <c r="I48" s="45">
        <f>'Bills Import 2024'!AE48</f>
        <v>45356</v>
      </c>
      <c r="J48" s="45">
        <f>'Bills Import 2024'!AG48</f>
        <v>45326</v>
      </c>
      <c r="K48" s="45">
        <f>'Bills Import 2024'!AI48</f>
        <v>45351</v>
      </c>
      <c r="L48" s="45">
        <f>'Bills Import 2024'!AK48</f>
        <v>45336</v>
      </c>
      <c r="M48" s="45">
        <f>'Bills Import 2024'!AM48</f>
        <v>45321</v>
      </c>
      <c r="N48" s="45">
        <f>'Bills Import 2024'!AO48</f>
        <v>45342</v>
      </c>
      <c r="O48" s="1" t="str">
        <f>'Bills Import 2024'!X48</f>
        <v>3010092</v>
      </c>
      <c r="P48" s="1" t="str">
        <f>'Bills Import 2024'!Y48</f>
        <v>3010093</v>
      </c>
      <c r="Q48" s="1" t="str">
        <f>'Bills Import 2024'!Z48</f>
        <v>3010094</v>
      </c>
      <c r="R48" s="1" t="str">
        <f>'Bills Import 2024'!AA48</f>
        <v>3010095</v>
      </c>
      <c r="S48" s="1" t="str">
        <f>'Bills Import 2024'!AB48</f>
        <v>3010096</v>
      </c>
      <c r="T48" s="1" t="str">
        <f>'Bills Import 2024'!AC48</f>
        <v>3010097</v>
      </c>
      <c r="U48" s="1" t="str">
        <f>'Bills Import 2024'!BC48</f>
        <v>Raw Material</v>
      </c>
      <c r="V48" s="1" t="str">
        <f>'Bills Import 2024'!BD48</f>
        <v>Manpower</v>
      </c>
      <c r="W48" s="1" t="str">
        <f>'Bills Import 2024'!BE48</f>
        <v>Machinary</v>
      </c>
      <c r="X48" s="1" t="str">
        <f>'Bills Import 2024'!BF48</f>
        <v>Subcontractors</v>
      </c>
      <c r="Y48" s="1" t="str">
        <f>'Bills Import 2024'!BG48</f>
        <v>Indirect Costs</v>
      </c>
      <c r="Z48" s="1" t="str">
        <f>'Bills Import 2024'!BH48</f>
        <v>Overheads</v>
      </c>
      <c r="AA48" s="1">
        <f>'Bills Import 2024'!BI48</f>
        <v>1</v>
      </c>
      <c r="AB48" s="1">
        <f>'Bills Import 2024'!BJ48</f>
        <v>1</v>
      </c>
      <c r="AC48" s="1">
        <f>'Bills Import 2024'!BK48</f>
        <v>1</v>
      </c>
      <c r="AD48" s="1">
        <f>'Bills Import 2024'!BL48</f>
        <v>1</v>
      </c>
      <c r="AE48" s="1">
        <f>'Bills Import 2024'!BM48</f>
        <v>1</v>
      </c>
      <c r="AF48" s="1">
        <f>'Bills Import 2024'!BN48</f>
        <v>1</v>
      </c>
      <c r="AG48" s="46">
        <f>'Bills Import 2024'!BO48</f>
        <v>780351</v>
      </c>
      <c r="AH48" s="46">
        <f>'Bills Import 2024'!BP48</f>
        <v>381168</v>
      </c>
      <c r="AI48" s="46">
        <f>'Bills Import 2024'!BQ48</f>
        <v>35187</v>
      </c>
      <c r="AJ48" s="46">
        <f>'Bills Import 2024'!BR48</f>
        <v>156239</v>
      </c>
      <c r="AK48" s="46">
        <f>'Bills Import 2024'!BS48</f>
        <v>66839</v>
      </c>
      <c r="AL48" s="46">
        <f>'Bills Import 2024'!BT48</f>
        <v>154218</v>
      </c>
      <c r="AM48" s="1">
        <f>'Bills Import 2024'!U48</f>
        <v>10134</v>
      </c>
      <c r="AN48" s="1" t="str">
        <f>'Bills Import 2024'!W48</f>
        <v>{"906": 100.0}</v>
      </c>
      <c r="AO48" s="1" t="str">
        <f>'Bills Import 2024'!AW48</f>
        <v>15% PUR</v>
      </c>
      <c r="AP48" s="1" t="str">
        <f>'Bills Import 2024'!AX48</f>
        <v>0% PUR</v>
      </c>
      <c r="AQ48" s="1" t="str">
        <f>'Bills Import 2024'!AY48</f>
        <v>15% PUR</v>
      </c>
      <c r="AR48" s="1" t="str">
        <f>'Bills Import 2024'!AZ48</f>
        <v>15% PUR</v>
      </c>
      <c r="AS48" s="1" t="str">
        <f>'Bills Import 2024'!BA48</f>
        <v>15% PUR</v>
      </c>
      <c r="AT48" s="1" t="str">
        <f>'Bills Import 2024'!BB48</f>
        <v>0% PUR</v>
      </c>
    </row>
    <row r="49" spans="1:46" x14ac:dyDescent="0.25">
      <c r="A49" s="1" t="str">
        <f>'Bills Import 2024'!E49</f>
        <v/>
      </c>
      <c r="B49" s="1" t="str">
        <f>'Bills Import 2024'!G49</f>
        <v/>
      </c>
      <c r="C49" s="1" t="str">
        <f>'Bills Import 2024'!I49</f>
        <v/>
      </c>
      <c r="D49" s="1" t="str">
        <f>'Bills Import 2024'!K49</f>
        <v/>
      </c>
      <c r="E49" s="1" t="str">
        <f>'Bills Import 2024'!M49</f>
        <v/>
      </c>
      <c r="F49" s="1" t="str">
        <f>'Bills Import 2024'!O49</f>
        <v/>
      </c>
      <c r="G49" s="45" t="str">
        <f>'Bills Import 2024'!R49</f>
        <v/>
      </c>
      <c r="H49" s="45" t="str">
        <f>'Bills Import 2024'!R49</f>
        <v/>
      </c>
      <c r="I49" s="45" t="str">
        <f>'Bills Import 2024'!AE49</f>
        <v/>
      </c>
      <c r="J49" s="45" t="str">
        <f>'Bills Import 2024'!AG49</f>
        <v/>
      </c>
      <c r="K49" s="45" t="str">
        <f>'Bills Import 2024'!AI49</f>
        <v/>
      </c>
      <c r="L49" s="45" t="str">
        <f>'Bills Import 2024'!AK49</f>
        <v/>
      </c>
      <c r="M49" s="45" t="str">
        <f>'Bills Import 2024'!AM49</f>
        <v/>
      </c>
      <c r="N49" s="45" t="str">
        <f>'Bills Import 2024'!AO49</f>
        <v/>
      </c>
      <c r="O49" s="1" t="str">
        <f>'Bills Import 2024'!X49</f>
        <v>101011701</v>
      </c>
      <c r="P49" s="1" t="str">
        <f>'Bills Import 2024'!Y49</f>
        <v>3010093</v>
      </c>
      <c r="Q49" s="1" t="str">
        <f>'Bills Import 2024'!Z49</f>
        <v>3010094</v>
      </c>
      <c r="R49" s="1" t="str">
        <f>'Bills Import 2024'!AA49</f>
        <v>101011701</v>
      </c>
      <c r="S49" s="1" t="str">
        <f>'Bills Import 2024'!AB49</f>
        <v>3010096</v>
      </c>
      <c r="T49" s="1" t="str">
        <f>'Bills Import 2024'!AC49</f>
        <v>3010097</v>
      </c>
      <c r="U49" s="1" t="str">
        <f>'Bills Import 2024'!BC49</f>
        <v>Deduction of Advance Payment to Suppliers</v>
      </c>
      <c r="V49" s="1" t="str">
        <f>'Bills Import 2024'!BD49</f>
        <v>Manpower</v>
      </c>
      <c r="W49" s="1" t="str">
        <f>'Bills Import 2024'!BE49</f>
        <v>Machinary</v>
      </c>
      <c r="X49" s="1" t="str">
        <f>'Bills Import 2024'!BF49</f>
        <v>Deduction of Advance Payment to Suppliers</v>
      </c>
      <c r="Y49" s="1" t="str">
        <f>'Bills Import 2024'!BG49</f>
        <v>Indirect Costs</v>
      </c>
      <c r="Z49" s="1" t="str">
        <f>'Bills Import 2024'!BH49</f>
        <v>Overheads</v>
      </c>
      <c r="AA49" s="1">
        <f>'Bills Import 2024'!BI49</f>
        <v>-1</v>
      </c>
      <c r="AB49" s="1">
        <f>'Bills Import 2024'!BJ49</f>
        <v>1</v>
      </c>
      <c r="AC49" s="1">
        <f>'Bills Import 2024'!BK49</f>
        <v>1</v>
      </c>
      <c r="AD49" s="1">
        <f>'Bills Import 2024'!BL49</f>
        <v>-1</v>
      </c>
      <c r="AE49" s="1">
        <f>'Bills Import 2024'!BM49</f>
        <v>1</v>
      </c>
      <c r="AF49" s="1">
        <f>'Bills Import 2024'!BN49</f>
        <v>1</v>
      </c>
      <c r="AG49" s="46">
        <f>'Bills Import 2024'!BO49</f>
        <v>234106</v>
      </c>
      <c r="AH49" s="46">
        <f>'Bills Import 2024'!BP49</f>
        <v>114351</v>
      </c>
      <c r="AI49" s="46">
        <f>'Bills Import 2024'!BQ49</f>
        <v>10556</v>
      </c>
      <c r="AJ49" s="46">
        <f>'Bills Import 2024'!BR49</f>
        <v>46872</v>
      </c>
      <c r="AK49" s="46">
        <f>'Bills Import 2024'!BS49</f>
        <v>20052</v>
      </c>
      <c r="AL49" s="46">
        <f>'Bills Import 2024'!BT49</f>
        <v>46266</v>
      </c>
      <c r="AM49" s="1">
        <f>'Bills Import 2024'!U49</f>
        <v>10134</v>
      </c>
      <c r="AN49" s="1" t="str">
        <f>'Bills Import 2024'!W49</f>
        <v>{"906": 100.0}</v>
      </c>
      <c r="AO49" s="1" t="str">
        <f>'Bills Import 2024'!AW49</f>
        <v>15% PUR</v>
      </c>
      <c r="AP49" s="1" t="str">
        <f>'Bills Import 2024'!AX49</f>
        <v>0% PUR</v>
      </c>
      <c r="AQ49" s="1" t="str">
        <f>'Bills Import 2024'!AY49</f>
        <v>15% PUR</v>
      </c>
      <c r="AR49" s="1" t="str">
        <f>'Bills Import 2024'!AZ49</f>
        <v>15% PUR</v>
      </c>
      <c r="AS49" s="1" t="str">
        <f>'Bills Import 2024'!BA49</f>
        <v>15% PUR</v>
      </c>
      <c r="AT49" s="1" t="str">
        <f>'Bills Import 2024'!BB49</f>
        <v>0% PUR</v>
      </c>
    </row>
    <row r="50" spans="1:46" x14ac:dyDescent="0.25">
      <c r="A50" s="1" t="str">
        <f>'Bills Import 2024'!E50</f>
        <v>Raw Material Supplier</v>
      </c>
      <c r="B50" s="1" t="str">
        <f>'Bills Import 2024'!G50</f>
        <v>Employees Wages &amp; Salaries</v>
      </c>
      <c r="C50" s="1" t="str">
        <f>'Bills Import 2024'!I50</f>
        <v>Machinary Depreciation &amp; Maintenance</v>
      </c>
      <c r="D50" s="1" t="str">
        <f>'Bills Import 2024'!K50</f>
        <v>Subcontractors &amp; Services</v>
      </c>
      <c r="E50" s="1" t="str">
        <f>'Bills Import 2024'!M50</f>
        <v>Indirect Costs</v>
      </c>
      <c r="F50" s="1" t="str">
        <f>'Bills Import 2024'!O50</f>
        <v>Overheads</v>
      </c>
      <c r="G50" s="45">
        <f>'Bills Import 2024'!R50</f>
        <v>45321</v>
      </c>
      <c r="H50" s="45">
        <f>'Bills Import 2024'!R50</f>
        <v>45321</v>
      </c>
      <c r="I50" s="45">
        <f>'Bills Import 2024'!AE50</f>
        <v>45356</v>
      </c>
      <c r="J50" s="45">
        <f>'Bills Import 2024'!AG50</f>
        <v>45326</v>
      </c>
      <c r="K50" s="45">
        <f>'Bills Import 2024'!AI50</f>
        <v>45351</v>
      </c>
      <c r="L50" s="45">
        <f>'Bills Import 2024'!AK50</f>
        <v>45336</v>
      </c>
      <c r="M50" s="45">
        <f>'Bills Import 2024'!AM50</f>
        <v>45321</v>
      </c>
      <c r="N50" s="45">
        <f>'Bills Import 2024'!AO50</f>
        <v>45342</v>
      </c>
      <c r="O50" s="1" t="str">
        <f>'Bills Import 2024'!X50</f>
        <v>3010092</v>
      </c>
      <c r="P50" s="1" t="str">
        <f>'Bills Import 2024'!Y50</f>
        <v>3010093</v>
      </c>
      <c r="Q50" s="1" t="str">
        <f>'Bills Import 2024'!Z50</f>
        <v>3010094</v>
      </c>
      <c r="R50" s="1" t="str">
        <f>'Bills Import 2024'!AA50</f>
        <v>3010095</v>
      </c>
      <c r="S50" s="1" t="str">
        <f>'Bills Import 2024'!AB50</f>
        <v>3010096</v>
      </c>
      <c r="T50" s="1" t="str">
        <f>'Bills Import 2024'!AC50</f>
        <v>3010097</v>
      </c>
      <c r="U50" s="1" t="str">
        <f>'Bills Import 2024'!BC50</f>
        <v>Raw Material</v>
      </c>
      <c r="V50" s="1" t="str">
        <f>'Bills Import 2024'!BD50</f>
        <v>Manpower</v>
      </c>
      <c r="W50" s="1" t="str">
        <f>'Bills Import 2024'!BE50</f>
        <v>Machinary</v>
      </c>
      <c r="X50" s="1" t="str">
        <f>'Bills Import 2024'!BF50</f>
        <v>Subcontractors</v>
      </c>
      <c r="Y50" s="1" t="str">
        <f>'Bills Import 2024'!BG50</f>
        <v>Indirect Costs</v>
      </c>
      <c r="Z50" s="1" t="str">
        <f>'Bills Import 2024'!BH50</f>
        <v>Overheads</v>
      </c>
      <c r="AA50" s="1">
        <f>'Bills Import 2024'!BI50</f>
        <v>1</v>
      </c>
      <c r="AB50" s="1">
        <f>'Bills Import 2024'!BJ50</f>
        <v>1</v>
      </c>
      <c r="AC50" s="1">
        <f>'Bills Import 2024'!BK50</f>
        <v>1</v>
      </c>
      <c r="AD50" s="1">
        <f>'Bills Import 2024'!BL50</f>
        <v>1</v>
      </c>
      <c r="AE50" s="1">
        <f>'Bills Import 2024'!BM50</f>
        <v>1</v>
      </c>
      <c r="AF50" s="1">
        <f>'Bills Import 2024'!BN50</f>
        <v>1</v>
      </c>
      <c r="AG50" s="46">
        <f>'Bills Import 2024'!BO50</f>
        <v>2244808</v>
      </c>
      <c r="AH50" s="46">
        <f>'Bills Import 2024'!BP50</f>
        <v>1096493</v>
      </c>
      <c r="AI50" s="46">
        <f>'Bills Import 2024'!BQ50</f>
        <v>101222</v>
      </c>
      <c r="AJ50" s="46">
        <f>'Bills Import 2024'!BR50</f>
        <v>449446</v>
      </c>
      <c r="AK50" s="46">
        <f>'Bills Import 2024'!BS50</f>
        <v>192274</v>
      </c>
      <c r="AL50" s="46">
        <f>'Bills Import 2024'!BT50</f>
        <v>443634</v>
      </c>
      <c r="AM50" s="1">
        <f>'Bills Import 2024'!U50</f>
        <v>10263</v>
      </c>
      <c r="AN50" s="1" t="str">
        <f>'Bills Import 2024'!W50</f>
        <v>{"1035": 100.0}</v>
      </c>
      <c r="AO50" s="1" t="str">
        <f>'Bills Import 2024'!AW50</f>
        <v>15% PUR</v>
      </c>
      <c r="AP50" s="1" t="str">
        <f>'Bills Import 2024'!AX50</f>
        <v>0% PUR</v>
      </c>
      <c r="AQ50" s="1" t="str">
        <f>'Bills Import 2024'!AY50</f>
        <v>15% PUR</v>
      </c>
      <c r="AR50" s="1" t="str">
        <f>'Bills Import 2024'!AZ50</f>
        <v>15% PUR</v>
      </c>
      <c r="AS50" s="1" t="str">
        <f>'Bills Import 2024'!BA50</f>
        <v>15% PUR</v>
      </c>
      <c r="AT50" s="1" t="str">
        <f>'Bills Import 2024'!BB50</f>
        <v>0% PUR</v>
      </c>
    </row>
    <row r="51" spans="1:46" x14ac:dyDescent="0.25">
      <c r="A51" s="1" t="str">
        <f>'Bills Import 2024'!E51</f>
        <v/>
      </c>
      <c r="B51" s="1" t="str">
        <f>'Bills Import 2024'!G51</f>
        <v/>
      </c>
      <c r="C51" s="1" t="str">
        <f>'Bills Import 2024'!I51</f>
        <v/>
      </c>
      <c r="D51" s="1" t="str">
        <f>'Bills Import 2024'!K51</f>
        <v/>
      </c>
      <c r="E51" s="1" t="str">
        <f>'Bills Import 2024'!M51</f>
        <v/>
      </c>
      <c r="F51" s="1" t="str">
        <f>'Bills Import 2024'!O51</f>
        <v/>
      </c>
      <c r="G51" s="45" t="str">
        <f>'Bills Import 2024'!R51</f>
        <v/>
      </c>
      <c r="H51" s="45" t="str">
        <f>'Bills Import 2024'!R51</f>
        <v/>
      </c>
      <c r="I51" s="45" t="str">
        <f>'Bills Import 2024'!AE51</f>
        <v/>
      </c>
      <c r="J51" s="45" t="str">
        <f>'Bills Import 2024'!AG51</f>
        <v/>
      </c>
      <c r="K51" s="45" t="str">
        <f>'Bills Import 2024'!AI51</f>
        <v/>
      </c>
      <c r="L51" s="45" t="str">
        <f>'Bills Import 2024'!AK51</f>
        <v/>
      </c>
      <c r="M51" s="45" t="str">
        <f>'Bills Import 2024'!AM51</f>
        <v/>
      </c>
      <c r="N51" s="45" t="str">
        <f>'Bills Import 2024'!AO51</f>
        <v/>
      </c>
      <c r="O51" s="1" t="str">
        <f>'Bills Import 2024'!X51</f>
        <v>101011701</v>
      </c>
      <c r="P51" s="1" t="str">
        <f>'Bills Import 2024'!Y51</f>
        <v>3010093</v>
      </c>
      <c r="Q51" s="1" t="str">
        <f>'Bills Import 2024'!Z51</f>
        <v>3010094</v>
      </c>
      <c r="R51" s="1" t="str">
        <f>'Bills Import 2024'!AA51</f>
        <v>101011701</v>
      </c>
      <c r="S51" s="1" t="str">
        <f>'Bills Import 2024'!AB51</f>
        <v>3010096</v>
      </c>
      <c r="T51" s="1" t="str">
        <f>'Bills Import 2024'!AC51</f>
        <v>3010097</v>
      </c>
      <c r="U51" s="1" t="str">
        <f>'Bills Import 2024'!BC51</f>
        <v>Deduction of Advance Payment to Suppliers</v>
      </c>
      <c r="V51" s="1" t="str">
        <f>'Bills Import 2024'!BD51</f>
        <v>Manpower</v>
      </c>
      <c r="W51" s="1" t="str">
        <f>'Bills Import 2024'!BE51</f>
        <v>Machinary</v>
      </c>
      <c r="X51" s="1" t="str">
        <f>'Bills Import 2024'!BF51</f>
        <v>Deduction of Advance Payment to Suppliers</v>
      </c>
      <c r="Y51" s="1" t="str">
        <f>'Bills Import 2024'!BG51</f>
        <v>Indirect Costs</v>
      </c>
      <c r="Z51" s="1" t="str">
        <f>'Bills Import 2024'!BH51</f>
        <v>Overheads</v>
      </c>
      <c r="AA51" s="1">
        <f>'Bills Import 2024'!BI51</f>
        <v>-1</v>
      </c>
      <c r="AB51" s="1">
        <f>'Bills Import 2024'!BJ51</f>
        <v>1</v>
      </c>
      <c r="AC51" s="1">
        <f>'Bills Import 2024'!BK51</f>
        <v>1</v>
      </c>
      <c r="AD51" s="1">
        <f>'Bills Import 2024'!BL51</f>
        <v>-1</v>
      </c>
      <c r="AE51" s="1">
        <f>'Bills Import 2024'!BM51</f>
        <v>1</v>
      </c>
      <c r="AF51" s="1">
        <f>'Bills Import 2024'!BN51</f>
        <v>1</v>
      </c>
      <c r="AG51" s="46">
        <f>'Bills Import 2024'!BO51</f>
        <v>1122404</v>
      </c>
      <c r="AH51" s="46">
        <f>'Bills Import 2024'!BP51</f>
        <v>548247</v>
      </c>
      <c r="AI51" s="46">
        <f>'Bills Import 2024'!BQ51</f>
        <v>50611</v>
      </c>
      <c r="AJ51" s="46">
        <f>'Bills Import 2024'!BR51</f>
        <v>224723</v>
      </c>
      <c r="AK51" s="46">
        <f>'Bills Import 2024'!BS51</f>
        <v>96137</v>
      </c>
      <c r="AL51" s="46">
        <f>'Bills Import 2024'!BT51</f>
        <v>221817</v>
      </c>
      <c r="AM51" s="1">
        <f>'Bills Import 2024'!U51</f>
        <v>10263</v>
      </c>
      <c r="AN51" s="1" t="str">
        <f>'Bills Import 2024'!W51</f>
        <v>{"1035": 100.0}</v>
      </c>
      <c r="AO51" s="1" t="str">
        <f>'Bills Import 2024'!AW51</f>
        <v>15% PUR</v>
      </c>
      <c r="AP51" s="1" t="str">
        <f>'Bills Import 2024'!AX51</f>
        <v>0% PUR</v>
      </c>
      <c r="AQ51" s="1" t="str">
        <f>'Bills Import 2024'!AY51</f>
        <v>15% PUR</v>
      </c>
      <c r="AR51" s="1" t="str">
        <f>'Bills Import 2024'!AZ51</f>
        <v>15% PUR</v>
      </c>
      <c r="AS51" s="1" t="str">
        <f>'Bills Import 2024'!BA51</f>
        <v>15% PUR</v>
      </c>
      <c r="AT51" s="1" t="str">
        <f>'Bills Import 2024'!BB51</f>
        <v>0% PUR</v>
      </c>
    </row>
    <row r="52" spans="1:46" x14ac:dyDescent="0.25">
      <c r="A52" s="1" t="str">
        <f>'Bills Import 2024'!E52</f>
        <v>Raw Material Supplier</v>
      </c>
      <c r="B52" s="1" t="str">
        <f>'Bills Import 2024'!G52</f>
        <v>Employees Wages &amp; Salaries</v>
      </c>
      <c r="C52" s="1" t="str">
        <f>'Bills Import 2024'!I52</f>
        <v>Machinary Depreciation &amp; Maintenance</v>
      </c>
      <c r="D52" s="1" t="str">
        <f>'Bills Import 2024'!K52</f>
        <v>Subcontractors &amp; Services</v>
      </c>
      <c r="E52" s="1" t="str">
        <f>'Bills Import 2024'!M52</f>
        <v>Indirect Costs</v>
      </c>
      <c r="F52" s="1" t="str">
        <f>'Bills Import 2024'!O52</f>
        <v>Overheads</v>
      </c>
      <c r="G52" s="45">
        <f>'Bills Import 2024'!R52</f>
        <v>45321</v>
      </c>
      <c r="H52" s="45">
        <f>'Bills Import 2024'!R52</f>
        <v>45321</v>
      </c>
      <c r="I52" s="45">
        <f>'Bills Import 2024'!AE52</f>
        <v>45356</v>
      </c>
      <c r="J52" s="45">
        <f>'Bills Import 2024'!AG52</f>
        <v>45326</v>
      </c>
      <c r="K52" s="45">
        <f>'Bills Import 2024'!AI52</f>
        <v>45351</v>
      </c>
      <c r="L52" s="45">
        <f>'Bills Import 2024'!AK52</f>
        <v>45336</v>
      </c>
      <c r="M52" s="45">
        <f>'Bills Import 2024'!AM52</f>
        <v>45321</v>
      </c>
      <c r="N52" s="45">
        <f>'Bills Import 2024'!AO52</f>
        <v>45342</v>
      </c>
      <c r="O52" s="1" t="str">
        <f>'Bills Import 2024'!X52</f>
        <v>3010092</v>
      </c>
      <c r="P52" s="1" t="str">
        <f>'Bills Import 2024'!Y52</f>
        <v>3010093</v>
      </c>
      <c r="Q52" s="1" t="str">
        <f>'Bills Import 2024'!Z52</f>
        <v>3010094</v>
      </c>
      <c r="R52" s="1" t="str">
        <f>'Bills Import 2024'!AA52</f>
        <v>3010095</v>
      </c>
      <c r="S52" s="1" t="str">
        <f>'Bills Import 2024'!AB52</f>
        <v>3010096</v>
      </c>
      <c r="T52" s="1" t="str">
        <f>'Bills Import 2024'!AC52</f>
        <v>3010097</v>
      </c>
      <c r="U52" s="1" t="str">
        <f>'Bills Import 2024'!BC52</f>
        <v>Raw Material</v>
      </c>
      <c r="V52" s="1" t="str">
        <f>'Bills Import 2024'!BD52</f>
        <v>Manpower</v>
      </c>
      <c r="W52" s="1" t="str">
        <f>'Bills Import 2024'!BE52</f>
        <v>Machinary</v>
      </c>
      <c r="X52" s="1" t="str">
        <f>'Bills Import 2024'!BF52</f>
        <v>Subcontractors</v>
      </c>
      <c r="Y52" s="1" t="str">
        <f>'Bills Import 2024'!BG52</f>
        <v>Indirect Costs</v>
      </c>
      <c r="Z52" s="1" t="str">
        <f>'Bills Import 2024'!BH52</f>
        <v>Overheads</v>
      </c>
      <c r="AA52" s="1">
        <f>'Bills Import 2024'!BI52</f>
        <v>1</v>
      </c>
      <c r="AB52" s="1">
        <f>'Bills Import 2024'!BJ52</f>
        <v>1</v>
      </c>
      <c r="AC52" s="1">
        <f>'Bills Import 2024'!BK52</f>
        <v>1</v>
      </c>
      <c r="AD52" s="1">
        <f>'Bills Import 2024'!BL52</f>
        <v>1</v>
      </c>
      <c r="AE52" s="1">
        <f>'Bills Import 2024'!BM52</f>
        <v>1</v>
      </c>
      <c r="AF52" s="1">
        <f>'Bills Import 2024'!BN52</f>
        <v>1</v>
      </c>
      <c r="AG52" s="46">
        <f>'Bills Import 2024'!BO52</f>
        <v>1428507</v>
      </c>
      <c r="AH52" s="46">
        <f>'Bills Import 2024'!BP52</f>
        <v>697765</v>
      </c>
      <c r="AI52" s="46">
        <f>'Bills Import 2024'!BQ52</f>
        <v>64414</v>
      </c>
      <c r="AJ52" s="46">
        <f>'Bills Import 2024'!BR52</f>
        <v>286010</v>
      </c>
      <c r="AK52" s="46">
        <f>'Bills Import 2024'!BS52</f>
        <v>122355</v>
      </c>
      <c r="AL52" s="46">
        <f>'Bills Import 2024'!BT52</f>
        <v>282311</v>
      </c>
      <c r="AM52" s="1">
        <f>'Bills Import 2024'!U52</f>
        <v>10262</v>
      </c>
      <c r="AN52" s="1" t="str">
        <f>'Bills Import 2024'!W52</f>
        <v>{"1034": 100.0}</v>
      </c>
      <c r="AO52" s="1" t="str">
        <f>'Bills Import 2024'!AW52</f>
        <v>15% PUR</v>
      </c>
      <c r="AP52" s="1" t="str">
        <f>'Bills Import 2024'!AX52</f>
        <v>0% PUR</v>
      </c>
      <c r="AQ52" s="1" t="str">
        <f>'Bills Import 2024'!AY52</f>
        <v>15% PUR</v>
      </c>
      <c r="AR52" s="1" t="str">
        <f>'Bills Import 2024'!AZ52</f>
        <v>15% PUR</v>
      </c>
      <c r="AS52" s="1" t="str">
        <f>'Bills Import 2024'!BA52</f>
        <v>15% PUR</v>
      </c>
      <c r="AT52" s="1" t="str">
        <f>'Bills Import 2024'!BB52</f>
        <v>0% PUR</v>
      </c>
    </row>
    <row r="53" spans="1:46" x14ac:dyDescent="0.25">
      <c r="A53" s="1" t="str">
        <f>'Bills Import 2024'!E53</f>
        <v/>
      </c>
      <c r="B53" s="1" t="str">
        <f>'Bills Import 2024'!G53</f>
        <v/>
      </c>
      <c r="C53" s="1" t="str">
        <f>'Bills Import 2024'!I53</f>
        <v/>
      </c>
      <c r="D53" s="1" t="str">
        <f>'Bills Import 2024'!K53</f>
        <v/>
      </c>
      <c r="E53" s="1" t="str">
        <f>'Bills Import 2024'!M53</f>
        <v/>
      </c>
      <c r="F53" s="1" t="str">
        <f>'Bills Import 2024'!O53</f>
        <v/>
      </c>
      <c r="G53" s="45" t="str">
        <f>'Bills Import 2024'!R53</f>
        <v/>
      </c>
      <c r="H53" s="45" t="str">
        <f>'Bills Import 2024'!R53</f>
        <v/>
      </c>
      <c r="I53" s="45" t="str">
        <f>'Bills Import 2024'!AE53</f>
        <v/>
      </c>
      <c r="J53" s="45" t="str">
        <f>'Bills Import 2024'!AG53</f>
        <v/>
      </c>
      <c r="K53" s="45" t="str">
        <f>'Bills Import 2024'!AI53</f>
        <v/>
      </c>
      <c r="L53" s="45" t="str">
        <f>'Bills Import 2024'!AK53</f>
        <v/>
      </c>
      <c r="M53" s="45" t="str">
        <f>'Bills Import 2024'!AM53</f>
        <v/>
      </c>
      <c r="N53" s="45" t="str">
        <f>'Bills Import 2024'!AO53</f>
        <v/>
      </c>
      <c r="O53" s="1" t="str">
        <f>'Bills Import 2024'!X53</f>
        <v>101011701</v>
      </c>
      <c r="P53" s="1" t="str">
        <f>'Bills Import 2024'!Y53</f>
        <v>3010093</v>
      </c>
      <c r="Q53" s="1" t="str">
        <f>'Bills Import 2024'!Z53</f>
        <v>3010094</v>
      </c>
      <c r="R53" s="1" t="str">
        <f>'Bills Import 2024'!AA53</f>
        <v>101011701</v>
      </c>
      <c r="S53" s="1" t="str">
        <f>'Bills Import 2024'!AB53</f>
        <v>3010096</v>
      </c>
      <c r="T53" s="1" t="str">
        <f>'Bills Import 2024'!AC53</f>
        <v>3010097</v>
      </c>
      <c r="U53" s="1" t="str">
        <f>'Bills Import 2024'!BC53</f>
        <v>Deduction of Advance Payment to Suppliers</v>
      </c>
      <c r="V53" s="1" t="str">
        <f>'Bills Import 2024'!BD53</f>
        <v>Manpower</v>
      </c>
      <c r="W53" s="1" t="str">
        <f>'Bills Import 2024'!BE53</f>
        <v>Machinary</v>
      </c>
      <c r="X53" s="1" t="str">
        <f>'Bills Import 2024'!BF53</f>
        <v>Deduction of Advance Payment to Suppliers</v>
      </c>
      <c r="Y53" s="1" t="str">
        <f>'Bills Import 2024'!BG53</f>
        <v>Indirect Costs</v>
      </c>
      <c r="Z53" s="1" t="str">
        <f>'Bills Import 2024'!BH53</f>
        <v>Overheads</v>
      </c>
      <c r="AA53" s="1">
        <f>'Bills Import 2024'!BI53</f>
        <v>-1</v>
      </c>
      <c r="AB53" s="1">
        <f>'Bills Import 2024'!BJ53</f>
        <v>1</v>
      </c>
      <c r="AC53" s="1">
        <f>'Bills Import 2024'!BK53</f>
        <v>1</v>
      </c>
      <c r="AD53" s="1">
        <f>'Bills Import 2024'!BL53</f>
        <v>-1</v>
      </c>
      <c r="AE53" s="1">
        <f>'Bills Import 2024'!BM53</f>
        <v>1</v>
      </c>
      <c r="AF53" s="1">
        <f>'Bills Import 2024'!BN53</f>
        <v>1</v>
      </c>
      <c r="AG53" s="46">
        <f>'Bills Import 2024'!BO53</f>
        <v>285701</v>
      </c>
      <c r="AH53" s="46">
        <f>'Bills Import 2024'!BP53</f>
        <v>139553</v>
      </c>
      <c r="AI53" s="46">
        <f>'Bills Import 2024'!BQ53</f>
        <v>12883</v>
      </c>
      <c r="AJ53" s="46">
        <f>'Bills Import 2024'!BR53</f>
        <v>57202</v>
      </c>
      <c r="AK53" s="46">
        <f>'Bills Import 2024'!BS53</f>
        <v>24471</v>
      </c>
      <c r="AL53" s="46">
        <f>'Bills Import 2024'!BT53</f>
        <v>56462</v>
      </c>
      <c r="AM53" s="1">
        <f>'Bills Import 2024'!U53</f>
        <v>10262</v>
      </c>
      <c r="AN53" s="1" t="str">
        <f>'Bills Import 2024'!W53</f>
        <v>{"1034": 100.0}</v>
      </c>
      <c r="AO53" s="1" t="str">
        <f>'Bills Import 2024'!AW53</f>
        <v>15% PUR</v>
      </c>
      <c r="AP53" s="1" t="str">
        <f>'Bills Import 2024'!AX53</f>
        <v>0% PUR</v>
      </c>
      <c r="AQ53" s="1" t="str">
        <f>'Bills Import 2024'!AY53</f>
        <v>15% PUR</v>
      </c>
      <c r="AR53" s="1" t="str">
        <f>'Bills Import 2024'!AZ53</f>
        <v>15% PUR</v>
      </c>
      <c r="AS53" s="1" t="str">
        <f>'Bills Import 2024'!BA53</f>
        <v>15% PUR</v>
      </c>
      <c r="AT53" s="1" t="str">
        <f>'Bills Import 2024'!BB53</f>
        <v>0% PUR</v>
      </c>
    </row>
    <row r="54" spans="1:46" x14ac:dyDescent="0.25">
      <c r="A54" s="1" t="str">
        <f>'Bills Import 2024'!E54</f>
        <v>Raw Material Supplier</v>
      </c>
      <c r="B54" s="1" t="str">
        <f>'Bills Import 2024'!G54</f>
        <v>Employees Wages &amp; Salaries</v>
      </c>
      <c r="C54" s="1" t="str">
        <f>'Bills Import 2024'!I54</f>
        <v>Machinary Depreciation &amp; Maintenance</v>
      </c>
      <c r="D54" s="1" t="str">
        <f>'Bills Import 2024'!K54</f>
        <v>Subcontractors &amp; Services</v>
      </c>
      <c r="E54" s="1" t="str">
        <f>'Bills Import 2024'!M54</f>
        <v>Indirect Costs</v>
      </c>
      <c r="F54" s="1" t="str">
        <f>'Bills Import 2024'!O54</f>
        <v>Overheads</v>
      </c>
      <c r="G54" s="45">
        <f>'Bills Import 2024'!R54</f>
        <v>45321</v>
      </c>
      <c r="H54" s="45">
        <f>'Bills Import 2024'!R54</f>
        <v>45321</v>
      </c>
      <c r="I54" s="45">
        <f>'Bills Import 2024'!AE54</f>
        <v>45356</v>
      </c>
      <c r="J54" s="45">
        <f>'Bills Import 2024'!AG54</f>
        <v>45326</v>
      </c>
      <c r="K54" s="45">
        <f>'Bills Import 2024'!AI54</f>
        <v>45351</v>
      </c>
      <c r="L54" s="45">
        <f>'Bills Import 2024'!AK54</f>
        <v>45336</v>
      </c>
      <c r="M54" s="45">
        <f>'Bills Import 2024'!AM54</f>
        <v>45321</v>
      </c>
      <c r="N54" s="45">
        <f>'Bills Import 2024'!AO54</f>
        <v>45342</v>
      </c>
      <c r="O54" s="1" t="str">
        <f>'Bills Import 2024'!X54</f>
        <v>3010092</v>
      </c>
      <c r="P54" s="1" t="str">
        <f>'Bills Import 2024'!Y54</f>
        <v>3010093</v>
      </c>
      <c r="Q54" s="1" t="str">
        <f>'Bills Import 2024'!Z54</f>
        <v>3010094</v>
      </c>
      <c r="R54" s="1" t="str">
        <f>'Bills Import 2024'!AA54</f>
        <v>3010095</v>
      </c>
      <c r="S54" s="1" t="str">
        <f>'Bills Import 2024'!AB54</f>
        <v>3010096</v>
      </c>
      <c r="T54" s="1" t="str">
        <f>'Bills Import 2024'!AC54</f>
        <v>3010097</v>
      </c>
      <c r="U54" s="1" t="str">
        <f>'Bills Import 2024'!BC54</f>
        <v>Raw Material</v>
      </c>
      <c r="V54" s="1" t="str">
        <f>'Bills Import 2024'!BD54</f>
        <v>Manpower</v>
      </c>
      <c r="W54" s="1" t="str">
        <f>'Bills Import 2024'!BE54</f>
        <v>Machinary</v>
      </c>
      <c r="X54" s="1" t="str">
        <f>'Bills Import 2024'!BF54</f>
        <v>Subcontractors</v>
      </c>
      <c r="Y54" s="1" t="str">
        <f>'Bills Import 2024'!BG54</f>
        <v>Indirect Costs</v>
      </c>
      <c r="Z54" s="1" t="str">
        <f>'Bills Import 2024'!BH54</f>
        <v>Overheads</v>
      </c>
      <c r="AA54" s="1">
        <f>'Bills Import 2024'!BI54</f>
        <v>1</v>
      </c>
      <c r="AB54" s="1">
        <f>'Bills Import 2024'!BJ54</f>
        <v>1</v>
      </c>
      <c r="AC54" s="1">
        <f>'Bills Import 2024'!BK54</f>
        <v>1</v>
      </c>
      <c r="AD54" s="1">
        <f>'Bills Import 2024'!BL54</f>
        <v>1</v>
      </c>
      <c r="AE54" s="1">
        <f>'Bills Import 2024'!BM54</f>
        <v>1</v>
      </c>
      <c r="AF54" s="1">
        <f>'Bills Import 2024'!BN54</f>
        <v>1</v>
      </c>
      <c r="AG54" s="46">
        <f>'Bills Import 2024'!BO54</f>
        <v>114238</v>
      </c>
      <c r="AH54" s="46">
        <f>'Bills Import 2024'!BP54</f>
        <v>55801</v>
      </c>
      <c r="AI54" s="46">
        <f>'Bills Import 2024'!BQ54</f>
        <v>5151</v>
      </c>
      <c r="AJ54" s="46">
        <f>'Bills Import 2024'!BR54</f>
        <v>22872</v>
      </c>
      <c r="AK54" s="46">
        <f>'Bills Import 2024'!BS54</f>
        <v>9785</v>
      </c>
      <c r="AL54" s="46">
        <f>'Bills Import 2024'!BT54</f>
        <v>22577</v>
      </c>
      <c r="AM54" s="1">
        <f>'Bills Import 2024'!U54</f>
        <v>10214</v>
      </c>
      <c r="AN54" s="1" t="str">
        <f>'Bills Import 2024'!W54</f>
        <v>{"986": 100.0}</v>
      </c>
      <c r="AO54" s="1" t="str">
        <f>'Bills Import 2024'!AW54</f>
        <v>15% PUR</v>
      </c>
      <c r="AP54" s="1" t="str">
        <f>'Bills Import 2024'!AX54</f>
        <v>0% PUR</v>
      </c>
      <c r="AQ54" s="1" t="str">
        <f>'Bills Import 2024'!AY54</f>
        <v>15% PUR</v>
      </c>
      <c r="AR54" s="1" t="str">
        <f>'Bills Import 2024'!AZ54</f>
        <v>15% PUR</v>
      </c>
      <c r="AS54" s="1" t="str">
        <f>'Bills Import 2024'!BA54</f>
        <v>15% PUR</v>
      </c>
      <c r="AT54" s="1" t="str">
        <f>'Bills Import 2024'!BB54</f>
        <v>0% PUR</v>
      </c>
    </row>
    <row r="55" spans="1:46" x14ac:dyDescent="0.25">
      <c r="A55" s="1" t="str">
        <f>'Bills Import 2024'!E55</f>
        <v/>
      </c>
      <c r="B55" s="1" t="str">
        <f>'Bills Import 2024'!G55</f>
        <v/>
      </c>
      <c r="C55" s="1" t="str">
        <f>'Bills Import 2024'!I55</f>
        <v/>
      </c>
      <c r="D55" s="1" t="str">
        <f>'Bills Import 2024'!K55</f>
        <v/>
      </c>
      <c r="E55" s="1" t="str">
        <f>'Bills Import 2024'!M55</f>
        <v/>
      </c>
      <c r="F55" s="1" t="str">
        <f>'Bills Import 2024'!O55</f>
        <v/>
      </c>
      <c r="G55" s="45" t="str">
        <f>'Bills Import 2024'!R55</f>
        <v/>
      </c>
      <c r="H55" s="45" t="str">
        <f>'Bills Import 2024'!R55</f>
        <v/>
      </c>
      <c r="I55" s="45" t="str">
        <f>'Bills Import 2024'!AE55</f>
        <v/>
      </c>
      <c r="J55" s="45" t="str">
        <f>'Bills Import 2024'!AG55</f>
        <v/>
      </c>
      <c r="K55" s="45" t="str">
        <f>'Bills Import 2024'!AI55</f>
        <v/>
      </c>
      <c r="L55" s="45" t="str">
        <f>'Bills Import 2024'!AK55</f>
        <v/>
      </c>
      <c r="M55" s="45" t="str">
        <f>'Bills Import 2024'!AM55</f>
        <v/>
      </c>
      <c r="N55" s="45" t="str">
        <f>'Bills Import 2024'!AO55</f>
        <v/>
      </c>
      <c r="O55" s="1" t="str">
        <f>'Bills Import 2024'!X55</f>
        <v>101011701</v>
      </c>
      <c r="P55" s="1" t="str">
        <f>'Bills Import 2024'!Y55</f>
        <v>3010093</v>
      </c>
      <c r="Q55" s="1" t="str">
        <f>'Bills Import 2024'!Z55</f>
        <v>3010094</v>
      </c>
      <c r="R55" s="1" t="str">
        <f>'Bills Import 2024'!AA55</f>
        <v>101011701</v>
      </c>
      <c r="S55" s="1" t="str">
        <f>'Bills Import 2024'!AB55</f>
        <v>3010096</v>
      </c>
      <c r="T55" s="1" t="str">
        <f>'Bills Import 2024'!AC55</f>
        <v>3010097</v>
      </c>
      <c r="U55" s="1" t="str">
        <f>'Bills Import 2024'!BC55</f>
        <v>Deduction of Advance Payment to Suppliers</v>
      </c>
      <c r="V55" s="1" t="str">
        <f>'Bills Import 2024'!BD55</f>
        <v>Manpower</v>
      </c>
      <c r="W55" s="1" t="str">
        <f>'Bills Import 2024'!BE55</f>
        <v>Machinary</v>
      </c>
      <c r="X55" s="1" t="str">
        <f>'Bills Import 2024'!BF55</f>
        <v>Deduction of Advance Payment to Suppliers</v>
      </c>
      <c r="Y55" s="1" t="str">
        <f>'Bills Import 2024'!BG55</f>
        <v>Indirect Costs</v>
      </c>
      <c r="Z55" s="1" t="str">
        <f>'Bills Import 2024'!BH55</f>
        <v>Overheads</v>
      </c>
      <c r="AA55" s="1">
        <f>'Bills Import 2024'!BI55</f>
        <v>-1</v>
      </c>
      <c r="AB55" s="1">
        <f>'Bills Import 2024'!BJ55</f>
        <v>1</v>
      </c>
      <c r="AC55" s="1">
        <f>'Bills Import 2024'!BK55</f>
        <v>1</v>
      </c>
      <c r="AD55" s="1">
        <f>'Bills Import 2024'!BL55</f>
        <v>-1</v>
      </c>
      <c r="AE55" s="1">
        <f>'Bills Import 2024'!BM55</f>
        <v>1</v>
      </c>
      <c r="AF55" s="1">
        <f>'Bills Import 2024'!BN55</f>
        <v>1</v>
      </c>
      <c r="AG55" s="46">
        <f>'Bills Import 2024'!BO55</f>
        <v>57119</v>
      </c>
      <c r="AH55" s="46">
        <f>'Bills Import 2024'!BP55</f>
        <v>27900</v>
      </c>
      <c r="AI55" s="46">
        <f>'Bills Import 2024'!BQ55</f>
        <v>2576</v>
      </c>
      <c r="AJ55" s="46">
        <f>'Bills Import 2024'!BR55</f>
        <v>11436</v>
      </c>
      <c r="AK55" s="46">
        <f>'Bills Import 2024'!BS55</f>
        <v>4892</v>
      </c>
      <c r="AL55" s="46">
        <f>'Bills Import 2024'!BT55</f>
        <v>11288</v>
      </c>
      <c r="AM55" s="1">
        <f>'Bills Import 2024'!U55</f>
        <v>10214</v>
      </c>
      <c r="AN55" s="1" t="str">
        <f>'Bills Import 2024'!W55</f>
        <v>{"986": 100.0}</v>
      </c>
      <c r="AO55" s="1" t="str">
        <f>'Bills Import 2024'!AW55</f>
        <v>15% PUR</v>
      </c>
      <c r="AP55" s="1" t="str">
        <f>'Bills Import 2024'!AX55</f>
        <v>0% PUR</v>
      </c>
      <c r="AQ55" s="1" t="str">
        <f>'Bills Import 2024'!AY55</f>
        <v>15% PUR</v>
      </c>
      <c r="AR55" s="1" t="str">
        <f>'Bills Import 2024'!AZ55</f>
        <v>15% PUR</v>
      </c>
      <c r="AS55" s="1" t="str">
        <f>'Bills Import 2024'!BA55</f>
        <v>15% PUR</v>
      </c>
      <c r="AT55" s="1" t="str">
        <f>'Bills Import 2024'!BB55</f>
        <v>0% PUR</v>
      </c>
    </row>
    <row r="56" spans="1:46" x14ac:dyDescent="0.25">
      <c r="A56" s="1" t="str">
        <f>'Bills Import 2024'!E56</f>
        <v>Raw Material Supplier</v>
      </c>
      <c r="B56" s="1" t="str">
        <f>'Bills Import 2024'!G56</f>
        <v>Employees Wages &amp; Salaries</v>
      </c>
      <c r="C56" s="1" t="str">
        <f>'Bills Import 2024'!I56</f>
        <v>Machinary Depreciation &amp; Maintenance</v>
      </c>
      <c r="D56" s="1" t="str">
        <f>'Bills Import 2024'!K56</f>
        <v>Subcontractors &amp; Services</v>
      </c>
      <c r="E56" s="1" t="str">
        <f>'Bills Import 2024'!M56</f>
        <v>Indirect Costs</v>
      </c>
      <c r="F56" s="1" t="str">
        <f>'Bills Import 2024'!O56</f>
        <v>Overheads</v>
      </c>
      <c r="G56" s="45">
        <f>'Bills Import 2024'!R56</f>
        <v>45321</v>
      </c>
      <c r="H56" s="45">
        <f>'Bills Import 2024'!R56</f>
        <v>45321</v>
      </c>
      <c r="I56" s="45">
        <f>'Bills Import 2024'!AE56</f>
        <v>45356</v>
      </c>
      <c r="J56" s="45">
        <f>'Bills Import 2024'!AG56</f>
        <v>45326</v>
      </c>
      <c r="K56" s="45">
        <f>'Bills Import 2024'!AI56</f>
        <v>45351</v>
      </c>
      <c r="L56" s="45">
        <f>'Bills Import 2024'!AK56</f>
        <v>45336</v>
      </c>
      <c r="M56" s="45">
        <f>'Bills Import 2024'!AM56</f>
        <v>45321</v>
      </c>
      <c r="N56" s="45">
        <f>'Bills Import 2024'!AO56</f>
        <v>45342</v>
      </c>
      <c r="O56" s="1" t="str">
        <f>'Bills Import 2024'!X56</f>
        <v>3010092</v>
      </c>
      <c r="P56" s="1" t="str">
        <f>'Bills Import 2024'!Y56</f>
        <v>3010093</v>
      </c>
      <c r="Q56" s="1" t="str">
        <f>'Bills Import 2024'!Z56</f>
        <v>3010094</v>
      </c>
      <c r="R56" s="1" t="str">
        <f>'Bills Import 2024'!AA56</f>
        <v>3010095</v>
      </c>
      <c r="S56" s="1" t="str">
        <f>'Bills Import 2024'!AB56</f>
        <v>3010096</v>
      </c>
      <c r="T56" s="1" t="str">
        <f>'Bills Import 2024'!AC56</f>
        <v>3010097</v>
      </c>
      <c r="U56" s="1" t="str">
        <f>'Bills Import 2024'!BC56</f>
        <v>Raw Material</v>
      </c>
      <c r="V56" s="1" t="str">
        <f>'Bills Import 2024'!BD56</f>
        <v>Manpower</v>
      </c>
      <c r="W56" s="1" t="str">
        <f>'Bills Import 2024'!BE56</f>
        <v>Machinary</v>
      </c>
      <c r="X56" s="1" t="str">
        <f>'Bills Import 2024'!BF56</f>
        <v>Subcontractors</v>
      </c>
      <c r="Y56" s="1" t="str">
        <f>'Bills Import 2024'!BG56</f>
        <v>Indirect Costs</v>
      </c>
      <c r="Z56" s="1" t="str">
        <f>'Bills Import 2024'!BH56</f>
        <v>Overheads</v>
      </c>
      <c r="AA56" s="1">
        <f>'Bills Import 2024'!BI56</f>
        <v>1</v>
      </c>
      <c r="AB56" s="1">
        <f>'Bills Import 2024'!BJ56</f>
        <v>1</v>
      </c>
      <c r="AC56" s="1">
        <f>'Bills Import 2024'!BK56</f>
        <v>1</v>
      </c>
      <c r="AD56" s="1">
        <f>'Bills Import 2024'!BL56</f>
        <v>1</v>
      </c>
      <c r="AE56" s="1">
        <f>'Bills Import 2024'!BM56</f>
        <v>1</v>
      </c>
      <c r="AF56" s="1">
        <f>'Bills Import 2024'!BN56</f>
        <v>1</v>
      </c>
      <c r="AG56" s="46">
        <f>'Bills Import 2024'!BO56</f>
        <v>551996</v>
      </c>
      <c r="AH56" s="46">
        <f>'Bills Import 2024'!BP56</f>
        <v>269627</v>
      </c>
      <c r="AI56" s="46">
        <f>'Bills Import 2024'!BQ56</f>
        <v>24890</v>
      </c>
      <c r="AJ56" s="46">
        <f>'Bills Import 2024'!BR56</f>
        <v>110518</v>
      </c>
      <c r="AK56" s="46">
        <f>'Bills Import 2024'!BS56</f>
        <v>47280</v>
      </c>
      <c r="AL56" s="46">
        <f>'Bills Import 2024'!BT56</f>
        <v>109089</v>
      </c>
      <c r="AM56" s="1">
        <f>'Bills Import 2024'!U56</f>
        <v>10239</v>
      </c>
      <c r="AN56" s="1" t="str">
        <f>'Bills Import 2024'!W56</f>
        <v>{"1011": 100.0}</v>
      </c>
      <c r="AO56" s="1" t="str">
        <f>'Bills Import 2024'!AW56</f>
        <v>15% PUR</v>
      </c>
      <c r="AP56" s="1" t="str">
        <f>'Bills Import 2024'!AX56</f>
        <v>0% PUR</v>
      </c>
      <c r="AQ56" s="1" t="str">
        <f>'Bills Import 2024'!AY56</f>
        <v>15% PUR</v>
      </c>
      <c r="AR56" s="1" t="str">
        <f>'Bills Import 2024'!AZ56</f>
        <v>15% PUR</v>
      </c>
      <c r="AS56" s="1" t="str">
        <f>'Bills Import 2024'!BA56</f>
        <v>15% PUR</v>
      </c>
      <c r="AT56" s="1" t="str">
        <f>'Bills Import 2024'!BB56</f>
        <v>0% PUR</v>
      </c>
    </row>
    <row r="57" spans="1:46" x14ac:dyDescent="0.25">
      <c r="A57" s="1" t="str">
        <f>'Bills Import 2024'!E57</f>
        <v/>
      </c>
      <c r="B57" s="1" t="str">
        <f>'Bills Import 2024'!G57</f>
        <v/>
      </c>
      <c r="C57" s="1" t="str">
        <f>'Bills Import 2024'!I57</f>
        <v/>
      </c>
      <c r="D57" s="1" t="str">
        <f>'Bills Import 2024'!K57</f>
        <v/>
      </c>
      <c r="E57" s="1" t="str">
        <f>'Bills Import 2024'!M57</f>
        <v/>
      </c>
      <c r="F57" s="1" t="str">
        <f>'Bills Import 2024'!O57</f>
        <v/>
      </c>
      <c r="G57" s="45" t="str">
        <f>'Bills Import 2024'!R57</f>
        <v/>
      </c>
      <c r="H57" s="45" t="str">
        <f>'Bills Import 2024'!R57</f>
        <v/>
      </c>
      <c r="I57" s="45" t="str">
        <f>'Bills Import 2024'!AE57</f>
        <v/>
      </c>
      <c r="J57" s="45" t="str">
        <f>'Bills Import 2024'!AG57</f>
        <v/>
      </c>
      <c r="K57" s="45" t="str">
        <f>'Bills Import 2024'!AI57</f>
        <v/>
      </c>
      <c r="L57" s="45" t="str">
        <f>'Bills Import 2024'!AK57</f>
        <v/>
      </c>
      <c r="M57" s="45" t="str">
        <f>'Bills Import 2024'!AM57</f>
        <v/>
      </c>
      <c r="N57" s="45" t="str">
        <f>'Bills Import 2024'!AO57</f>
        <v/>
      </c>
      <c r="O57" s="1" t="str">
        <f>'Bills Import 2024'!X57</f>
        <v>101011701</v>
      </c>
      <c r="P57" s="1" t="str">
        <f>'Bills Import 2024'!Y57</f>
        <v>3010093</v>
      </c>
      <c r="Q57" s="1" t="str">
        <f>'Bills Import 2024'!Z57</f>
        <v>3010094</v>
      </c>
      <c r="R57" s="1" t="str">
        <f>'Bills Import 2024'!AA57</f>
        <v>101011701</v>
      </c>
      <c r="S57" s="1" t="str">
        <f>'Bills Import 2024'!AB57</f>
        <v>3010096</v>
      </c>
      <c r="T57" s="1" t="str">
        <f>'Bills Import 2024'!AC57</f>
        <v>3010097</v>
      </c>
      <c r="U57" s="1" t="str">
        <f>'Bills Import 2024'!BC57</f>
        <v>Deduction of Advance Payment to Suppliers</v>
      </c>
      <c r="V57" s="1" t="str">
        <f>'Bills Import 2024'!BD57</f>
        <v>Manpower</v>
      </c>
      <c r="W57" s="1" t="str">
        <f>'Bills Import 2024'!BE57</f>
        <v>Machinary</v>
      </c>
      <c r="X57" s="1" t="str">
        <f>'Bills Import 2024'!BF57</f>
        <v>Deduction of Advance Payment to Suppliers</v>
      </c>
      <c r="Y57" s="1" t="str">
        <f>'Bills Import 2024'!BG57</f>
        <v>Indirect Costs</v>
      </c>
      <c r="Z57" s="1" t="str">
        <f>'Bills Import 2024'!BH57</f>
        <v>Overheads</v>
      </c>
      <c r="AA57" s="1">
        <f>'Bills Import 2024'!BI57</f>
        <v>-1</v>
      </c>
      <c r="AB57" s="1">
        <f>'Bills Import 2024'!BJ57</f>
        <v>1</v>
      </c>
      <c r="AC57" s="1">
        <f>'Bills Import 2024'!BK57</f>
        <v>1</v>
      </c>
      <c r="AD57" s="1">
        <f>'Bills Import 2024'!BL57</f>
        <v>-1</v>
      </c>
      <c r="AE57" s="1">
        <f>'Bills Import 2024'!BM57</f>
        <v>1</v>
      </c>
      <c r="AF57" s="1">
        <f>'Bills Import 2024'!BN57</f>
        <v>1</v>
      </c>
      <c r="AG57" s="46">
        <f>'Bills Import 2024'!BO57</f>
        <v>137999</v>
      </c>
      <c r="AH57" s="46">
        <f>'Bills Import 2024'!BP57</f>
        <v>67407</v>
      </c>
      <c r="AI57" s="46">
        <f>'Bills Import 2024'!BQ57</f>
        <v>6223</v>
      </c>
      <c r="AJ57" s="46">
        <f>'Bills Import 2024'!BR57</f>
        <v>27630</v>
      </c>
      <c r="AK57" s="46">
        <f>'Bills Import 2024'!BS57</f>
        <v>11820</v>
      </c>
      <c r="AL57" s="46">
        <f>'Bills Import 2024'!BT57</f>
        <v>27272</v>
      </c>
      <c r="AM57" s="1">
        <f>'Bills Import 2024'!U57</f>
        <v>10239</v>
      </c>
      <c r="AN57" s="1" t="str">
        <f>'Bills Import 2024'!W57</f>
        <v>{"1011": 100.0}</v>
      </c>
      <c r="AO57" s="1" t="str">
        <f>'Bills Import 2024'!AW57</f>
        <v>15% PUR</v>
      </c>
      <c r="AP57" s="1" t="str">
        <f>'Bills Import 2024'!AX57</f>
        <v>0% PUR</v>
      </c>
      <c r="AQ57" s="1" t="str">
        <f>'Bills Import 2024'!AY57</f>
        <v>15% PUR</v>
      </c>
      <c r="AR57" s="1" t="str">
        <f>'Bills Import 2024'!AZ57</f>
        <v>15% PUR</v>
      </c>
      <c r="AS57" s="1" t="str">
        <f>'Bills Import 2024'!BA57</f>
        <v>15% PUR</v>
      </c>
      <c r="AT57" s="1" t="str">
        <f>'Bills Import 2024'!BB57</f>
        <v>0% PUR</v>
      </c>
    </row>
    <row r="58" spans="1:46" x14ac:dyDescent="0.25">
      <c r="A58" s="1" t="str">
        <f>'Bills Import 2024'!E58</f>
        <v>Raw Material Supplier</v>
      </c>
      <c r="B58" s="1" t="str">
        <f>'Bills Import 2024'!G58</f>
        <v>Employees Wages &amp; Salaries</v>
      </c>
      <c r="C58" s="1" t="str">
        <f>'Bills Import 2024'!I58</f>
        <v>Machinary Depreciation &amp; Maintenance</v>
      </c>
      <c r="D58" s="1" t="str">
        <f>'Bills Import 2024'!K58</f>
        <v>Subcontractors &amp; Services</v>
      </c>
      <c r="E58" s="1" t="str">
        <f>'Bills Import 2024'!M58</f>
        <v>Indirect Costs</v>
      </c>
      <c r="F58" s="1" t="str">
        <f>'Bills Import 2024'!O58</f>
        <v>Overheads</v>
      </c>
      <c r="G58" s="45">
        <f>'Bills Import 2024'!R58</f>
        <v>45321</v>
      </c>
      <c r="H58" s="45">
        <f>'Bills Import 2024'!R58</f>
        <v>45321</v>
      </c>
      <c r="I58" s="45">
        <f>'Bills Import 2024'!AE58</f>
        <v>45356</v>
      </c>
      <c r="J58" s="45">
        <f>'Bills Import 2024'!AG58</f>
        <v>45326</v>
      </c>
      <c r="K58" s="45">
        <f>'Bills Import 2024'!AI58</f>
        <v>45351</v>
      </c>
      <c r="L58" s="45">
        <f>'Bills Import 2024'!AK58</f>
        <v>45336</v>
      </c>
      <c r="M58" s="45">
        <f>'Bills Import 2024'!AM58</f>
        <v>45321</v>
      </c>
      <c r="N58" s="45">
        <f>'Bills Import 2024'!AO58</f>
        <v>45342</v>
      </c>
      <c r="O58" s="1" t="str">
        <f>'Bills Import 2024'!X58</f>
        <v>3010092</v>
      </c>
      <c r="P58" s="1" t="str">
        <f>'Bills Import 2024'!Y58</f>
        <v>3010093</v>
      </c>
      <c r="Q58" s="1" t="str">
        <f>'Bills Import 2024'!Z58</f>
        <v>3010094</v>
      </c>
      <c r="R58" s="1" t="str">
        <f>'Bills Import 2024'!AA58</f>
        <v>3010095</v>
      </c>
      <c r="S58" s="1" t="str">
        <f>'Bills Import 2024'!AB58</f>
        <v>3010096</v>
      </c>
      <c r="T58" s="1" t="str">
        <f>'Bills Import 2024'!AC58</f>
        <v>3010097</v>
      </c>
      <c r="U58" s="1" t="str">
        <f>'Bills Import 2024'!BC58</f>
        <v>Raw Material</v>
      </c>
      <c r="V58" s="1" t="str">
        <f>'Bills Import 2024'!BD58</f>
        <v>Manpower</v>
      </c>
      <c r="W58" s="1" t="str">
        <f>'Bills Import 2024'!BE58</f>
        <v>Machinary</v>
      </c>
      <c r="X58" s="1" t="str">
        <f>'Bills Import 2024'!BF58</f>
        <v>Subcontractors</v>
      </c>
      <c r="Y58" s="1" t="str">
        <f>'Bills Import 2024'!BG58</f>
        <v>Indirect Costs</v>
      </c>
      <c r="Z58" s="1" t="str">
        <f>'Bills Import 2024'!BH58</f>
        <v>Overheads</v>
      </c>
      <c r="AA58" s="1">
        <f>'Bills Import 2024'!BI58</f>
        <v>1</v>
      </c>
      <c r="AB58" s="1">
        <f>'Bills Import 2024'!BJ58</f>
        <v>1</v>
      </c>
      <c r="AC58" s="1">
        <f>'Bills Import 2024'!BK58</f>
        <v>1</v>
      </c>
      <c r="AD58" s="1">
        <f>'Bills Import 2024'!BL58</f>
        <v>1</v>
      </c>
      <c r="AE58" s="1">
        <f>'Bills Import 2024'!BM58</f>
        <v>1</v>
      </c>
      <c r="AF58" s="1">
        <f>'Bills Import 2024'!BN58</f>
        <v>1</v>
      </c>
      <c r="AG58" s="46">
        <f>'Bills Import 2024'!BO58</f>
        <v>248256</v>
      </c>
      <c r="AH58" s="46">
        <f>'Bills Import 2024'!BP58</f>
        <v>121263</v>
      </c>
      <c r="AI58" s="46">
        <f>'Bills Import 2024'!BQ58</f>
        <v>11194</v>
      </c>
      <c r="AJ58" s="46">
        <f>'Bills Import 2024'!BR58</f>
        <v>49705</v>
      </c>
      <c r="AK58" s="46">
        <f>'Bills Import 2024'!BS58</f>
        <v>21264</v>
      </c>
      <c r="AL58" s="46">
        <f>'Bills Import 2024'!BT58</f>
        <v>49062</v>
      </c>
      <c r="AM58" s="1">
        <f>'Bills Import 2024'!U58</f>
        <v>10236</v>
      </c>
      <c r="AN58" s="1" t="str">
        <f>'Bills Import 2024'!W58</f>
        <v>{"1008": 100.0}</v>
      </c>
      <c r="AO58" s="1" t="str">
        <f>'Bills Import 2024'!AW58</f>
        <v>15% PUR</v>
      </c>
      <c r="AP58" s="1" t="str">
        <f>'Bills Import 2024'!AX58</f>
        <v>0% PUR</v>
      </c>
      <c r="AQ58" s="1" t="str">
        <f>'Bills Import 2024'!AY58</f>
        <v>15% PUR</v>
      </c>
      <c r="AR58" s="1" t="str">
        <f>'Bills Import 2024'!AZ58</f>
        <v>15% PUR</v>
      </c>
      <c r="AS58" s="1" t="str">
        <f>'Bills Import 2024'!BA58</f>
        <v>15% PUR</v>
      </c>
      <c r="AT58" s="1" t="str">
        <f>'Bills Import 2024'!BB58</f>
        <v>0% PUR</v>
      </c>
    </row>
    <row r="59" spans="1:46" x14ac:dyDescent="0.25">
      <c r="A59" s="1" t="str">
        <f>'Bills Import 2024'!E59</f>
        <v/>
      </c>
      <c r="B59" s="1" t="str">
        <f>'Bills Import 2024'!G59</f>
        <v/>
      </c>
      <c r="C59" s="1" t="str">
        <f>'Bills Import 2024'!I59</f>
        <v/>
      </c>
      <c r="D59" s="1" t="str">
        <f>'Bills Import 2024'!K59</f>
        <v/>
      </c>
      <c r="E59" s="1" t="str">
        <f>'Bills Import 2024'!M59</f>
        <v/>
      </c>
      <c r="F59" s="1" t="str">
        <f>'Bills Import 2024'!O59</f>
        <v/>
      </c>
      <c r="G59" s="45" t="str">
        <f>'Bills Import 2024'!R59</f>
        <v/>
      </c>
      <c r="H59" s="45" t="str">
        <f>'Bills Import 2024'!R59</f>
        <v/>
      </c>
      <c r="I59" s="45" t="str">
        <f>'Bills Import 2024'!AE59</f>
        <v/>
      </c>
      <c r="J59" s="45" t="str">
        <f>'Bills Import 2024'!AG59</f>
        <v/>
      </c>
      <c r="K59" s="45" t="str">
        <f>'Bills Import 2024'!AI59</f>
        <v/>
      </c>
      <c r="L59" s="45" t="str">
        <f>'Bills Import 2024'!AK59</f>
        <v/>
      </c>
      <c r="M59" s="45" t="str">
        <f>'Bills Import 2024'!AM59</f>
        <v/>
      </c>
      <c r="N59" s="45" t="str">
        <f>'Bills Import 2024'!AO59</f>
        <v/>
      </c>
      <c r="O59" s="1" t="str">
        <f>'Bills Import 2024'!X59</f>
        <v>101011701</v>
      </c>
      <c r="P59" s="1" t="str">
        <f>'Bills Import 2024'!Y59</f>
        <v>3010093</v>
      </c>
      <c r="Q59" s="1" t="str">
        <f>'Bills Import 2024'!Z59</f>
        <v>3010094</v>
      </c>
      <c r="R59" s="1" t="str">
        <f>'Bills Import 2024'!AA59</f>
        <v>101011701</v>
      </c>
      <c r="S59" s="1" t="str">
        <f>'Bills Import 2024'!AB59</f>
        <v>3010096</v>
      </c>
      <c r="T59" s="1" t="str">
        <f>'Bills Import 2024'!AC59</f>
        <v>3010097</v>
      </c>
      <c r="U59" s="1" t="str">
        <f>'Bills Import 2024'!BC59</f>
        <v>Deduction of Advance Payment to Suppliers</v>
      </c>
      <c r="V59" s="1" t="str">
        <f>'Bills Import 2024'!BD59</f>
        <v>Manpower</v>
      </c>
      <c r="W59" s="1" t="str">
        <f>'Bills Import 2024'!BE59</f>
        <v>Machinary</v>
      </c>
      <c r="X59" s="1" t="str">
        <f>'Bills Import 2024'!BF59</f>
        <v>Deduction of Advance Payment to Suppliers</v>
      </c>
      <c r="Y59" s="1" t="str">
        <f>'Bills Import 2024'!BG59</f>
        <v>Indirect Costs</v>
      </c>
      <c r="Z59" s="1" t="str">
        <f>'Bills Import 2024'!BH59</f>
        <v>Overheads</v>
      </c>
      <c r="AA59" s="1">
        <f>'Bills Import 2024'!BI59</f>
        <v>-1</v>
      </c>
      <c r="AB59" s="1">
        <f>'Bills Import 2024'!BJ59</f>
        <v>1</v>
      </c>
      <c r="AC59" s="1">
        <f>'Bills Import 2024'!BK59</f>
        <v>1</v>
      </c>
      <c r="AD59" s="1">
        <f>'Bills Import 2024'!BL59</f>
        <v>-1</v>
      </c>
      <c r="AE59" s="1">
        <f>'Bills Import 2024'!BM59</f>
        <v>1</v>
      </c>
      <c r="AF59" s="1">
        <f>'Bills Import 2024'!BN59</f>
        <v>1</v>
      </c>
      <c r="AG59" s="46">
        <f>'Bills Import 2024'!BO59</f>
        <v>62064</v>
      </c>
      <c r="AH59" s="46">
        <f>'Bills Import 2024'!BP59</f>
        <v>30316</v>
      </c>
      <c r="AI59" s="46">
        <f>'Bills Import 2024'!BQ59</f>
        <v>2799</v>
      </c>
      <c r="AJ59" s="46">
        <f>'Bills Import 2024'!BR59</f>
        <v>12426</v>
      </c>
      <c r="AK59" s="46">
        <f>'Bills Import 2024'!BS59</f>
        <v>5316</v>
      </c>
      <c r="AL59" s="46">
        <f>'Bills Import 2024'!BT59</f>
        <v>12266</v>
      </c>
      <c r="AM59" s="1">
        <f>'Bills Import 2024'!U59</f>
        <v>10236</v>
      </c>
      <c r="AN59" s="1" t="str">
        <f>'Bills Import 2024'!W59</f>
        <v>{"1008": 100.0}</v>
      </c>
      <c r="AO59" s="1" t="str">
        <f>'Bills Import 2024'!AW59</f>
        <v>15% PUR</v>
      </c>
      <c r="AP59" s="1" t="str">
        <f>'Bills Import 2024'!AX59</f>
        <v>0% PUR</v>
      </c>
      <c r="AQ59" s="1" t="str">
        <f>'Bills Import 2024'!AY59</f>
        <v>15% PUR</v>
      </c>
      <c r="AR59" s="1" t="str">
        <f>'Bills Import 2024'!AZ59</f>
        <v>15% PUR</v>
      </c>
      <c r="AS59" s="1" t="str">
        <f>'Bills Import 2024'!BA59</f>
        <v>15% PUR</v>
      </c>
      <c r="AT59" s="1" t="str">
        <f>'Bills Import 2024'!BB59</f>
        <v>0% PUR</v>
      </c>
    </row>
    <row r="60" spans="1:46" x14ac:dyDescent="0.25">
      <c r="A60" s="1" t="str">
        <f>'Bills Import 2024'!E60</f>
        <v>Raw Material Supplier</v>
      </c>
      <c r="B60" s="1" t="str">
        <f>'Bills Import 2024'!G60</f>
        <v>Employees Wages &amp; Salaries</v>
      </c>
      <c r="C60" s="1" t="str">
        <f>'Bills Import 2024'!I60</f>
        <v>Machinary Depreciation &amp; Maintenance</v>
      </c>
      <c r="D60" s="1" t="str">
        <f>'Bills Import 2024'!K60</f>
        <v>Subcontractors &amp; Services</v>
      </c>
      <c r="E60" s="1" t="str">
        <f>'Bills Import 2024'!M60</f>
        <v>Indirect Costs</v>
      </c>
      <c r="F60" s="1" t="str">
        <f>'Bills Import 2024'!O60</f>
        <v>Overheads</v>
      </c>
      <c r="G60" s="45">
        <f>'Bills Import 2024'!R60</f>
        <v>45321</v>
      </c>
      <c r="H60" s="45">
        <f>'Bills Import 2024'!R60</f>
        <v>45321</v>
      </c>
      <c r="I60" s="45">
        <f>'Bills Import 2024'!AE60</f>
        <v>45356</v>
      </c>
      <c r="J60" s="45">
        <f>'Bills Import 2024'!AG60</f>
        <v>45326</v>
      </c>
      <c r="K60" s="45">
        <f>'Bills Import 2024'!AI60</f>
        <v>45351</v>
      </c>
      <c r="L60" s="45">
        <f>'Bills Import 2024'!AK60</f>
        <v>45336</v>
      </c>
      <c r="M60" s="45">
        <f>'Bills Import 2024'!AM60</f>
        <v>45321</v>
      </c>
      <c r="N60" s="45">
        <f>'Bills Import 2024'!AO60</f>
        <v>45342</v>
      </c>
      <c r="O60" s="1" t="str">
        <f>'Bills Import 2024'!X60</f>
        <v>3010092</v>
      </c>
      <c r="P60" s="1" t="str">
        <f>'Bills Import 2024'!Y60</f>
        <v>3010093</v>
      </c>
      <c r="Q60" s="1" t="str">
        <f>'Bills Import 2024'!Z60</f>
        <v>3010094</v>
      </c>
      <c r="R60" s="1" t="str">
        <f>'Bills Import 2024'!AA60</f>
        <v>3010095</v>
      </c>
      <c r="S60" s="1" t="str">
        <f>'Bills Import 2024'!AB60</f>
        <v>3010096</v>
      </c>
      <c r="T60" s="1" t="str">
        <f>'Bills Import 2024'!AC60</f>
        <v>3010097</v>
      </c>
      <c r="U60" s="1" t="str">
        <f>'Bills Import 2024'!BC60</f>
        <v>Raw Material</v>
      </c>
      <c r="V60" s="1" t="str">
        <f>'Bills Import 2024'!BD60</f>
        <v>Manpower</v>
      </c>
      <c r="W60" s="1" t="str">
        <f>'Bills Import 2024'!BE60</f>
        <v>Machinary</v>
      </c>
      <c r="X60" s="1" t="str">
        <f>'Bills Import 2024'!BF60</f>
        <v>Subcontractors</v>
      </c>
      <c r="Y60" s="1" t="str">
        <f>'Bills Import 2024'!BG60</f>
        <v>Indirect Costs</v>
      </c>
      <c r="Z60" s="1" t="str">
        <f>'Bills Import 2024'!BH60</f>
        <v>Overheads</v>
      </c>
      <c r="AA60" s="1">
        <f>'Bills Import 2024'!BI60</f>
        <v>1</v>
      </c>
      <c r="AB60" s="1">
        <f>'Bills Import 2024'!BJ60</f>
        <v>1</v>
      </c>
      <c r="AC60" s="1">
        <f>'Bills Import 2024'!BK60</f>
        <v>1</v>
      </c>
      <c r="AD60" s="1">
        <f>'Bills Import 2024'!BL60</f>
        <v>1</v>
      </c>
      <c r="AE60" s="1">
        <f>'Bills Import 2024'!BM60</f>
        <v>1</v>
      </c>
      <c r="AF60" s="1">
        <f>'Bills Import 2024'!BN60</f>
        <v>1</v>
      </c>
      <c r="AG60" s="46">
        <f>'Bills Import 2024'!BO60</f>
        <v>1783119</v>
      </c>
      <c r="AH60" s="46">
        <f>'Bills Import 2024'!BP60</f>
        <v>870978</v>
      </c>
      <c r="AI60" s="46">
        <f>'Bills Import 2024'!BQ60</f>
        <v>80404</v>
      </c>
      <c r="AJ60" s="46">
        <f>'Bills Import 2024'!BR60</f>
        <v>357008</v>
      </c>
      <c r="AK60" s="46">
        <f>'Bills Import 2024'!BS60</f>
        <v>152729</v>
      </c>
      <c r="AL60" s="46">
        <f>'Bills Import 2024'!BT60</f>
        <v>352392</v>
      </c>
      <c r="AM60" s="1">
        <f>'Bills Import 2024'!U60</f>
        <v>10247</v>
      </c>
      <c r="AN60" s="1" t="str">
        <f>'Bills Import 2024'!W60</f>
        <v>{"1019": 100.0}</v>
      </c>
      <c r="AO60" s="1" t="str">
        <f>'Bills Import 2024'!AW60</f>
        <v>15% PUR</v>
      </c>
      <c r="AP60" s="1" t="str">
        <f>'Bills Import 2024'!AX60</f>
        <v>0% PUR</v>
      </c>
      <c r="AQ60" s="1" t="str">
        <f>'Bills Import 2024'!AY60</f>
        <v>15% PUR</v>
      </c>
      <c r="AR60" s="1" t="str">
        <f>'Bills Import 2024'!AZ60</f>
        <v>15% PUR</v>
      </c>
      <c r="AS60" s="1" t="str">
        <f>'Bills Import 2024'!BA60</f>
        <v>15% PUR</v>
      </c>
      <c r="AT60" s="1" t="str">
        <f>'Bills Import 2024'!BB60</f>
        <v>0% PUR</v>
      </c>
    </row>
    <row r="61" spans="1:46" x14ac:dyDescent="0.25">
      <c r="A61" s="1" t="str">
        <f>'Bills Import 2024'!E61</f>
        <v/>
      </c>
      <c r="B61" s="1" t="str">
        <f>'Bills Import 2024'!G61</f>
        <v/>
      </c>
      <c r="C61" s="1" t="str">
        <f>'Bills Import 2024'!I61</f>
        <v/>
      </c>
      <c r="D61" s="1" t="str">
        <f>'Bills Import 2024'!K61</f>
        <v/>
      </c>
      <c r="E61" s="1" t="str">
        <f>'Bills Import 2024'!M61</f>
        <v/>
      </c>
      <c r="F61" s="1" t="str">
        <f>'Bills Import 2024'!O61</f>
        <v/>
      </c>
      <c r="G61" s="45" t="str">
        <f>'Bills Import 2024'!R61</f>
        <v/>
      </c>
      <c r="H61" s="45" t="str">
        <f>'Bills Import 2024'!R61</f>
        <v/>
      </c>
      <c r="I61" s="45" t="str">
        <f>'Bills Import 2024'!AE61</f>
        <v/>
      </c>
      <c r="J61" s="45" t="str">
        <f>'Bills Import 2024'!AG61</f>
        <v/>
      </c>
      <c r="K61" s="45" t="str">
        <f>'Bills Import 2024'!AI61</f>
        <v/>
      </c>
      <c r="L61" s="45" t="str">
        <f>'Bills Import 2024'!AK61</f>
        <v/>
      </c>
      <c r="M61" s="45" t="str">
        <f>'Bills Import 2024'!AM61</f>
        <v/>
      </c>
      <c r="N61" s="45" t="str">
        <f>'Bills Import 2024'!AO61</f>
        <v/>
      </c>
      <c r="O61" s="1" t="str">
        <f>'Bills Import 2024'!X61</f>
        <v>101011701</v>
      </c>
      <c r="P61" s="1" t="str">
        <f>'Bills Import 2024'!Y61</f>
        <v>3010093</v>
      </c>
      <c r="Q61" s="1" t="str">
        <f>'Bills Import 2024'!Z61</f>
        <v>3010094</v>
      </c>
      <c r="R61" s="1" t="str">
        <f>'Bills Import 2024'!AA61</f>
        <v>101011701</v>
      </c>
      <c r="S61" s="1" t="str">
        <f>'Bills Import 2024'!AB61</f>
        <v>3010096</v>
      </c>
      <c r="T61" s="1" t="str">
        <f>'Bills Import 2024'!AC61</f>
        <v>3010097</v>
      </c>
      <c r="U61" s="1" t="str">
        <f>'Bills Import 2024'!BC61</f>
        <v>Deduction of Advance Payment to Suppliers</v>
      </c>
      <c r="V61" s="1" t="str">
        <f>'Bills Import 2024'!BD61</f>
        <v>Manpower</v>
      </c>
      <c r="W61" s="1" t="str">
        <f>'Bills Import 2024'!BE61</f>
        <v>Machinary</v>
      </c>
      <c r="X61" s="1" t="str">
        <f>'Bills Import 2024'!BF61</f>
        <v>Deduction of Advance Payment to Suppliers</v>
      </c>
      <c r="Y61" s="1" t="str">
        <f>'Bills Import 2024'!BG61</f>
        <v>Indirect Costs</v>
      </c>
      <c r="Z61" s="1" t="str">
        <f>'Bills Import 2024'!BH61</f>
        <v>Overheads</v>
      </c>
      <c r="AA61" s="1">
        <f>'Bills Import 2024'!BI61</f>
        <v>-1</v>
      </c>
      <c r="AB61" s="1">
        <f>'Bills Import 2024'!BJ61</f>
        <v>1</v>
      </c>
      <c r="AC61" s="1">
        <f>'Bills Import 2024'!BK61</f>
        <v>1</v>
      </c>
      <c r="AD61" s="1">
        <f>'Bills Import 2024'!BL61</f>
        <v>-1</v>
      </c>
      <c r="AE61" s="1">
        <f>'Bills Import 2024'!BM61</f>
        <v>1</v>
      </c>
      <c r="AF61" s="1">
        <f>'Bills Import 2024'!BN61</f>
        <v>1</v>
      </c>
      <c r="AG61" s="46">
        <f>'Bills Import 2024'!BO61</f>
        <v>356624</v>
      </c>
      <c r="AH61" s="46">
        <f>'Bills Import 2024'!BP61</f>
        <v>174196</v>
      </c>
      <c r="AI61" s="46">
        <f>'Bills Import 2024'!BQ61</f>
        <v>16081</v>
      </c>
      <c r="AJ61" s="46">
        <f>'Bills Import 2024'!BR61</f>
        <v>71402</v>
      </c>
      <c r="AK61" s="46">
        <f>'Bills Import 2024'!BS61</f>
        <v>30546</v>
      </c>
      <c r="AL61" s="46">
        <f>'Bills Import 2024'!BT61</f>
        <v>70478</v>
      </c>
      <c r="AM61" s="1">
        <f>'Bills Import 2024'!U61</f>
        <v>10247</v>
      </c>
      <c r="AN61" s="1" t="str">
        <f>'Bills Import 2024'!W61</f>
        <v>{"1019": 100.0}</v>
      </c>
      <c r="AO61" s="1" t="str">
        <f>'Bills Import 2024'!AW61</f>
        <v>15% PUR</v>
      </c>
      <c r="AP61" s="1" t="str">
        <f>'Bills Import 2024'!AX61</f>
        <v>0% PUR</v>
      </c>
      <c r="AQ61" s="1" t="str">
        <f>'Bills Import 2024'!AY61</f>
        <v>15% PUR</v>
      </c>
      <c r="AR61" s="1" t="str">
        <f>'Bills Import 2024'!AZ61</f>
        <v>15% PUR</v>
      </c>
      <c r="AS61" s="1" t="str">
        <f>'Bills Import 2024'!BA61</f>
        <v>15% PUR</v>
      </c>
      <c r="AT61" s="1" t="str">
        <f>'Bills Import 2024'!BB61</f>
        <v>0% PUR</v>
      </c>
    </row>
    <row r="62" spans="1:46" x14ac:dyDescent="0.25">
      <c r="A62" s="1" t="str">
        <f>'Bills Import 2024'!E62</f>
        <v>Raw Material Supplier</v>
      </c>
      <c r="B62" s="1" t="str">
        <f>'Bills Import 2024'!G62</f>
        <v>Employees Wages &amp; Salaries</v>
      </c>
      <c r="C62" s="1" t="str">
        <f>'Bills Import 2024'!I62</f>
        <v>Machinary Depreciation &amp; Maintenance</v>
      </c>
      <c r="D62" s="1" t="str">
        <f>'Bills Import 2024'!K62</f>
        <v>Subcontractors &amp; Services</v>
      </c>
      <c r="E62" s="1" t="str">
        <f>'Bills Import 2024'!M62</f>
        <v>Indirect Costs</v>
      </c>
      <c r="F62" s="1" t="str">
        <f>'Bills Import 2024'!O62</f>
        <v>Overheads</v>
      </c>
      <c r="G62" s="45">
        <f>'Bills Import 2024'!R62</f>
        <v>45321</v>
      </c>
      <c r="H62" s="45">
        <f>'Bills Import 2024'!R62</f>
        <v>45321</v>
      </c>
      <c r="I62" s="45">
        <f>'Bills Import 2024'!AE62</f>
        <v>45356</v>
      </c>
      <c r="J62" s="45">
        <f>'Bills Import 2024'!AG62</f>
        <v>45326</v>
      </c>
      <c r="K62" s="45">
        <f>'Bills Import 2024'!AI62</f>
        <v>45351</v>
      </c>
      <c r="L62" s="45">
        <f>'Bills Import 2024'!AK62</f>
        <v>45336</v>
      </c>
      <c r="M62" s="45">
        <f>'Bills Import 2024'!AM62</f>
        <v>45321</v>
      </c>
      <c r="N62" s="45">
        <f>'Bills Import 2024'!AO62</f>
        <v>45342</v>
      </c>
      <c r="O62" s="1" t="str">
        <f>'Bills Import 2024'!X62</f>
        <v>3010092</v>
      </c>
      <c r="P62" s="1" t="str">
        <f>'Bills Import 2024'!Y62</f>
        <v>3010093</v>
      </c>
      <c r="Q62" s="1" t="str">
        <f>'Bills Import 2024'!Z62</f>
        <v>3010094</v>
      </c>
      <c r="R62" s="1" t="str">
        <f>'Bills Import 2024'!AA62</f>
        <v>3010095</v>
      </c>
      <c r="S62" s="1" t="str">
        <f>'Bills Import 2024'!AB62</f>
        <v>3010096</v>
      </c>
      <c r="T62" s="1" t="str">
        <f>'Bills Import 2024'!AC62</f>
        <v>3010097</v>
      </c>
      <c r="U62" s="1" t="str">
        <f>'Bills Import 2024'!BC62</f>
        <v>Raw Material</v>
      </c>
      <c r="V62" s="1" t="str">
        <f>'Bills Import 2024'!BD62</f>
        <v>Manpower</v>
      </c>
      <c r="W62" s="1" t="str">
        <f>'Bills Import 2024'!BE62</f>
        <v>Machinary</v>
      </c>
      <c r="X62" s="1" t="str">
        <f>'Bills Import 2024'!BF62</f>
        <v>Subcontractors</v>
      </c>
      <c r="Y62" s="1" t="str">
        <f>'Bills Import 2024'!BG62</f>
        <v>Indirect Costs</v>
      </c>
      <c r="Z62" s="1" t="str">
        <f>'Bills Import 2024'!BH62</f>
        <v>Overheads</v>
      </c>
      <c r="AA62" s="1">
        <f>'Bills Import 2024'!BI62</f>
        <v>1</v>
      </c>
      <c r="AB62" s="1">
        <f>'Bills Import 2024'!BJ62</f>
        <v>1</v>
      </c>
      <c r="AC62" s="1">
        <f>'Bills Import 2024'!BK62</f>
        <v>1</v>
      </c>
      <c r="AD62" s="1">
        <f>'Bills Import 2024'!BL62</f>
        <v>1</v>
      </c>
      <c r="AE62" s="1">
        <f>'Bills Import 2024'!BM62</f>
        <v>1</v>
      </c>
      <c r="AF62" s="1">
        <f>'Bills Import 2024'!BN62</f>
        <v>1</v>
      </c>
      <c r="AG62" s="46">
        <f>'Bills Import 2024'!BO62</f>
        <v>52620</v>
      </c>
      <c r="AH62" s="46">
        <f>'Bills Import 2024'!BP62</f>
        <v>25703</v>
      </c>
      <c r="AI62" s="46">
        <f>'Bills Import 2024'!BQ62</f>
        <v>2373</v>
      </c>
      <c r="AJ62" s="46">
        <f>'Bills Import 2024'!BR62</f>
        <v>10535</v>
      </c>
      <c r="AK62" s="46">
        <f>'Bills Import 2024'!BS62</f>
        <v>4507</v>
      </c>
      <c r="AL62" s="46">
        <f>'Bills Import 2024'!BT62</f>
        <v>10399</v>
      </c>
      <c r="AM62" s="1">
        <f>'Bills Import 2024'!U62</f>
        <v>10225</v>
      </c>
      <c r="AN62" s="1" t="str">
        <f>'Bills Import 2024'!W62</f>
        <v>{"997": 100.0}</v>
      </c>
      <c r="AO62" s="1" t="str">
        <f>'Bills Import 2024'!AW62</f>
        <v>15% PUR</v>
      </c>
      <c r="AP62" s="1" t="str">
        <f>'Bills Import 2024'!AX62</f>
        <v>0% PUR</v>
      </c>
      <c r="AQ62" s="1" t="str">
        <f>'Bills Import 2024'!AY62</f>
        <v>15% PUR</v>
      </c>
      <c r="AR62" s="1" t="str">
        <f>'Bills Import 2024'!AZ62</f>
        <v>15% PUR</v>
      </c>
      <c r="AS62" s="1" t="str">
        <f>'Bills Import 2024'!BA62</f>
        <v>15% PUR</v>
      </c>
      <c r="AT62" s="1" t="str">
        <f>'Bills Import 2024'!BB62</f>
        <v>0% PUR</v>
      </c>
    </row>
    <row r="63" spans="1:46" x14ac:dyDescent="0.25">
      <c r="A63" s="1" t="str">
        <f>'Bills Import 2024'!E63</f>
        <v/>
      </c>
      <c r="B63" s="1" t="str">
        <f>'Bills Import 2024'!G63</f>
        <v/>
      </c>
      <c r="C63" s="1" t="str">
        <f>'Bills Import 2024'!I63</f>
        <v/>
      </c>
      <c r="D63" s="1" t="str">
        <f>'Bills Import 2024'!K63</f>
        <v/>
      </c>
      <c r="E63" s="1" t="str">
        <f>'Bills Import 2024'!M63</f>
        <v/>
      </c>
      <c r="F63" s="1" t="str">
        <f>'Bills Import 2024'!O63</f>
        <v/>
      </c>
      <c r="G63" s="45" t="str">
        <f>'Bills Import 2024'!R63</f>
        <v/>
      </c>
      <c r="H63" s="45" t="str">
        <f>'Bills Import 2024'!R63</f>
        <v/>
      </c>
      <c r="I63" s="45" t="str">
        <f>'Bills Import 2024'!AE63</f>
        <v/>
      </c>
      <c r="J63" s="45" t="str">
        <f>'Bills Import 2024'!AG63</f>
        <v/>
      </c>
      <c r="K63" s="45" t="str">
        <f>'Bills Import 2024'!AI63</f>
        <v/>
      </c>
      <c r="L63" s="45" t="str">
        <f>'Bills Import 2024'!AK63</f>
        <v/>
      </c>
      <c r="M63" s="45" t="str">
        <f>'Bills Import 2024'!AM63</f>
        <v/>
      </c>
      <c r="N63" s="45" t="str">
        <f>'Bills Import 2024'!AO63</f>
        <v/>
      </c>
      <c r="O63" s="1" t="str">
        <f>'Bills Import 2024'!X63</f>
        <v>101011701</v>
      </c>
      <c r="P63" s="1" t="str">
        <f>'Bills Import 2024'!Y63</f>
        <v>3010093</v>
      </c>
      <c r="Q63" s="1" t="str">
        <f>'Bills Import 2024'!Z63</f>
        <v>3010094</v>
      </c>
      <c r="R63" s="1" t="str">
        <f>'Bills Import 2024'!AA63</f>
        <v>101011701</v>
      </c>
      <c r="S63" s="1" t="str">
        <f>'Bills Import 2024'!AB63</f>
        <v>3010096</v>
      </c>
      <c r="T63" s="1" t="str">
        <f>'Bills Import 2024'!AC63</f>
        <v>3010097</v>
      </c>
      <c r="U63" s="1" t="str">
        <f>'Bills Import 2024'!BC63</f>
        <v>Deduction of Advance Payment to Suppliers</v>
      </c>
      <c r="V63" s="1" t="str">
        <f>'Bills Import 2024'!BD63</f>
        <v>Manpower</v>
      </c>
      <c r="W63" s="1" t="str">
        <f>'Bills Import 2024'!BE63</f>
        <v>Machinary</v>
      </c>
      <c r="X63" s="1" t="str">
        <f>'Bills Import 2024'!BF63</f>
        <v>Deduction of Advance Payment to Suppliers</v>
      </c>
      <c r="Y63" s="1" t="str">
        <f>'Bills Import 2024'!BG63</f>
        <v>Indirect Costs</v>
      </c>
      <c r="Z63" s="1" t="str">
        <f>'Bills Import 2024'!BH63</f>
        <v>Overheads</v>
      </c>
      <c r="AA63" s="1">
        <f>'Bills Import 2024'!BI63</f>
        <v>-1</v>
      </c>
      <c r="AB63" s="1">
        <f>'Bills Import 2024'!BJ63</f>
        <v>1</v>
      </c>
      <c r="AC63" s="1">
        <f>'Bills Import 2024'!BK63</f>
        <v>1</v>
      </c>
      <c r="AD63" s="1">
        <f>'Bills Import 2024'!BL63</f>
        <v>-1</v>
      </c>
      <c r="AE63" s="1">
        <f>'Bills Import 2024'!BM63</f>
        <v>1</v>
      </c>
      <c r="AF63" s="1">
        <f>'Bills Import 2024'!BN63</f>
        <v>1</v>
      </c>
      <c r="AG63" s="46">
        <f>'Bills Import 2024'!BO63</f>
        <v>26310</v>
      </c>
      <c r="AH63" s="46">
        <f>'Bills Import 2024'!BP63</f>
        <v>12851</v>
      </c>
      <c r="AI63" s="46">
        <f>'Bills Import 2024'!BQ63</f>
        <v>1186</v>
      </c>
      <c r="AJ63" s="46">
        <f>'Bills Import 2024'!BR63</f>
        <v>5268</v>
      </c>
      <c r="AK63" s="46">
        <f>'Bills Import 2024'!BS63</f>
        <v>2254</v>
      </c>
      <c r="AL63" s="46">
        <f>'Bills Import 2024'!BT63</f>
        <v>5200</v>
      </c>
      <c r="AM63" s="1">
        <f>'Bills Import 2024'!U63</f>
        <v>10225</v>
      </c>
      <c r="AN63" s="1" t="str">
        <f>'Bills Import 2024'!W63</f>
        <v>{"997": 100.0}</v>
      </c>
      <c r="AO63" s="1" t="str">
        <f>'Bills Import 2024'!AW63</f>
        <v>15% PUR</v>
      </c>
      <c r="AP63" s="1" t="str">
        <f>'Bills Import 2024'!AX63</f>
        <v>0% PUR</v>
      </c>
      <c r="AQ63" s="1" t="str">
        <f>'Bills Import 2024'!AY63</f>
        <v>15% PUR</v>
      </c>
      <c r="AR63" s="1" t="str">
        <f>'Bills Import 2024'!AZ63</f>
        <v>15% PUR</v>
      </c>
      <c r="AS63" s="1" t="str">
        <f>'Bills Import 2024'!BA63</f>
        <v>15% PUR</v>
      </c>
      <c r="AT63" s="1" t="str">
        <f>'Bills Import 2024'!BB63</f>
        <v>0% PUR</v>
      </c>
    </row>
    <row r="64" spans="1:46" x14ac:dyDescent="0.25">
      <c r="A64" s="1" t="str">
        <f>'Bills Import 2024'!E64</f>
        <v>Raw Material Supplier</v>
      </c>
      <c r="B64" s="1" t="str">
        <f>'Bills Import 2024'!G64</f>
        <v>Employees Wages &amp; Salaries</v>
      </c>
      <c r="C64" s="1" t="str">
        <f>'Bills Import 2024'!I64</f>
        <v>Machinary Depreciation &amp; Maintenance</v>
      </c>
      <c r="D64" s="1" t="str">
        <f>'Bills Import 2024'!K64</f>
        <v>Subcontractors &amp; Services</v>
      </c>
      <c r="E64" s="1" t="str">
        <f>'Bills Import 2024'!M64</f>
        <v>Indirect Costs</v>
      </c>
      <c r="F64" s="1" t="str">
        <f>'Bills Import 2024'!O64</f>
        <v>Overheads</v>
      </c>
      <c r="G64" s="45">
        <f>'Bills Import 2024'!R64</f>
        <v>45321</v>
      </c>
      <c r="H64" s="45">
        <f>'Bills Import 2024'!R64</f>
        <v>45321</v>
      </c>
      <c r="I64" s="45">
        <f>'Bills Import 2024'!AE64</f>
        <v>45356</v>
      </c>
      <c r="J64" s="45">
        <f>'Bills Import 2024'!AG64</f>
        <v>45326</v>
      </c>
      <c r="K64" s="45">
        <f>'Bills Import 2024'!AI64</f>
        <v>45351</v>
      </c>
      <c r="L64" s="45">
        <f>'Bills Import 2024'!AK64</f>
        <v>45336</v>
      </c>
      <c r="M64" s="45">
        <f>'Bills Import 2024'!AM64</f>
        <v>45321</v>
      </c>
      <c r="N64" s="45">
        <f>'Bills Import 2024'!AO64</f>
        <v>45342</v>
      </c>
      <c r="O64" s="1" t="str">
        <f>'Bills Import 2024'!X64</f>
        <v>3010092</v>
      </c>
      <c r="P64" s="1" t="str">
        <f>'Bills Import 2024'!Y64</f>
        <v>3010093</v>
      </c>
      <c r="Q64" s="1" t="str">
        <f>'Bills Import 2024'!Z64</f>
        <v>3010094</v>
      </c>
      <c r="R64" s="1" t="str">
        <f>'Bills Import 2024'!AA64</f>
        <v>3010095</v>
      </c>
      <c r="S64" s="1" t="str">
        <f>'Bills Import 2024'!AB64</f>
        <v>3010096</v>
      </c>
      <c r="T64" s="1" t="str">
        <f>'Bills Import 2024'!AC64</f>
        <v>3010097</v>
      </c>
      <c r="U64" s="1" t="str">
        <f>'Bills Import 2024'!BC64</f>
        <v>Raw Material</v>
      </c>
      <c r="V64" s="1" t="str">
        <f>'Bills Import 2024'!BD64</f>
        <v>Manpower</v>
      </c>
      <c r="W64" s="1" t="str">
        <f>'Bills Import 2024'!BE64</f>
        <v>Machinary</v>
      </c>
      <c r="X64" s="1" t="str">
        <f>'Bills Import 2024'!BF64</f>
        <v>Subcontractors</v>
      </c>
      <c r="Y64" s="1" t="str">
        <f>'Bills Import 2024'!BG64</f>
        <v>Indirect Costs</v>
      </c>
      <c r="Z64" s="1" t="str">
        <f>'Bills Import 2024'!BH64</f>
        <v>Overheads</v>
      </c>
      <c r="AA64" s="1">
        <f>'Bills Import 2024'!BI64</f>
        <v>1</v>
      </c>
      <c r="AB64" s="1">
        <f>'Bills Import 2024'!BJ64</f>
        <v>1</v>
      </c>
      <c r="AC64" s="1">
        <f>'Bills Import 2024'!BK64</f>
        <v>1</v>
      </c>
      <c r="AD64" s="1">
        <f>'Bills Import 2024'!BL64</f>
        <v>1</v>
      </c>
      <c r="AE64" s="1">
        <f>'Bills Import 2024'!BM64</f>
        <v>1</v>
      </c>
      <c r="AF64" s="1">
        <f>'Bills Import 2024'!BN64</f>
        <v>1</v>
      </c>
      <c r="AG64" s="46">
        <f>'Bills Import 2024'!BO64</f>
        <v>1097373</v>
      </c>
      <c r="AH64" s="46">
        <f>'Bills Import 2024'!BP64</f>
        <v>536020</v>
      </c>
      <c r="AI64" s="46">
        <f>'Bills Import 2024'!BQ64</f>
        <v>49482</v>
      </c>
      <c r="AJ64" s="46">
        <f>'Bills Import 2024'!BR64</f>
        <v>219711</v>
      </c>
      <c r="AK64" s="46">
        <f>'Bills Import 2024'!BS64</f>
        <v>93993</v>
      </c>
      <c r="AL64" s="46">
        <f>'Bills Import 2024'!BT64</f>
        <v>216870</v>
      </c>
      <c r="AM64" s="1">
        <f>'Bills Import 2024'!U64</f>
        <v>10139</v>
      </c>
      <c r="AN64" s="1" t="str">
        <f>'Bills Import 2024'!W64</f>
        <v>{"911": 100.0}</v>
      </c>
      <c r="AO64" s="1" t="str">
        <f>'Bills Import 2024'!AW64</f>
        <v>15% PUR</v>
      </c>
      <c r="AP64" s="1" t="str">
        <f>'Bills Import 2024'!AX64</f>
        <v>0% PUR</v>
      </c>
      <c r="AQ64" s="1" t="str">
        <f>'Bills Import 2024'!AY64</f>
        <v>15% PUR</v>
      </c>
      <c r="AR64" s="1" t="str">
        <f>'Bills Import 2024'!AZ64</f>
        <v>15% PUR</v>
      </c>
      <c r="AS64" s="1" t="str">
        <f>'Bills Import 2024'!BA64</f>
        <v>15% PUR</v>
      </c>
      <c r="AT64" s="1" t="str">
        <f>'Bills Import 2024'!BB64</f>
        <v>0% PUR</v>
      </c>
    </row>
    <row r="65" spans="1:46" x14ac:dyDescent="0.25">
      <c r="A65" s="1" t="str">
        <f>'Bills Import 2024'!E65</f>
        <v/>
      </c>
      <c r="B65" s="1" t="str">
        <f>'Bills Import 2024'!G65</f>
        <v/>
      </c>
      <c r="C65" s="1" t="str">
        <f>'Bills Import 2024'!I65</f>
        <v/>
      </c>
      <c r="D65" s="1" t="str">
        <f>'Bills Import 2024'!K65</f>
        <v/>
      </c>
      <c r="E65" s="1" t="str">
        <f>'Bills Import 2024'!M65</f>
        <v/>
      </c>
      <c r="F65" s="1" t="str">
        <f>'Bills Import 2024'!O65</f>
        <v/>
      </c>
      <c r="G65" s="45" t="str">
        <f>'Bills Import 2024'!R65</f>
        <v/>
      </c>
      <c r="H65" s="45" t="str">
        <f>'Bills Import 2024'!R65</f>
        <v/>
      </c>
      <c r="I65" s="45" t="str">
        <f>'Bills Import 2024'!AE65</f>
        <v/>
      </c>
      <c r="J65" s="45" t="str">
        <f>'Bills Import 2024'!AG65</f>
        <v/>
      </c>
      <c r="K65" s="45" t="str">
        <f>'Bills Import 2024'!AI65</f>
        <v/>
      </c>
      <c r="L65" s="45" t="str">
        <f>'Bills Import 2024'!AK65</f>
        <v/>
      </c>
      <c r="M65" s="45" t="str">
        <f>'Bills Import 2024'!AM65</f>
        <v/>
      </c>
      <c r="N65" s="45" t="str">
        <f>'Bills Import 2024'!AO65</f>
        <v/>
      </c>
      <c r="O65" s="1" t="str">
        <f>'Bills Import 2024'!X65</f>
        <v>101011701</v>
      </c>
      <c r="P65" s="1" t="str">
        <f>'Bills Import 2024'!Y65</f>
        <v>3010093</v>
      </c>
      <c r="Q65" s="1" t="str">
        <f>'Bills Import 2024'!Z65</f>
        <v>3010094</v>
      </c>
      <c r="R65" s="1" t="str">
        <f>'Bills Import 2024'!AA65</f>
        <v>101011701</v>
      </c>
      <c r="S65" s="1" t="str">
        <f>'Bills Import 2024'!AB65</f>
        <v>3010096</v>
      </c>
      <c r="T65" s="1" t="str">
        <f>'Bills Import 2024'!AC65</f>
        <v>3010097</v>
      </c>
      <c r="U65" s="1" t="str">
        <f>'Bills Import 2024'!BC65</f>
        <v>Deduction of Advance Payment to Suppliers</v>
      </c>
      <c r="V65" s="1" t="str">
        <f>'Bills Import 2024'!BD65</f>
        <v>Manpower</v>
      </c>
      <c r="W65" s="1" t="str">
        <f>'Bills Import 2024'!BE65</f>
        <v>Machinary</v>
      </c>
      <c r="X65" s="1" t="str">
        <f>'Bills Import 2024'!BF65</f>
        <v>Deduction of Advance Payment to Suppliers</v>
      </c>
      <c r="Y65" s="1" t="str">
        <f>'Bills Import 2024'!BG65</f>
        <v>Indirect Costs</v>
      </c>
      <c r="Z65" s="1" t="str">
        <f>'Bills Import 2024'!BH65</f>
        <v>Overheads</v>
      </c>
      <c r="AA65" s="1">
        <f>'Bills Import 2024'!BI65</f>
        <v>-1</v>
      </c>
      <c r="AB65" s="1">
        <f>'Bills Import 2024'!BJ65</f>
        <v>1</v>
      </c>
      <c r="AC65" s="1">
        <f>'Bills Import 2024'!BK65</f>
        <v>1</v>
      </c>
      <c r="AD65" s="1">
        <f>'Bills Import 2024'!BL65</f>
        <v>-1</v>
      </c>
      <c r="AE65" s="1">
        <f>'Bills Import 2024'!BM65</f>
        <v>1</v>
      </c>
      <c r="AF65" s="1">
        <f>'Bills Import 2024'!BN65</f>
        <v>1</v>
      </c>
      <c r="AG65" s="46">
        <f>'Bills Import 2024'!BO65</f>
        <v>64526</v>
      </c>
      <c r="AH65" s="46">
        <f>'Bills Import 2024'!BP65</f>
        <v>31518</v>
      </c>
      <c r="AI65" s="46">
        <f>'Bills Import 2024'!BQ65</f>
        <v>2910</v>
      </c>
      <c r="AJ65" s="46">
        <f>'Bills Import 2024'!BR65</f>
        <v>12919</v>
      </c>
      <c r="AK65" s="46">
        <f>'Bills Import 2024'!BS65</f>
        <v>5527</v>
      </c>
      <c r="AL65" s="46">
        <f>'Bills Import 2024'!BT65</f>
        <v>12752</v>
      </c>
      <c r="AM65" s="1">
        <f>'Bills Import 2024'!U65</f>
        <v>10139</v>
      </c>
      <c r="AN65" s="1" t="str">
        <f>'Bills Import 2024'!W65</f>
        <v>{"911": 100.0}</v>
      </c>
      <c r="AO65" s="1" t="str">
        <f>'Bills Import 2024'!AW65</f>
        <v>15% PUR</v>
      </c>
      <c r="AP65" s="1" t="str">
        <f>'Bills Import 2024'!AX65</f>
        <v>0% PUR</v>
      </c>
      <c r="AQ65" s="1" t="str">
        <f>'Bills Import 2024'!AY65</f>
        <v>15% PUR</v>
      </c>
      <c r="AR65" s="1" t="str">
        <f>'Bills Import 2024'!AZ65</f>
        <v>15% PUR</v>
      </c>
      <c r="AS65" s="1" t="str">
        <f>'Bills Import 2024'!BA65</f>
        <v>15% PUR</v>
      </c>
      <c r="AT65" s="1" t="str">
        <f>'Bills Import 2024'!BB65</f>
        <v>0% PUR</v>
      </c>
    </row>
    <row r="66" spans="1:46" x14ac:dyDescent="0.25">
      <c r="A66" s="1" t="str">
        <f>'Bills Import 2024'!E66</f>
        <v>Raw Material Supplier</v>
      </c>
      <c r="B66" s="1" t="str">
        <f>'Bills Import 2024'!G66</f>
        <v>Employees Wages &amp; Salaries</v>
      </c>
      <c r="C66" s="1" t="str">
        <f>'Bills Import 2024'!I66</f>
        <v>Machinary Depreciation &amp; Maintenance</v>
      </c>
      <c r="D66" s="1" t="str">
        <f>'Bills Import 2024'!K66</f>
        <v>Subcontractors &amp; Services</v>
      </c>
      <c r="E66" s="1" t="str">
        <f>'Bills Import 2024'!M66</f>
        <v>Indirect Costs</v>
      </c>
      <c r="F66" s="1" t="str">
        <f>'Bills Import 2024'!O66</f>
        <v>Overheads</v>
      </c>
      <c r="G66" s="45">
        <f>'Bills Import 2024'!R66</f>
        <v>45321</v>
      </c>
      <c r="H66" s="45">
        <f>'Bills Import 2024'!R66</f>
        <v>45321</v>
      </c>
      <c r="I66" s="45">
        <f>'Bills Import 2024'!AE66</f>
        <v>45356</v>
      </c>
      <c r="J66" s="45">
        <f>'Bills Import 2024'!AG66</f>
        <v>45326</v>
      </c>
      <c r="K66" s="45">
        <f>'Bills Import 2024'!AI66</f>
        <v>45351</v>
      </c>
      <c r="L66" s="45">
        <f>'Bills Import 2024'!AK66</f>
        <v>45336</v>
      </c>
      <c r="M66" s="45">
        <f>'Bills Import 2024'!AM66</f>
        <v>45321</v>
      </c>
      <c r="N66" s="45">
        <f>'Bills Import 2024'!AO66</f>
        <v>45342</v>
      </c>
      <c r="O66" s="1" t="str">
        <f>'Bills Import 2024'!X66</f>
        <v>3010092</v>
      </c>
      <c r="P66" s="1" t="str">
        <f>'Bills Import 2024'!Y66</f>
        <v>3010093</v>
      </c>
      <c r="Q66" s="1" t="str">
        <f>'Bills Import 2024'!Z66</f>
        <v>3010094</v>
      </c>
      <c r="R66" s="1" t="str">
        <f>'Bills Import 2024'!AA66</f>
        <v>3010095</v>
      </c>
      <c r="S66" s="1" t="str">
        <f>'Bills Import 2024'!AB66</f>
        <v>3010096</v>
      </c>
      <c r="T66" s="1" t="str">
        <f>'Bills Import 2024'!AC66</f>
        <v>3010097</v>
      </c>
      <c r="U66" s="1" t="str">
        <f>'Bills Import 2024'!BC66</f>
        <v>Raw Material</v>
      </c>
      <c r="V66" s="1" t="str">
        <f>'Bills Import 2024'!BD66</f>
        <v>Manpower</v>
      </c>
      <c r="W66" s="1" t="str">
        <f>'Bills Import 2024'!BE66</f>
        <v>Machinary</v>
      </c>
      <c r="X66" s="1" t="str">
        <f>'Bills Import 2024'!BF66</f>
        <v>Subcontractors</v>
      </c>
      <c r="Y66" s="1" t="str">
        <f>'Bills Import 2024'!BG66</f>
        <v>Indirect Costs</v>
      </c>
      <c r="Z66" s="1" t="str">
        <f>'Bills Import 2024'!BH66</f>
        <v>Overheads</v>
      </c>
      <c r="AA66" s="1">
        <f>'Bills Import 2024'!BI66</f>
        <v>1</v>
      </c>
      <c r="AB66" s="1">
        <f>'Bills Import 2024'!BJ66</f>
        <v>1</v>
      </c>
      <c r="AC66" s="1">
        <f>'Bills Import 2024'!BK66</f>
        <v>1</v>
      </c>
      <c r="AD66" s="1">
        <f>'Bills Import 2024'!BL66</f>
        <v>1</v>
      </c>
      <c r="AE66" s="1">
        <f>'Bills Import 2024'!BM66</f>
        <v>1</v>
      </c>
      <c r="AF66" s="1">
        <f>'Bills Import 2024'!BN66</f>
        <v>1</v>
      </c>
      <c r="AG66" s="46">
        <f>'Bills Import 2024'!BO66</f>
        <v>73438</v>
      </c>
      <c r="AH66" s="46">
        <f>'Bills Import 2024'!BP66</f>
        <v>35871</v>
      </c>
      <c r="AI66" s="46">
        <f>'Bills Import 2024'!BQ66</f>
        <v>3311</v>
      </c>
      <c r="AJ66" s="46">
        <f>'Bills Import 2024'!BR66</f>
        <v>14703</v>
      </c>
      <c r="AK66" s="46">
        <f>'Bills Import 2024'!BS66</f>
        <v>6290</v>
      </c>
      <c r="AL66" s="46">
        <f>'Bills Import 2024'!BT66</f>
        <v>14513</v>
      </c>
      <c r="AM66" s="1">
        <f>'Bills Import 2024'!U66</f>
        <v>10097</v>
      </c>
      <c r="AN66" s="1" t="str">
        <f>'Bills Import 2024'!W66</f>
        <v>{"869": 100.0}</v>
      </c>
      <c r="AO66" s="1" t="str">
        <f>'Bills Import 2024'!AW66</f>
        <v>15% PUR</v>
      </c>
      <c r="AP66" s="1" t="str">
        <f>'Bills Import 2024'!AX66</f>
        <v>0% PUR</v>
      </c>
      <c r="AQ66" s="1" t="str">
        <f>'Bills Import 2024'!AY66</f>
        <v>15% PUR</v>
      </c>
      <c r="AR66" s="1" t="str">
        <f>'Bills Import 2024'!AZ66</f>
        <v>15% PUR</v>
      </c>
      <c r="AS66" s="1" t="str">
        <f>'Bills Import 2024'!BA66</f>
        <v>15% PUR</v>
      </c>
      <c r="AT66" s="1" t="str">
        <f>'Bills Import 2024'!BB66</f>
        <v>0% PUR</v>
      </c>
    </row>
    <row r="67" spans="1:46" x14ac:dyDescent="0.25">
      <c r="A67" s="1" t="str">
        <f>'Bills Import 2024'!E67</f>
        <v/>
      </c>
      <c r="B67" s="1" t="str">
        <f>'Bills Import 2024'!G67</f>
        <v/>
      </c>
      <c r="C67" s="1" t="str">
        <f>'Bills Import 2024'!I67</f>
        <v/>
      </c>
      <c r="D67" s="1" t="str">
        <f>'Bills Import 2024'!K67</f>
        <v/>
      </c>
      <c r="E67" s="1" t="str">
        <f>'Bills Import 2024'!M67</f>
        <v/>
      </c>
      <c r="F67" s="1" t="str">
        <f>'Bills Import 2024'!O67</f>
        <v/>
      </c>
      <c r="G67" s="45" t="str">
        <f>'Bills Import 2024'!R67</f>
        <v/>
      </c>
      <c r="H67" s="45" t="str">
        <f>'Bills Import 2024'!R67</f>
        <v/>
      </c>
      <c r="I67" s="45" t="str">
        <f>'Bills Import 2024'!AE67</f>
        <v/>
      </c>
      <c r="J67" s="45" t="str">
        <f>'Bills Import 2024'!AG67</f>
        <v/>
      </c>
      <c r="K67" s="45" t="str">
        <f>'Bills Import 2024'!AI67</f>
        <v/>
      </c>
      <c r="L67" s="45" t="str">
        <f>'Bills Import 2024'!AK67</f>
        <v/>
      </c>
      <c r="M67" s="45" t="str">
        <f>'Bills Import 2024'!AM67</f>
        <v/>
      </c>
      <c r="N67" s="45" t="str">
        <f>'Bills Import 2024'!AO67</f>
        <v/>
      </c>
      <c r="O67" s="1" t="str">
        <f>'Bills Import 2024'!X67</f>
        <v>101011701</v>
      </c>
      <c r="P67" s="1" t="str">
        <f>'Bills Import 2024'!Y67</f>
        <v>3010093</v>
      </c>
      <c r="Q67" s="1" t="str">
        <f>'Bills Import 2024'!Z67</f>
        <v>3010094</v>
      </c>
      <c r="R67" s="1" t="str">
        <f>'Bills Import 2024'!AA67</f>
        <v>101011701</v>
      </c>
      <c r="S67" s="1" t="str">
        <f>'Bills Import 2024'!AB67</f>
        <v>3010096</v>
      </c>
      <c r="T67" s="1" t="str">
        <f>'Bills Import 2024'!AC67</f>
        <v>3010097</v>
      </c>
      <c r="U67" s="1" t="str">
        <f>'Bills Import 2024'!BC67</f>
        <v>Deduction of Advance Payment to Suppliers</v>
      </c>
      <c r="V67" s="1" t="str">
        <f>'Bills Import 2024'!BD67</f>
        <v>Manpower</v>
      </c>
      <c r="W67" s="1" t="str">
        <f>'Bills Import 2024'!BE67</f>
        <v>Machinary</v>
      </c>
      <c r="X67" s="1" t="str">
        <f>'Bills Import 2024'!BF67</f>
        <v>Deduction of Advance Payment to Suppliers</v>
      </c>
      <c r="Y67" s="1" t="str">
        <f>'Bills Import 2024'!BG67</f>
        <v>Indirect Costs</v>
      </c>
      <c r="Z67" s="1" t="str">
        <f>'Bills Import 2024'!BH67</f>
        <v>Overheads</v>
      </c>
      <c r="AA67" s="1">
        <f>'Bills Import 2024'!BI67</f>
        <v>-1</v>
      </c>
      <c r="AB67" s="1">
        <f>'Bills Import 2024'!BJ67</f>
        <v>1</v>
      </c>
      <c r="AC67" s="1">
        <f>'Bills Import 2024'!BK67</f>
        <v>1</v>
      </c>
      <c r="AD67" s="1">
        <f>'Bills Import 2024'!BL67</f>
        <v>-1</v>
      </c>
      <c r="AE67" s="1">
        <f>'Bills Import 2024'!BM67</f>
        <v>1</v>
      </c>
      <c r="AF67" s="1">
        <f>'Bills Import 2024'!BN67</f>
        <v>1</v>
      </c>
      <c r="AG67" s="46">
        <f>'Bills Import 2024'!BO67</f>
        <v>0</v>
      </c>
      <c r="AH67" s="46">
        <f>'Bills Import 2024'!BP67</f>
        <v>0</v>
      </c>
      <c r="AI67" s="46">
        <f>'Bills Import 2024'!BQ67</f>
        <v>0</v>
      </c>
      <c r="AJ67" s="46">
        <f>'Bills Import 2024'!BR67</f>
        <v>0</v>
      </c>
      <c r="AK67" s="46">
        <f>'Bills Import 2024'!BS67</f>
        <v>0</v>
      </c>
      <c r="AL67" s="46">
        <f>'Bills Import 2024'!BT67</f>
        <v>0</v>
      </c>
      <c r="AM67" s="1">
        <f>'Bills Import 2024'!U67</f>
        <v>10097</v>
      </c>
      <c r="AN67" s="1" t="str">
        <f>'Bills Import 2024'!W67</f>
        <v>{"869": 100.0}</v>
      </c>
      <c r="AO67" s="1" t="str">
        <f>'Bills Import 2024'!AW67</f>
        <v>15% PUR</v>
      </c>
      <c r="AP67" s="1" t="str">
        <f>'Bills Import 2024'!AX67</f>
        <v>0% PUR</v>
      </c>
      <c r="AQ67" s="1" t="str">
        <f>'Bills Import 2024'!AY67</f>
        <v>15% PUR</v>
      </c>
      <c r="AR67" s="1" t="str">
        <f>'Bills Import 2024'!AZ67</f>
        <v>15% PUR</v>
      </c>
      <c r="AS67" s="1" t="str">
        <f>'Bills Import 2024'!BA67</f>
        <v>15% PUR</v>
      </c>
      <c r="AT67" s="1" t="str">
        <f>'Bills Import 2024'!BB67</f>
        <v>0% PUR</v>
      </c>
    </row>
    <row r="68" spans="1:46" x14ac:dyDescent="0.25">
      <c r="A68" s="1" t="str">
        <f>'Bills Import 2024'!E68</f>
        <v>Raw Material Supplier</v>
      </c>
      <c r="B68" s="1" t="str">
        <f>'Bills Import 2024'!G68</f>
        <v>Employees Wages &amp; Salaries</v>
      </c>
      <c r="C68" s="1" t="str">
        <f>'Bills Import 2024'!I68</f>
        <v>Machinary Depreciation &amp; Maintenance</v>
      </c>
      <c r="D68" s="1" t="str">
        <f>'Bills Import 2024'!K68</f>
        <v>Subcontractors &amp; Services</v>
      </c>
      <c r="E68" s="1" t="str">
        <f>'Bills Import 2024'!M68</f>
        <v>Indirect Costs</v>
      </c>
      <c r="F68" s="1" t="str">
        <f>'Bills Import 2024'!O68</f>
        <v>Overheads</v>
      </c>
      <c r="G68" s="45">
        <f>'Bills Import 2024'!R68</f>
        <v>45321</v>
      </c>
      <c r="H68" s="45">
        <f>'Bills Import 2024'!R68</f>
        <v>45321</v>
      </c>
      <c r="I68" s="45">
        <f>'Bills Import 2024'!AE68</f>
        <v>45356</v>
      </c>
      <c r="J68" s="45">
        <f>'Bills Import 2024'!AG68</f>
        <v>45326</v>
      </c>
      <c r="K68" s="45">
        <f>'Bills Import 2024'!AI68</f>
        <v>45351</v>
      </c>
      <c r="L68" s="45">
        <f>'Bills Import 2024'!AK68</f>
        <v>45336</v>
      </c>
      <c r="M68" s="45">
        <f>'Bills Import 2024'!AM68</f>
        <v>45321</v>
      </c>
      <c r="N68" s="45">
        <f>'Bills Import 2024'!AO68</f>
        <v>45342</v>
      </c>
      <c r="O68" s="1" t="str">
        <f>'Bills Import 2024'!X68</f>
        <v>3010092</v>
      </c>
      <c r="P68" s="1" t="str">
        <f>'Bills Import 2024'!Y68</f>
        <v>3010093</v>
      </c>
      <c r="Q68" s="1" t="str">
        <f>'Bills Import 2024'!Z68</f>
        <v>3010094</v>
      </c>
      <c r="R68" s="1" t="str">
        <f>'Bills Import 2024'!AA68</f>
        <v>3010095</v>
      </c>
      <c r="S68" s="1" t="str">
        <f>'Bills Import 2024'!AB68</f>
        <v>3010096</v>
      </c>
      <c r="T68" s="1" t="str">
        <f>'Bills Import 2024'!AC68</f>
        <v>3010097</v>
      </c>
      <c r="U68" s="1" t="str">
        <f>'Bills Import 2024'!BC68</f>
        <v>Raw Material</v>
      </c>
      <c r="V68" s="1" t="str">
        <f>'Bills Import 2024'!BD68</f>
        <v>Manpower</v>
      </c>
      <c r="W68" s="1" t="str">
        <f>'Bills Import 2024'!BE68</f>
        <v>Machinary</v>
      </c>
      <c r="X68" s="1" t="str">
        <f>'Bills Import 2024'!BF68</f>
        <v>Subcontractors</v>
      </c>
      <c r="Y68" s="1" t="str">
        <f>'Bills Import 2024'!BG68</f>
        <v>Indirect Costs</v>
      </c>
      <c r="Z68" s="1" t="str">
        <f>'Bills Import 2024'!BH68</f>
        <v>Overheads</v>
      </c>
      <c r="AA68" s="1">
        <f>'Bills Import 2024'!BI68</f>
        <v>1</v>
      </c>
      <c r="AB68" s="1">
        <f>'Bills Import 2024'!BJ68</f>
        <v>1</v>
      </c>
      <c r="AC68" s="1">
        <f>'Bills Import 2024'!BK68</f>
        <v>1</v>
      </c>
      <c r="AD68" s="1">
        <f>'Bills Import 2024'!BL68</f>
        <v>1</v>
      </c>
      <c r="AE68" s="1">
        <f>'Bills Import 2024'!BM68</f>
        <v>1</v>
      </c>
      <c r="AF68" s="1">
        <f>'Bills Import 2024'!BN68</f>
        <v>1</v>
      </c>
      <c r="AG68" s="46">
        <f>'Bills Import 2024'!BO68</f>
        <v>215798</v>
      </c>
      <c r="AH68" s="46">
        <f>'Bills Import 2024'!BP68</f>
        <v>105408</v>
      </c>
      <c r="AI68" s="46">
        <f>'Bills Import 2024'!BQ68</f>
        <v>9731</v>
      </c>
      <c r="AJ68" s="46">
        <f>'Bills Import 2024'!BR68</f>
        <v>43206</v>
      </c>
      <c r="AK68" s="46">
        <f>'Bills Import 2024'!BS68</f>
        <v>18484</v>
      </c>
      <c r="AL68" s="46">
        <f>'Bills Import 2024'!BT68</f>
        <v>42647</v>
      </c>
      <c r="AM68" s="1">
        <f>'Bills Import 2024'!U68</f>
        <v>10233</v>
      </c>
      <c r="AN68" s="1" t="str">
        <f>'Bills Import 2024'!W68</f>
        <v>{"1005": 100.0}</v>
      </c>
      <c r="AO68" s="1" t="str">
        <f>'Bills Import 2024'!AW68</f>
        <v>15% PUR</v>
      </c>
      <c r="AP68" s="1" t="str">
        <f>'Bills Import 2024'!AX68</f>
        <v>0% PUR</v>
      </c>
      <c r="AQ68" s="1" t="str">
        <f>'Bills Import 2024'!AY68</f>
        <v>15% PUR</v>
      </c>
      <c r="AR68" s="1" t="str">
        <f>'Bills Import 2024'!AZ68</f>
        <v>15% PUR</v>
      </c>
      <c r="AS68" s="1" t="str">
        <f>'Bills Import 2024'!BA68</f>
        <v>15% PUR</v>
      </c>
      <c r="AT68" s="1" t="str">
        <f>'Bills Import 2024'!BB68</f>
        <v>0% PUR</v>
      </c>
    </row>
    <row r="69" spans="1:46" x14ac:dyDescent="0.25">
      <c r="A69" s="1" t="str">
        <f>'Bills Import 2024'!E69</f>
        <v/>
      </c>
      <c r="B69" s="1" t="str">
        <f>'Bills Import 2024'!G69</f>
        <v/>
      </c>
      <c r="C69" s="1" t="str">
        <f>'Bills Import 2024'!I69</f>
        <v/>
      </c>
      <c r="D69" s="1" t="str">
        <f>'Bills Import 2024'!K69</f>
        <v/>
      </c>
      <c r="E69" s="1" t="str">
        <f>'Bills Import 2024'!M69</f>
        <v/>
      </c>
      <c r="F69" s="1" t="str">
        <f>'Bills Import 2024'!O69</f>
        <v/>
      </c>
      <c r="G69" s="45" t="str">
        <f>'Bills Import 2024'!R69</f>
        <v/>
      </c>
      <c r="H69" s="45" t="str">
        <f>'Bills Import 2024'!R69</f>
        <v/>
      </c>
      <c r="I69" s="45" t="str">
        <f>'Bills Import 2024'!AE69</f>
        <v/>
      </c>
      <c r="J69" s="45" t="str">
        <f>'Bills Import 2024'!AG69</f>
        <v/>
      </c>
      <c r="K69" s="45" t="str">
        <f>'Bills Import 2024'!AI69</f>
        <v/>
      </c>
      <c r="L69" s="45" t="str">
        <f>'Bills Import 2024'!AK69</f>
        <v/>
      </c>
      <c r="M69" s="45" t="str">
        <f>'Bills Import 2024'!AM69</f>
        <v/>
      </c>
      <c r="N69" s="45" t="str">
        <f>'Bills Import 2024'!AO69</f>
        <v/>
      </c>
      <c r="O69" s="1" t="str">
        <f>'Bills Import 2024'!X69</f>
        <v>101011701</v>
      </c>
      <c r="P69" s="1" t="str">
        <f>'Bills Import 2024'!Y69</f>
        <v>3010093</v>
      </c>
      <c r="Q69" s="1" t="str">
        <f>'Bills Import 2024'!Z69</f>
        <v>3010094</v>
      </c>
      <c r="R69" s="1" t="str">
        <f>'Bills Import 2024'!AA69</f>
        <v>101011701</v>
      </c>
      <c r="S69" s="1" t="str">
        <f>'Bills Import 2024'!AB69</f>
        <v>3010096</v>
      </c>
      <c r="T69" s="1" t="str">
        <f>'Bills Import 2024'!AC69</f>
        <v>3010097</v>
      </c>
      <c r="U69" s="1" t="str">
        <f>'Bills Import 2024'!BC69</f>
        <v>Deduction of Advance Payment to Suppliers</v>
      </c>
      <c r="V69" s="1" t="str">
        <f>'Bills Import 2024'!BD69</f>
        <v>Manpower</v>
      </c>
      <c r="W69" s="1" t="str">
        <f>'Bills Import 2024'!BE69</f>
        <v>Machinary</v>
      </c>
      <c r="X69" s="1" t="str">
        <f>'Bills Import 2024'!BF69</f>
        <v>Deduction of Advance Payment to Suppliers</v>
      </c>
      <c r="Y69" s="1" t="str">
        <f>'Bills Import 2024'!BG69</f>
        <v>Indirect Costs</v>
      </c>
      <c r="Z69" s="1" t="str">
        <f>'Bills Import 2024'!BH69</f>
        <v>Overheads</v>
      </c>
      <c r="AA69" s="1">
        <f>'Bills Import 2024'!BI69</f>
        <v>-1</v>
      </c>
      <c r="AB69" s="1">
        <f>'Bills Import 2024'!BJ69</f>
        <v>1</v>
      </c>
      <c r="AC69" s="1">
        <f>'Bills Import 2024'!BK69</f>
        <v>1</v>
      </c>
      <c r="AD69" s="1">
        <f>'Bills Import 2024'!BL69</f>
        <v>-1</v>
      </c>
      <c r="AE69" s="1">
        <f>'Bills Import 2024'!BM69</f>
        <v>1</v>
      </c>
      <c r="AF69" s="1">
        <f>'Bills Import 2024'!BN69</f>
        <v>1</v>
      </c>
      <c r="AG69" s="46">
        <f>'Bills Import 2024'!BO69</f>
        <v>0</v>
      </c>
      <c r="AH69" s="46">
        <f>'Bills Import 2024'!BP69</f>
        <v>0</v>
      </c>
      <c r="AI69" s="46">
        <f>'Bills Import 2024'!BQ69</f>
        <v>0</v>
      </c>
      <c r="AJ69" s="46">
        <f>'Bills Import 2024'!BR69</f>
        <v>0</v>
      </c>
      <c r="AK69" s="46">
        <f>'Bills Import 2024'!BS69</f>
        <v>0</v>
      </c>
      <c r="AL69" s="46">
        <f>'Bills Import 2024'!BT69</f>
        <v>0</v>
      </c>
      <c r="AM69" s="1">
        <f>'Bills Import 2024'!U69</f>
        <v>10233</v>
      </c>
      <c r="AN69" s="1" t="str">
        <f>'Bills Import 2024'!W69</f>
        <v>{"1005": 100.0}</v>
      </c>
      <c r="AO69" s="1" t="str">
        <f>'Bills Import 2024'!AW69</f>
        <v>15% PUR</v>
      </c>
      <c r="AP69" s="1" t="str">
        <f>'Bills Import 2024'!AX69</f>
        <v>0% PUR</v>
      </c>
      <c r="AQ69" s="1" t="str">
        <f>'Bills Import 2024'!AY69</f>
        <v>15% PUR</v>
      </c>
      <c r="AR69" s="1" t="str">
        <f>'Bills Import 2024'!AZ69</f>
        <v>15% PUR</v>
      </c>
      <c r="AS69" s="1" t="str">
        <f>'Bills Import 2024'!BA69</f>
        <v>15% PUR</v>
      </c>
      <c r="AT69" s="1" t="str">
        <f>'Bills Import 2024'!BB69</f>
        <v>0% PUR</v>
      </c>
    </row>
    <row r="70" spans="1:46" x14ac:dyDescent="0.25">
      <c r="A70" s="1" t="str">
        <f>'Bills Import 2024'!E70</f>
        <v>Raw Material Supplier</v>
      </c>
      <c r="B70" s="1" t="str">
        <f>'Bills Import 2024'!G70</f>
        <v>Employees Wages &amp; Salaries</v>
      </c>
      <c r="C70" s="1" t="str">
        <f>'Bills Import 2024'!I70</f>
        <v>Machinary Depreciation &amp; Maintenance</v>
      </c>
      <c r="D70" s="1" t="str">
        <f>'Bills Import 2024'!K70</f>
        <v>Subcontractors &amp; Services</v>
      </c>
      <c r="E70" s="1" t="str">
        <f>'Bills Import 2024'!M70</f>
        <v>Indirect Costs</v>
      </c>
      <c r="F70" s="1" t="str">
        <f>'Bills Import 2024'!O70</f>
        <v>Overheads</v>
      </c>
      <c r="G70" s="45">
        <f>'Bills Import 2024'!R70</f>
        <v>45321</v>
      </c>
      <c r="H70" s="45">
        <f>'Bills Import 2024'!R70</f>
        <v>45321</v>
      </c>
      <c r="I70" s="45">
        <f>'Bills Import 2024'!AE70</f>
        <v>45356</v>
      </c>
      <c r="J70" s="45">
        <f>'Bills Import 2024'!AG70</f>
        <v>45326</v>
      </c>
      <c r="K70" s="45">
        <f>'Bills Import 2024'!AI70</f>
        <v>45351</v>
      </c>
      <c r="L70" s="45">
        <f>'Bills Import 2024'!AK70</f>
        <v>45336</v>
      </c>
      <c r="M70" s="45">
        <f>'Bills Import 2024'!AM70</f>
        <v>45321</v>
      </c>
      <c r="N70" s="45">
        <f>'Bills Import 2024'!AO70</f>
        <v>45342</v>
      </c>
      <c r="O70" s="1" t="str">
        <f>'Bills Import 2024'!X70</f>
        <v>3010092</v>
      </c>
      <c r="P70" s="1" t="str">
        <f>'Bills Import 2024'!Y70</f>
        <v>3010093</v>
      </c>
      <c r="Q70" s="1" t="str">
        <f>'Bills Import 2024'!Z70</f>
        <v>3010094</v>
      </c>
      <c r="R70" s="1" t="str">
        <f>'Bills Import 2024'!AA70</f>
        <v>3010095</v>
      </c>
      <c r="S70" s="1" t="str">
        <f>'Bills Import 2024'!AB70</f>
        <v>3010096</v>
      </c>
      <c r="T70" s="1" t="str">
        <f>'Bills Import 2024'!AC70</f>
        <v>3010097</v>
      </c>
      <c r="U70" s="1" t="str">
        <f>'Bills Import 2024'!BC70</f>
        <v>Raw Material</v>
      </c>
      <c r="V70" s="1" t="str">
        <f>'Bills Import 2024'!BD70</f>
        <v>Manpower</v>
      </c>
      <c r="W70" s="1" t="str">
        <f>'Bills Import 2024'!BE70</f>
        <v>Machinary</v>
      </c>
      <c r="X70" s="1" t="str">
        <f>'Bills Import 2024'!BF70</f>
        <v>Subcontractors</v>
      </c>
      <c r="Y70" s="1" t="str">
        <f>'Bills Import 2024'!BG70</f>
        <v>Indirect Costs</v>
      </c>
      <c r="Z70" s="1" t="str">
        <f>'Bills Import 2024'!BH70</f>
        <v>Overheads</v>
      </c>
      <c r="AA70" s="1">
        <f>'Bills Import 2024'!BI70</f>
        <v>1</v>
      </c>
      <c r="AB70" s="1">
        <f>'Bills Import 2024'!BJ70</f>
        <v>1</v>
      </c>
      <c r="AC70" s="1">
        <f>'Bills Import 2024'!BK70</f>
        <v>1</v>
      </c>
      <c r="AD70" s="1">
        <f>'Bills Import 2024'!BL70</f>
        <v>1</v>
      </c>
      <c r="AE70" s="1">
        <f>'Bills Import 2024'!BM70</f>
        <v>1</v>
      </c>
      <c r="AF70" s="1">
        <f>'Bills Import 2024'!BN70</f>
        <v>1</v>
      </c>
      <c r="AG70" s="46">
        <f>'Bills Import 2024'!BO70</f>
        <v>162225</v>
      </c>
      <c r="AH70" s="46">
        <f>'Bills Import 2024'!BP70</f>
        <v>79240</v>
      </c>
      <c r="AI70" s="46">
        <f>'Bills Import 2024'!BQ70</f>
        <v>7315</v>
      </c>
      <c r="AJ70" s="46">
        <f>'Bills Import 2024'!BR70</f>
        <v>32480</v>
      </c>
      <c r="AK70" s="46">
        <f>'Bills Import 2024'!BS70</f>
        <v>13895</v>
      </c>
      <c r="AL70" s="46">
        <f>'Bills Import 2024'!BT70</f>
        <v>32060</v>
      </c>
      <c r="AM70" s="1">
        <f>'Bills Import 2024'!U70</f>
        <v>10230</v>
      </c>
      <c r="AN70" s="1" t="str">
        <f>'Bills Import 2024'!W70</f>
        <v>{"1002": 100.0}</v>
      </c>
      <c r="AO70" s="1" t="str">
        <f>'Bills Import 2024'!AW70</f>
        <v>15% PUR</v>
      </c>
      <c r="AP70" s="1" t="str">
        <f>'Bills Import 2024'!AX70</f>
        <v>0% PUR</v>
      </c>
      <c r="AQ70" s="1" t="str">
        <f>'Bills Import 2024'!AY70</f>
        <v>15% PUR</v>
      </c>
      <c r="AR70" s="1" t="str">
        <f>'Bills Import 2024'!AZ70</f>
        <v>15% PUR</v>
      </c>
      <c r="AS70" s="1" t="str">
        <f>'Bills Import 2024'!BA70</f>
        <v>15% PUR</v>
      </c>
      <c r="AT70" s="1" t="str">
        <f>'Bills Import 2024'!BB70</f>
        <v>0% PUR</v>
      </c>
    </row>
    <row r="71" spans="1:46" x14ac:dyDescent="0.25">
      <c r="A71" s="1" t="str">
        <f>'Bills Import 2024'!E71</f>
        <v/>
      </c>
      <c r="B71" s="1" t="str">
        <f>'Bills Import 2024'!G71</f>
        <v/>
      </c>
      <c r="C71" s="1" t="str">
        <f>'Bills Import 2024'!I71</f>
        <v/>
      </c>
      <c r="D71" s="1" t="str">
        <f>'Bills Import 2024'!K71</f>
        <v/>
      </c>
      <c r="E71" s="1" t="str">
        <f>'Bills Import 2024'!M71</f>
        <v/>
      </c>
      <c r="F71" s="1" t="str">
        <f>'Bills Import 2024'!O71</f>
        <v/>
      </c>
      <c r="G71" s="45" t="str">
        <f>'Bills Import 2024'!R71</f>
        <v/>
      </c>
      <c r="H71" s="45" t="str">
        <f>'Bills Import 2024'!R71</f>
        <v/>
      </c>
      <c r="I71" s="45" t="str">
        <f>'Bills Import 2024'!AE71</f>
        <v/>
      </c>
      <c r="J71" s="45" t="str">
        <f>'Bills Import 2024'!AG71</f>
        <v/>
      </c>
      <c r="K71" s="45" t="str">
        <f>'Bills Import 2024'!AI71</f>
        <v/>
      </c>
      <c r="L71" s="45" t="str">
        <f>'Bills Import 2024'!AK71</f>
        <v/>
      </c>
      <c r="M71" s="45" t="str">
        <f>'Bills Import 2024'!AM71</f>
        <v/>
      </c>
      <c r="N71" s="45" t="str">
        <f>'Bills Import 2024'!AO71</f>
        <v/>
      </c>
      <c r="O71" s="1" t="str">
        <f>'Bills Import 2024'!X71</f>
        <v>101011701</v>
      </c>
      <c r="P71" s="1" t="str">
        <f>'Bills Import 2024'!Y71</f>
        <v>3010093</v>
      </c>
      <c r="Q71" s="1" t="str">
        <f>'Bills Import 2024'!Z71</f>
        <v>3010094</v>
      </c>
      <c r="R71" s="1" t="str">
        <f>'Bills Import 2024'!AA71</f>
        <v>101011701</v>
      </c>
      <c r="S71" s="1" t="str">
        <f>'Bills Import 2024'!AB71</f>
        <v>3010096</v>
      </c>
      <c r="T71" s="1" t="str">
        <f>'Bills Import 2024'!AC71</f>
        <v>3010097</v>
      </c>
      <c r="U71" s="1" t="str">
        <f>'Bills Import 2024'!BC71</f>
        <v>Deduction of Advance Payment to Suppliers</v>
      </c>
      <c r="V71" s="1" t="str">
        <f>'Bills Import 2024'!BD71</f>
        <v>Manpower</v>
      </c>
      <c r="W71" s="1" t="str">
        <f>'Bills Import 2024'!BE71</f>
        <v>Machinary</v>
      </c>
      <c r="X71" s="1" t="str">
        <f>'Bills Import 2024'!BF71</f>
        <v>Deduction of Advance Payment to Suppliers</v>
      </c>
      <c r="Y71" s="1" t="str">
        <f>'Bills Import 2024'!BG71</f>
        <v>Indirect Costs</v>
      </c>
      <c r="Z71" s="1" t="str">
        <f>'Bills Import 2024'!BH71</f>
        <v>Overheads</v>
      </c>
      <c r="AA71" s="1">
        <f>'Bills Import 2024'!BI71</f>
        <v>-1</v>
      </c>
      <c r="AB71" s="1">
        <f>'Bills Import 2024'!BJ71</f>
        <v>1</v>
      </c>
      <c r="AC71" s="1">
        <f>'Bills Import 2024'!BK71</f>
        <v>1</v>
      </c>
      <c r="AD71" s="1">
        <f>'Bills Import 2024'!BL71</f>
        <v>-1</v>
      </c>
      <c r="AE71" s="1">
        <f>'Bills Import 2024'!BM71</f>
        <v>1</v>
      </c>
      <c r="AF71" s="1">
        <f>'Bills Import 2024'!BN71</f>
        <v>1</v>
      </c>
      <c r="AG71" s="46">
        <f>'Bills Import 2024'!BO71</f>
        <v>0</v>
      </c>
      <c r="AH71" s="46">
        <f>'Bills Import 2024'!BP71</f>
        <v>0</v>
      </c>
      <c r="AI71" s="46">
        <f>'Bills Import 2024'!BQ71</f>
        <v>0</v>
      </c>
      <c r="AJ71" s="46">
        <f>'Bills Import 2024'!BR71</f>
        <v>0</v>
      </c>
      <c r="AK71" s="46">
        <f>'Bills Import 2024'!BS71</f>
        <v>0</v>
      </c>
      <c r="AL71" s="46">
        <f>'Bills Import 2024'!BT71</f>
        <v>0</v>
      </c>
      <c r="AM71" s="1">
        <f>'Bills Import 2024'!U71</f>
        <v>10230</v>
      </c>
      <c r="AN71" s="1" t="str">
        <f>'Bills Import 2024'!W71</f>
        <v>{"1002": 100.0}</v>
      </c>
      <c r="AO71" s="1" t="str">
        <f>'Bills Import 2024'!AW71</f>
        <v>15% PUR</v>
      </c>
      <c r="AP71" s="1" t="str">
        <f>'Bills Import 2024'!AX71</f>
        <v>0% PUR</v>
      </c>
      <c r="AQ71" s="1" t="str">
        <f>'Bills Import 2024'!AY71</f>
        <v>15% PUR</v>
      </c>
      <c r="AR71" s="1" t="str">
        <f>'Bills Import 2024'!AZ71</f>
        <v>15% PUR</v>
      </c>
      <c r="AS71" s="1" t="str">
        <f>'Bills Import 2024'!BA71</f>
        <v>15% PUR</v>
      </c>
      <c r="AT71" s="1" t="str">
        <f>'Bills Import 2024'!BB71</f>
        <v>0% PUR</v>
      </c>
    </row>
    <row r="72" spans="1:46" x14ac:dyDescent="0.25">
      <c r="A72" s="1" t="str">
        <f>'Bills Import 2024'!E72</f>
        <v>Raw Material Supplier</v>
      </c>
      <c r="B72" s="1" t="str">
        <f>'Bills Import 2024'!G72</f>
        <v>Employees Wages &amp; Salaries</v>
      </c>
      <c r="C72" s="1" t="str">
        <f>'Bills Import 2024'!I72</f>
        <v>Machinary Depreciation &amp; Maintenance</v>
      </c>
      <c r="D72" s="1" t="str">
        <f>'Bills Import 2024'!K72</f>
        <v>Subcontractors &amp; Services</v>
      </c>
      <c r="E72" s="1" t="str">
        <f>'Bills Import 2024'!M72</f>
        <v>Indirect Costs</v>
      </c>
      <c r="F72" s="1" t="str">
        <f>'Bills Import 2024'!O72</f>
        <v>Overheads</v>
      </c>
      <c r="G72" s="45">
        <f>'Bills Import 2024'!R72</f>
        <v>45321</v>
      </c>
      <c r="H72" s="45">
        <f>'Bills Import 2024'!R72</f>
        <v>45321</v>
      </c>
      <c r="I72" s="45">
        <f>'Bills Import 2024'!AE72</f>
        <v>45356</v>
      </c>
      <c r="J72" s="45">
        <f>'Bills Import 2024'!AG72</f>
        <v>45326</v>
      </c>
      <c r="K72" s="45">
        <f>'Bills Import 2024'!AI72</f>
        <v>45351</v>
      </c>
      <c r="L72" s="45">
        <f>'Bills Import 2024'!AK72</f>
        <v>45336</v>
      </c>
      <c r="M72" s="45">
        <f>'Bills Import 2024'!AM72</f>
        <v>45321</v>
      </c>
      <c r="N72" s="45">
        <f>'Bills Import 2024'!AO72</f>
        <v>45342</v>
      </c>
      <c r="O72" s="1" t="str">
        <f>'Bills Import 2024'!X72</f>
        <v>3010092</v>
      </c>
      <c r="P72" s="1" t="str">
        <f>'Bills Import 2024'!Y72</f>
        <v>3010093</v>
      </c>
      <c r="Q72" s="1" t="str">
        <f>'Bills Import 2024'!Z72</f>
        <v>3010094</v>
      </c>
      <c r="R72" s="1" t="str">
        <f>'Bills Import 2024'!AA72</f>
        <v>3010095</v>
      </c>
      <c r="S72" s="1" t="str">
        <f>'Bills Import 2024'!AB72</f>
        <v>3010096</v>
      </c>
      <c r="T72" s="1" t="str">
        <f>'Bills Import 2024'!AC72</f>
        <v>3010097</v>
      </c>
      <c r="U72" s="1" t="str">
        <f>'Bills Import 2024'!BC72</f>
        <v>Raw Material</v>
      </c>
      <c r="V72" s="1" t="str">
        <f>'Bills Import 2024'!BD72</f>
        <v>Manpower</v>
      </c>
      <c r="W72" s="1" t="str">
        <f>'Bills Import 2024'!BE72</f>
        <v>Machinary</v>
      </c>
      <c r="X72" s="1" t="str">
        <f>'Bills Import 2024'!BF72</f>
        <v>Subcontractors</v>
      </c>
      <c r="Y72" s="1" t="str">
        <f>'Bills Import 2024'!BG72</f>
        <v>Indirect Costs</v>
      </c>
      <c r="Z72" s="1" t="str">
        <f>'Bills Import 2024'!BH72</f>
        <v>Overheads</v>
      </c>
      <c r="AA72" s="1">
        <f>'Bills Import 2024'!BI72</f>
        <v>1</v>
      </c>
      <c r="AB72" s="1">
        <f>'Bills Import 2024'!BJ72</f>
        <v>1</v>
      </c>
      <c r="AC72" s="1">
        <f>'Bills Import 2024'!BK72</f>
        <v>1</v>
      </c>
      <c r="AD72" s="1">
        <f>'Bills Import 2024'!BL72</f>
        <v>1</v>
      </c>
      <c r="AE72" s="1">
        <f>'Bills Import 2024'!BM72</f>
        <v>1</v>
      </c>
      <c r="AF72" s="1">
        <f>'Bills Import 2024'!BN72</f>
        <v>1</v>
      </c>
      <c r="AG72" s="46">
        <f>'Bills Import 2024'!BO72</f>
        <v>464684</v>
      </c>
      <c r="AH72" s="46">
        <f>'Bills Import 2024'!BP72</f>
        <v>226978</v>
      </c>
      <c r="AI72" s="46">
        <f>'Bills Import 2024'!BQ72</f>
        <v>20953</v>
      </c>
      <c r="AJ72" s="46">
        <f>'Bills Import 2024'!BR72</f>
        <v>93037</v>
      </c>
      <c r="AK72" s="46">
        <f>'Bills Import 2024'!BS72</f>
        <v>39801</v>
      </c>
      <c r="AL72" s="46">
        <f>'Bills Import 2024'!BT72</f>
        <v>91834</v>
      </c>
      <c r="AM72" s="1">
        <f>'Bills Import 2024'!U72</f>
        <v>10183</v>
      </c>
      <c r="AN72" s="1" t="str">
        <f>'Bills Import 2024'!W72</f>
        <v>{"955": 100.0}</v>
      </c>
      <c r="AO72" s="1" t="str">
        <f>'Bills Import 2024'!AW72</f>
        <v>15% PUR</v>
      </c>
      <c r="AP72" s="1" t="str">
        <f>'Bills Import 2024'!AX72</f>
        <v>0% PUR</v>
      </c>
      <c r="AQ72" s="1" t="str">
        <f>'Bills Import 2024'!AY72</f>
        <v>15% PUR</v>
      </c>
      <c r="AR72" s="1" t="str">
        <f>'Bills Import 2024'!AZ72</f>
        <v>15% PUR</v>
      </c>
      <c r="AS72" s="1" t="str">
        <f>'Bills Import 2024'!BA72</f>
        <v>15% PUR</v>
      </c>
      <c r="AT72" s="1" t="str">
        <f>'Bills Import 2024'!BB72</f>
        <v>0% PUR</v>
      </c>
    </row>
    <row r="73" spans="1:46" x14ac:dyDescent="0.25">
      <c r="A73" s="1" t="str">
        <f>'Bills Import 2024'!E73</f>
        <v/>
      </c>
      <c r="B73" s="1" t="str">
        <f>'Bills Import 2024'!G73</f>
        <v/>
      </c>
      <c r="C73" s="1" t="str">
        <f>'Bills Import 2024'!I73</f>
        <v/>
      </c>
      <c r="D73" s="1" t="str">
        <f>'Bills Import 2024'!K73</f>
        <v/>
      </c>
      <c r="E73" s="1" t="str">
        <f>'Bills Import 2024'!M73</f>
        <v/>
      </c>
      <c r="F73" s="1" t="str">
        <f>'Bills Import 2024'!O73</f>
        <v/>
      </c>
      <c r="G73" s="45" t="str">
        <f>'Bills Import 2024'!R73</f>
        <v/>
      </c>
      <c r="H73" s="45" t="str">
        <f>'Bills Import 2024'!R73</f>
        <v/>
      </c>
      <c r="I73" s="45" t="str">
        <f>'Bills Import 2024'!AE73</f>
        <v/>
      </c>
      <c r="J73" s="45" t="str">
        <f>'Bills Import 2024'!AG73</f>
        <v/>
      </c>
      <c r="K73" s="45" t="str">
        <f>'Bills Import 2024'!AI73</f>
        <v/>
      </c>
      <c r="L73" s="45" t="str">
        <f>'Bills Import 2024'!AK73</f>
        <v/>
      </c>
      <c r="M73" s="45" t="str">
        <f>'Bills Import 2024'!AM73</f>
        <v/>
      </c>
      <c r="N73" s="45" t="str">
        <f>'Bills Import 2024'!AO73</f>
        <v/>
      </c>
      <c r="O73" s="1" t="str">
        <f>'Bills Import 2024'!X73</f>
        <v>101011701</v>
      </c>
      <c r="P73" s="1" t="str">
        <f>'Bills Import 2024'!Y73</f>
        <v>3010093</v>
      </c>
      <c r="Q73" s="1" t="str">
        <f>'Bills Import 2024'!Z73</f>
        <v>3010094</v>
      </c>
      <c r="R73" s="1" t="str">
        <f>'Bills Import 2024'!AA73</f>
        <v>101011701</v>
      </c>
      <c r="S73" s="1" t="str">
        <f>'Bills Import 2024'!AB73</f>
        <v>3010096</v>
      </c>
      <c r="T73" s="1" t="str">
        <f>'Bills Import 2024'!AC73</f>
        <v>3010097</v>
      </c>
      <c r="U73" s="1" t="str">
        <f>'Bills Import 2024'!BC73</f>
        <v>Deduction of Advance Payment to Suppliers</v>
      </c>
      <c r="V73" s="1" t="str">
        <f>'Bills Import 2024'!BD73</f>
        <v>Manpower</v>
      </c>
      <c r="W73" s="1" t="str">
        <f>'Bills Import 2024'!BE73</f>
        <v>Machinary</v>
      </c>
      <c r="X73" s="1" t="str">
        <f>'Bills Import 2024'!BF73</f>
        <v>Deduction of Advance Payment to Suppliers</v>
      </c>
      <c r="Y73" s="1" t="str">
        <f>'Bills Import 2024'!BG73</f>
        <v>Indirect Costs</v>
      </c>
      <c r="Z73" s="1" t="str">
        <f>'Bills Import 2024'!BH73</f>
        <v>Overheads</v>
      </c>
      <c r="AA73" s="1">
        <f>'Bills Import 2024'!BI73</f>
        <v>-1</v>
      </c>
      <c r="AB73" s="1">
        <f>'Bills Import 2024'!BJ73</f>
        <v>1</v>
      </c>
      <c r="AC73" s="1">
        <f>'Bills Import 2024'!BK73</f>
        <v>1</v>
      </c>
      <c r="AD73" s="1">
        <f>'Bills Import 2024'!BL73</f>
        <v>-1</v>
      </c>
      <c r="AE73" s="1">
        <f>'Bills Import 2024'!BM73</f>
        <v>1</v>
      </c>
      <c r="AF73" s="1">
        <f>'Bills Import 2024'!BN73</f>
        <v>1</v>
      </c>
      <c r="AG73" s="46">
        <f>'Bills Import 2024'!BO73</f>
        <v>141078</v>
      </c>
      <c r="AH73" s="46">
        <f>'Bills Import 2024'!BP73</f>
        <v>68911</v>
      </c>
      <c r="AI73" s="46">
        <f>'Bills Import 2024'!BQ73</f>
        <v>6361</v>
      </c>
      <c r="AJ73" s="46">
        <f>'Bills Import 2024'!BR73</f>
        <v>28246</v>
      </c>
      <c r="AK73" s="46">
        <f>'Bills Import 2024'!BS73</f>
        <v>12084</v>
      </c>
      <c r="AL73" s="46">
        <f>'Bills Import 2024'!BT73</f>
        <v>27881</v>
      </c>
      <c r="AM73" s="1">
        <f>'Bills Import 2024'!U73</f>
        <v>10183</v>
      </c>
      <c r="AN73" s="1" t="str">
        <f>'Bills Import 2024'!W73</f>
        <v>{"955": 100.0}</v>
      </c>
      <c r="AO73" s="1" t="str">
        <f>'Bills Import 2024'!AW73</f>
        <v>15% PUR</v>
      </c>
      <c r="AP73" s="1" t="str">
        <f>'Bills Import 2024'!AX73</f>
        <v>0% PUR</v>
      </c>
      <c r="AQ73" s="1" t="str">
        <f>'Bills Import 2024'!AY73</f>
        <v>15% PUR</v>
      </c>
      <c r="AR73" s="1" t="str">
        <f>'Bills Import 2024'!AZ73</f>
        <v>15% PUR</v>
      </c>
      <c r="AS73" s="1" t="str">
        <f>'Bills Import 2024'!BA73</f>
        <v>15% PUR</v>
      </c>
      <c r="AT73" s="1" t="str">
        <f>'Bills Import 2024'!BB73</f>
        <v>0% PUR</v>
      </c>
    </row>
    <row r="74" spans="1:46" x14ac:dyDescent="0.25">
      <c r="A74" s="1" t="str">
        <f>'Bills Import 2024'!E74</f>
        <v>Raw Material Supplier</v>
      </c>
      <c r="B74" s="1" t="str">
        <f>'Bills Import 2024'!G74</f>
        <v>Employees Wages &amp; Salaries</v>
      </c>
      <c r="C74" s="1" t="str">
        <f>'Bills Import 2024'!I74</f>
        <v>Machinary Depreciation &amp; Maintenance</v>
      </c>
      <c r="D74" s="1" t="str">
        <f>'Bills Import 2024'!K74</f>
        <v>Subcontractors &amp; Services</v>
      </c>
      <c r="E74" s="1" t="str">
        <f>'Bills Import 2024'!M74</f>
        <v>Indirect Costs</v>
      </c>
      <c r="F74" s="1" t="str">
        <f>'Bills Import 2024'!O74</f>
        <v>Overheads</v>
      </c>
      <c r="G74" s="45">
        <f>'Bills Import 2024'!R74</f>
        <v>45321</v>
      </c>
      <c r="H74" s="45">
        <f>'Bills Import 2024'!R74</f>
        <v>45321</v>
      </c>
      <c r="I74" s="45">
        <f>'Bills Import 2024'!AE74</f>
        <v>45356</v>
      </c>
      <c r="J74" s="45">
        <f>'Bills Import 2024'!AG74</f>
        <v>45326</v>
      </c>
      <c r="K74" s="45">
        <f>'Bills Import 2024'!AI74</f>
        <v>45351</v>
      </c>
      <c r="L74" s="45">
        <f>'Bills Import 2024'!AK74</f>
        <v>45336</v>
      </c>
      <c r="M74" s="45">
        <f>'Bills Import 2024'!AM74</f>
        <v>45321</v>
      </c>
      <c r="N74" s="45">
        <f>'Bills Import 2024'!AO74</f>
        <v>45342</v>
      </c>
      <c r="O74" s="1" t="str">
        <f>'Bills Import 2024'!X74</f>
        <v>3010092</v>
      </c>
      <c r="P74" s="1" t="str">
        <f>'Bills Import 2024'!Y74</f>
        <v>3010093</v>
      </c>
      <c r="Q74" s="1" t="str">
        <f>'Bills Import 2024'!Z74</f>
        <v>3010094</v>
      </c>
      <c r="R74" s="1" t="str">
        <f>'Bills Import 2024'!AA74</f>
        <v>3010095</v>
      </c>
      <c r="S74" s="1" t="str">
        <f>'Bills Import 2024'!AB74</f>
        <v>3010096</v>
      </c>
      <c r="T74" s="1" t="str">
        <f>'Bills Import 2024'!AC74</f>
        <v>3010097</v>
      </c>
      <c r="U74" s="1" t="str">
        <f>'Bills Import 2024'!BC74</f>
        <v>Raw Material</v>
      </c>
      <c r="V74" s="1" t="str">
        <f>'Bills Import 2024'!BD74</f>
        <v>Manpower</v>
      </c>
      <c r="W74" s="1" t="str">
        <f>'Bills Import 2024'!BE74</f>
        <v>Machinary</v>
      </c>
      <c r="X74" s="1" t="str">
        <f>'Bills Import 2024'!BF74</f>
        <v>Subcontractors</v>
      </c>
      <c r="Y74" s="1" t="str">
        <f>'Bills Import 2024'!BG74</f>
        <v>Indirect Costs</v>
      </c>
      <c r="Z74" s="1" t="str">
        <f>'Bills Import 2024'!BH74</f>
        <v>Overheads</v>
      </c>
      <c r="AA74" s="1">
        <f>'Bills Import 2024'!BI74</f>
        <v>1</v>
      </c>
      <c r="AB74" s="1">
        <f>'Bills Import 2024'!BJ74</f>
        <v>1</v>
      </c>
      <c r="AC74" s="1">
        <f>'Bills Import 2024'!BK74</f>
        <v>1</v>
      </c>
      <c r="AD74" s="1">
        <f>'Bills Import 2024'!BL74</f>
        <v>1</v>
      </c>
      <c r="AE74" s="1">
        <f>'Bills Import 2024'!BM74</f>
        <v>1</v>
      </c>
      <c r="AF74" s="1">
        <f>'Bills Import 2024'!BN74</f>
        <v>1</v>
      </c>
      <c r="AG74" s="46">
        <f>'Bills Import 2024'!BO74</f>
        <v>254744</v>
      </c>
      <c r="AH74" s="46">
        <f>'Bills Import 2024'!BP74</f>
        <v>124432</v>
      </c>
      <c r="AI74" s="46">
        <f>'Bills Import 2024'!BQ74</f>
        <v>11487</v>
      </c>
      <c r="AJ74" s="46">
        <f>'Bills Import 2024'!BR74</f>
        <v>51004</v>
      </c>
      <c r="AK74" s="46">
        <f>'Bills Import 2024'!BS74</f>
        <v>21820</v>
      </c>
      <c r="AL74" s="46">
        <f>'Bills Import 2024'!BT74</f>
        <v>50344</v>
      </c>
      <c r="AM74" s="1">
        <f>'Bills Import 2024'!U74</f>
        <v>10156</v>
      </c>
      <c r="AN74" s="1" t="str">
        <f>'Bills Import 2024'!W74</f>
        <v>{"928": 100.0}</v>
      </c>
      <c r="AO74" s="1" t="str">
        <f>'Bills Import 2024'!AW74</f>
        <v>15% PUR</v>
      </c>
      <c r="AP74" s="1" t="str">
        <f>'Bills Import 2024'!AX74</f>
        <v>0% PUR</v>
      </c>
      <c r="AQ74" s="1" t="str">
        <f>'Bills Import 2024'!AY74</f>
        <v>15% PUR</v>
      </c>
      <c r="AR74" s="1" t="str">
        <f>'Bills Import 2024'!AZ74</f>
        <v>15% PUR</v>
      </c>
      <c r="AS74" s="1" t="str">
        <f>'Bills Import 2024'!BA74</f>
        <v>15% PUR</v>
      </c>
      <c r="AT74" s="1" t="str">
        <f>'Bills Import 2024'!BB74</f>
        <v>0% PUR</v>
      </c>
    </row>
    <row r="75" spans="1:46" x14ac:dyDescent="0.25">
      <c r="A75" s="1" t="str">
        <f>'Bills Import 2024'!E75</f>
        <v/>
      </c>
      <c r="B75" s="1" t="str">
        <f>'Bills Import 2024'!G75</f>
        <v/>
      </c>
      <c r="C75" s="1" t="str">
        <f>'Bills Import 2024'!I75</f>
        <v/>
      </c>
      <c r="D75" s="1" t="str">
        <f>'Bills Import 2024'!K75</f>
        <v/>
      </c>
      <c r="E75" s="1" t="str">
        <f>'Bills Import 2024'!M75</f>
        <v/>
      </c>
      <c r="F75" s="1" t="str">
        <f>'Bills Import 2024'!O75</f>
        <v/>
      </c>
      <c r="G75" s="45" t="str">
        <f>'Bills Import 2024'!R75</f>
        <v/>
      </c>
      <c r="H75" s="45" t="str">
        <f>'Bills Import 2024'!R75</f>
        <v/>
      </c>
      <c r="I75" s="45" t="str">
        <f>'Bills Import 2024'!AE75</f>
        <v/>
      </c>
      <c r="J75" s="45" t="str">
        <f>'Bills Import 2024'!AG75</f>
        <v/>
      </c>
      <c r="K75" s="45" t="str">
        <f>'Bills Import 2024'!AI75</f>
        <v/>
      </c>
      <c r="L75" s="45" t="str">
        <f>'Bills Import 2024'!AK75</f>
        <v/>
      </c>
      <c r="M75" s="45" t="str">
        <f>'Bills Import 2024'!AM75</f>
        <v/>
      </c>
      <c r="N75" s="45" t="str">
        <f>'Bills Import 2024'!AO75</f>
        <v/>
      </c>
      <c r="O75" s="1" t="str">
        <f>'Bills Import 2024'!X75</f>
        <v>101011701</v>
      </c>
      <c r="P75" s="1" t="str">
        <f>'Bills Import 2024'!Y75</f>
        <v>3010093</v>
      </c>
      <c r="Q75" s="1" t="str">
        <f>'Bills Import 2024'!Z75</f>
        <v>3010094</v>
      </c>
      <c r="R75" s="1" t="str">
        <f>'Bills Import 2024'!AA75</f>
        <v>101011701</v>
      </c>
      <c r="S75" s="1" t="str">
        <f>'Bills Import 2024'!AB75</f>
        <v>3010096</v>
      </c>
      <c r="T75" s="1" t="str">
        <f>'Bills Import 2024'!AC75</f>
        <v>3010097</v>
      </c>
      <c r="U75" s="1" t="str">
        <f>'Bills Import 2024'!BC75</f>
        <v>Deduction of Advance Payment to Suppliers</v>
      </c>
      <c r="V75" s="1" t="str">
        <f>'Bills Import 2024'!BD75</f>
        <v>Manpower</v>
      </c>
      <c r="W75" s="1" t="str">
        <f>'Bills Import 2024'!BE75</f>
        <v>Machinary</v>
      </c>
      <c r="X75" s="1" t="str">
        <f>'Bills Import 2024'!BF75</f>
        <v>Deduction of Advance Payment to Suppliers</v>
      </c>
      <c r="Y75" s="1" t="str">
        <f>'Bills Import 2024'!BG75</f>
        <v>Indirect Costs</v>
      </c>
      <c r="Z75" s="1" t="str">
        <f>'Bills Import 2024'!BH75</f>
        <v>Overheads</v>
      </c>
      <c r="AA75" s="1">
        <f>'Bills Import 2024'!BI75</f>
        <v>-1</v>
      </c>
      <c r="AB75" s="1">
        <f>'Bills Import 2024'!BJ75</f>
        <v>1</v>
      </c>
      <c r="AC75" s="1">
        <f>'Bills Import 2024'!BK75</f>
        <v>1</v>
      </c>
      <c r="AD75" s="1">
        <f>'Bills Import 2024'!BL75</f>
        <v>-1</v>
      </c>
      <c r="AE75" s="1">
        <f>'Bills Import 2024'!BM75</f>
        <v>1</v>
      </c>
      <c r="AF75" s="1">
        <f>'Bills Import 2024'!BN75</f>
        <v>1</v>
      </c>
      <c r="AG75" s="46">
        <f>'Bills Import 2024'!BO75</f>
        <v>0</v>
      </c>
      <c r="AH75" s="46">
        <f>'Bills Import 2024'!BP75</f>
        <v>0</v>
      </c>
      <c r="AI75" s="46">
        <f>'Bills Import 2024'!BQ75</f>
        <v>0</v>
      </c>
      <c r="AJ75" s="46">
        <f>'Bills Import 2024'!BR75</f>
        <v>0</v>
      </c>
      <c r="AK75" s="46">
        <f>'Bills Import 2024'!BS75</f>
        <v>0</v>
      </c>
      <c r="AL75" s="46">
        <f>'Bills Import 2024'!BT75</f>
        <v>0</v>
      </c>
      <c r="AM75" s="1">
        <f>'Bills Import 2024'!U75</f>
        <v>10156</v>
      </c>
      <c r="AN75" s="1" t="str">
        <f>'Bills Import 2024'!W75</f>
        <v>{"928": 100.0}</v>
      </c>
      <c r="AO75" s="1" t="str">
        <f>'Bills Import 2024'!AW75</f>
        <v>15% PUR</v>
      </c>
      <c r="AP75" s="1" t="str">
        <f>'Bills Import 2024'!AX75</f>
        <v>0% PUR</v>
      </c>
      <c r="AQ75" s="1" t="str">
        <f>'Bills Import 2024'!AY75</f>
        <v>15% PUR</v>
      </c>
      <c r="AR75" s="1" t="str">
        <f>'Bills Import 2024'!AZ75</f>
        <v>15% PUR</v>
      </c>
      <c r="AS75" s="1" t="str">
        <f>'Bills Import 2024'!BA75</f>
        <v>15% PUR</v>
      </c>
      <c r="AT75" s="1" t="str">
        <f>'Bills Import 2024'!BB75</f>
        <v>0% PUR</v>
      </c>
    </row>
    <row r="76" spans="1:46" x14ac:dyDescent="0.25">
      <c r="A76" s="1" t="str">
        <f>'Bills Import 2024'!E76</f>
        <v>Raw Material Supplier</v>
      </c>
      <c r="B76" s="1" t="str">
        <f>'Bills Import 2024'!G76</f>
        <v>Employees Wages &amp; Salaries</v>
      </c>
      <c r="C76" s="1" t="str">
        <f>'Bills Import 2024'!I76</f>
        <v>Machinary Depreciation &amp; Maintenance</v>
      </c>
      <c r="D76" s="1" t="str">
        <f>'Bills Import 2024'!K76</f>
        <v>Subcontractors &amp; Services</v>
      </c>
      <c r="E76" s="1" t="str">
        <f>'Bills Import 2024'!M76</f>
        <v>Indirect Costs</v>
      </c>
      <c r="F76" s="1" t="str">
        <f>'Bills Import 2024'!O76</f>
        <v>Overheads</v>
      </c>
      <c r="G76" s="45">
        <f>'Bills Import 2024'!R76</f>
        <v>45321</v>
      </c>
      <c r="H76" s="45">
        <f>'Bills Import 2024'!R76</f>
        <v>45321</v>
      </c>
      <c r="I76" s="45">
        <f>'Bills Import 2024'!AE76</f>
        <v>45356</v>
      </c>
      <c r="J76" s="45">
        <f>'Bills Import 2024'!AG76</f>
        <v>45326</v>
      </c>
      <c r="K76" s="45">
        <f>'Bills Import 2024'!AI76</f>
        <v>45351</v>
      </c>
      <c r="L76" s="45">
        <f>'Bills Import 2024'!AK76</f>
        <v>45336</v>
      </c>
      <c r="M76" s="45">
        <f>'Bills Import 2024'!AM76</f>
        <v>45321</v>
      </c>
      <c r="N76" s="45">
        <f>'Bills Import 2024'!AO76</f>
        <v>45342</v>
      </c>
      <c r="O76" s="1" t="str">
        <f>'Bills Import 2024'!X76</f>
        <v>3010092</v>
      </c>
      <c r="P76" s="1" t="str">
        <f>'Bills Import 2024'!Y76</f>
        <v>3010093</v>
      </c>
      <c r="Q76" s="1" t="str">
        <f>'Bills Import 2024'!Z76</f>
        <v>3010094</v>
      </c>
      <c r="R76" s="1" t="str">
        <f>'Bills Import 2024'!AA76</f>
        <v>3010095</v>
      </c>
      <c r="S76" s="1" t="str">
        <f>'Bills Import 2024'!AB76</f>
        <v>3010096</v>
      </c>
      <c r="T76" s="1" t="str">
        <f>'Bills Import 2024'!AC76</f>
        <v>3010097</v>
      </c>
      <c r="U76" s="1" t="str">
        <f>'Bills Import 2024'!BC76</f>
        <v>Raw Material</v>
      </c>
      <c r="V76" s="1" t="str">
        <f>'Bills Import 2024'!BD76</f>
        <v>Manpower</v>
      </c>
      <c r="W76" s="1" t="str">
        <f>'Bills Import 2024'!BE76</f>
        <v>Machinary</v>
      </c>
      <c r="X76" s="1" t="str">
        <f>'Bills Import 2024'!BF76</f>
        <v>Subcontractors</v>
      </c>
      <c r="Y76" s="1" t="str">
        <f>'Bills Import 2024'!BG76</f>
        <v>Indirect Costs</v>
      </c>
      <c r="Z76" s="1" t="str">
        <f>'Bills Import 2024'!BH76</f>
        <v>Overheads</v>
      </c>
      <c r="AA76" s="1">
        <f>'Bills Import 2024'!BI76</f>
        <v>1</v>
      </c>
      <c r="AB76" s="1">
        <f>'Bills Import 2024'!BJ76</f>
        <v>1</v>
      </c>
      <c r="AC76" s="1">
        <f>'Bills Import 2024'!BK76</f>
        <v>1</v>
      </c>
      <c r="AD76" s="1">
        <f>'Bills Import 2024'!BL76</f>
        <v>1</v>
      </c>
      <c r="AE76" s="1">
        <f>'Bills Import 2024'!BM76</f>
        <v>1</v>
      </c>
      <c r="AF76" s="1">
        <f>'Bills Import 2024'!BN76</f>
        <v>1</v>
      </c>
      <c r="AG76" s="46">
        <f>'Bills Import 2024'!BO76</f>
        <v>115875</v>
      </c>
      <c r="AH76" s="46">
        <f>'Bills Import 2024'!BP76</f>
        <v>56600</v>
      </c>
      <c r="AI76" s="46">
        <f>'Bills Import 2024'!BQ76</f>
        <v>5225</v>
      </c>
      <c r="AJ76" s="46">
        <f>'Bills Import 2024'!BR76</f>
        <v>23200</v>
      </c>
      <c r="AK76" s="46">
        <f>'Bills Import 2024'!BS76</f>
        <v>9925</v>
      </c>
      <c r="AL76" s="46">
        <f>'Bills Import 2024'!BT76</f>
        <v>22900</v>
      </c>
      <c r="AM76" s="1">
        <f>'Bills Import 2024'!U76</f>
        <v>10147</v>
      </c>
      <c r="AN76" s="1" t="str">
        <f>'Bills Import 2024'!W76</f>
        <v>{"919": 100.0}</v>
      </c>
      <c r="AO76" s="1" t="str">
        <f>'Bills Import 2024'!AW76</f>
        <v>15% PUR</v>
      </c>
      <c r="AP76" s="1" t="str">
        <f>'Bills Import 2024'!AX76</f>
        <v>0% PUR</v>
      </c>
      <c r="AQ76" s="1" t="str">
        <f>'Bills Import 2024'!AY76</f>
        <v>15% PUR</v>
      </c>
      <c r="AR76" s="1" t="str">
        <f>'Bills Import 2024'!AZ76</f>
        <v>15% PUR</v>
      </c>
      <c r="AS76" s="1" t="str">
        <f>'Bills Import 2024'!BA76</f>
        <v>15% PUR</v>
      </c>
      <c r="AT76" s="1" t="str">
        <f>'Bills Import 2024'!BB76</f>
        <v>0% PUR</v>
      </c>
    </row>
    <row r="77" spans="1:46" x14ac:dyDescent="0.25">
      <c r="A77" s="1" t="str">
        <f>'Bills Import 2024'!E77</f>
        <v/>
      </c>
      <c r="B77" s="1" t="str">
        <f>'Bills Import 2024'!G77</f>
        <v/>
      </c>
      <c r="C77" s="1" t="str">
        <f>'Bills Import 2024'!I77</f>
        <v/>
      </c>
      <c r="D77" s="1" t="str">
        <f>'Bills Import 2024'!K77</f>
        <v/>
      </c>
      <c r="E77" s="1" t="str">
        <f>'Bills Import 2024'!M77</f>
        <v/>
      </c>
      <c r="F77" s="1" t="str">
        <f>'Bills Import 2024'!O77</f>
        <v/>
      </c>
      <c r="G77" s="45" t="str">
        <f>'Bills Import 2024'!R77</f>
        <v/>
      </c>
      <c r="H77" s="45" t="str">
        <f>'Bills Import 2024'!R77</f>
        <v/>
      </c>
      <c r="I77" s="45" t="str">
        <f>'Bills Import 2024'!AE77</f>
        <v/>
      </c>
      <c r="J77" s="45" t="str">
        <f>'Bills Import 2024'!AG77</f>
        <v/>
      </c>
      <c r="K77" s="45" t="str">
        <f>'Bills Import 2024'!AI77</f>
        <v/>
      </c>
      <c r="L77" s="45" t="str">
        <f>'Bills Import 2024'!AK77</f>
        <v/>
      </c>
      <c r="M77" s="45" t="str">
        <f>'Bills Import 2024'!AM77</f>
        <v/>
      </c>
      <c r="N77" s="45" t="str">
        <f>'Bills Import 2024'!AO77</f>
        <v/>
      </c>
      <c r="O77" s="1" t="str">
        <f>'Bills Import 2024'!X77</f>
        <v>101011701</v>
      </c>
      <c r="P77" s="1" t="str">
        <f>'Bills Import 2024'!Y77</f>
        <v>3010093</v>
      </c>
      <c r="Q77" s="1" t="str">
        <f>'Bills Import 2024'!Z77</f>
        <v>3010094</v>
      </c>
      <c r="R77" s="1" t="str">
        <f>'Bills Import 2024'!AA77</f>
        <v>101011701</v>
      </c>
      <c r="S77" s="1" t="str">
        <f>'Bills Import 2024'!AB77</f>
        <v>3010096</v>
      </c>
      <c r="T77" s="1" t="str">
        <f>'Bills Import 2024'!AC77</f>
        <v>3010097</v>
      </c>
      <c r="U77" s="1" t="str">
        <f>'Bills Import 2024'!BC77</f>
        <v>Deduction of Advance Payment to Suppliers</v>
      </c>
      <c r="V77" s="1" t="str">
        <f>'Bills Import 2024'!BD77</f>
        <v>Manpower</v>
      </c>
      <c r="W77" s="1" t="str">
        <f>'Bills Import 2024'!BE77</f>
        <v>Machinary</v>
      </c>
      <c r="X77" s="1" t="str">
        <f>'Bills Import 2024'!BF77</f>
        <v>Deduction of Advance Payment to Suppliers</v>
      </c>
      <c r="Y77" s="1" t="str">
        <f>'Bills Import 2024'!BG77</f>
        <v>Indirect Costs</v>
      </c>
      <c r="Z77" s="1" t="str">
        <f>'Bills Import 2024'!BH77</f>
        <v>Overheads</v>
      </c>
      <c r="AA77" s="1">
        <f>'Bills Import 2024'!BI77</f>
        <v>-1</v>
      </c>
      <c r="AB77" s="1">
        <f>'Bills Import 2024'!BJ77</f>
        <v>1</v>
      </c>
      <c r="AC77" s="1">
        <f>'Bills Import 2024'!BK77</f>
        <v>1</v>
      </c>
      <c r="AD77" s="1">
        <f>'Bills Import 2024'!BL77</f>
        <v>-1</v>
      </c>
      <c r="AE77" s="1">
        <f>'Bills Import 2024'!BM77</f>
        <v>1</v>
      </c>
      <c r="AF77" s="1">
        <f>'Bills Import 2024'!BN77</f>
        <v>1</v>
      </c>
      <c r="AG77" s="46">
        <f>'Bills Import 2024'!BO77</f>
        <v>0</v>
      </c>
      <c r="AH77" s="46">
        <f>'Bills Import 2024'!BP77</f>
        <v>0</v>
      </c>
      <c r="AI77" s="46">
        <f>'Bills Import 2024'!BQ77</f>
        <v>0</v>
      </c>
      <c r="AJ77" s="46">
        <f>'Bills Import 2024'!BR77</f>
        <v>0</v>
      </c>
      <c r="AK77" s="46">
        <f>'Bills Import 2024'!BS77</f>
        <v>0</v>
      </c>
      <c r="AL77" s="46">
        <f>'Bills Import 2024'!BT77</f>
        <v>0</v>
      </c>
      <c r="AM77" s="1">
        <f>'Bills Import 2024'!U77</f>
        <v>10147</v>
      </c>
      <c r="AN77" s="1" t="str">
        <f>'Bills Import 2024'!W77</f>
        <v>{"919": 100.0}</v>
      </c>
      <c r="AO77" s="1" t="str">
        <f>'Bills Import 2024'!AW77</f>
        <v>15% PUR</v>
      </c>
      <c r="AP77" s="1" t="str">
        <f>'Bills Import 2024'!AX77</f>
        <v>0% PUR</v>
      </c>
      <c r="AQ77" s="1" t="str">
        <f>'Bills Import 2024'!AY77</f>
        <v>15% PUR</v>
      </c>
      <c r="AR77" s="1" t="str">
        <f>'Bills Import 2024'!AZ77</f>
        <v>15% PUR</v>
      </c>
      <c r="AS77" s="1" t="str">
        <f>'Bills Import 2024'!BA77</f>
        <v>15% PUR</v>
      </c>
      <c r="AT77" s="1" t="str">
        <f>'Bills Import 2024'!BB77</f>
        <v>0% PUR</v>
      </c>
    </row>
    <row r="78" spans="1:46" x14ac:dyDescent="0.25">
      <c r="A78" s="1" t="str">
        <f>'Bills Import 2024'!E78</f>
        <v>Raw Material Supplier</v>
      </c>
      <c r="B78" s="1" t="str">
        <f>'Bills Import 2024'!G78</f>
        <v>Employees Wages &amp; Salaries</v>
      </c>
      <c r="C78" s="1" t="str">
        <f>'Bills Import 2024'!I78</f>
        <v>Machinary Depreciation &amp; Maintenance</v>
      </c>
      <c r="D78" s="1" t="str">
        <f>'Bills Import 2024'!K78</f>
        <v>Subcontractors &amp; Services</v>
      </c>
      <c r="E78" s="1" t="str">
        <f>'Bills Import 2024'!M78</f>
        <v>Indirect Costs</v>
      </c>
      <c r="F78" s="1" t="str">
        <f>'Bills Import 2024'!O78</f>
        <v>Overheads</v>
      </c>
      <c r="G78" s="45">
        <f>'Bills Import 2024'!R78</f>
        <v>45321</v>
      </c>
      <c r="H78" s="45">
        <f>'Bills Import 2024'!R78</f>
        <v>45321</v>
      </c>
      <c r="I78" s="45">
        <f>'Bills Import 2024'!AE78</f>
        <v>45356</v>
      </c>
      <c r="J78" s="45">
        <f>'Bills Import 2024'!AG78</f>
        <v>45326</v>
      </c>
      <c r="K78" s="45">
        <f>'Bills Import 2024'!AI78</f>
        <v>45351</v>
      </c>
      <c r="L78" s="45">
        <f>'Bills Import 2024'!AK78</f>
        <v>45336</v>
      </c>
      <c r="M78" s="45">
        <f>'Bills Import 2024'!AM78</f>
        <v>45321</v>
      </c>
      <c r="N78" s="45">
        <f>'Bills Import 2024'!AO78</f>
        <v>45342</v>
      </c>
      <c r="O78" s="1" t="str">
        <f>'Bills Import 2024'!X78</f>
        <v>3010092</v>
      </c>
      <c r="P78" s="1" t="str">
        <f>'Bills Import 2024'!Y78</f>
        <v>3010093</v>
      </c>
      <c r="Q78" s="1" t="str">
        <f>'Bills Import 2024'!Z78</f>
        <v>3010094</v>
      </c>
      <c r="R78" s="1" t="str">
        <f>'Bills Import 2024'!AA78</f>
        <v>3010095</v>
      </c>
      <c r="S78" s="1" t="str">
        <f>'Bills Import 2024'!AB78</f>
        <v>3010096</v>
      </c>
      <c r="T78" s="1" t="str">
        <f>'Bills Import 2024'!AC78</f>
        <v>3010097</v>
      </c>
      <c r="U78" s="1" t="str">
        <f>'Bills Import 2024'!BC78</f>
        <v>Raw Material</v>
      </c>
      <c r="V78" s="1" t="str">
        <f>'Bills Import 2024'!BD78</f>
        <v>Manpower</v>
      </c>
      <c r="W78" s="1" t="str">
        <f>'Bills Import 2024'!BE78</f>
        <v>Machinary</v>
      </c>
      <c r="X78" s="1" t="str">
        <f>'Bills Import 2024'!BF78</f>
        <v>Subcontractors</v>
      </c>
      <c r="Y78" s="1" t="str">
        <f>'Bills Import 2024'!BG78</f>
        <v>Indirect Costs</v>
      </c>
      <c r="Z78" s="1" t="str">
        <f>'Bills Import 2024'!BH78</f>
        <v>Overheads</v>
      </c>
      <c r="AA78" s="1">
        <f>'Bills Import 2024'!BI78</f>
        <v>1</v>
      </c>
      <c r="AB78" s="1">
        <f>'Bills Import 2024'!BJ78</f>
        <v>1</v>
      </c>
      <c r="AC78" s="1">
        <f>'Bills Import 2024'!BK78</f>
        <v>1</v>
      </c>
      <c r="AD78" s="1">
        <f>'Bills Import 2024'!BL78</f>
        <v>1</v>
      </c>
      <c r="AE78" s="1">
        <f>'Bills Import 2024'!BM78</f>
        <v>1</v>
      </c>
      <c r="AF78" s="1">
        <f>'Bills Import 2024'!BN78</f>
        <v>1</v>
      </c>
      <c r="AG78" s="46">
        <f>'Bills Import 2024'!BO78</f>
        <v>46878</v>
      </c>
      <c r="AH78" s="46">
        <f>'Bills Import 2024'!BP78</f>
        <v>22898</v>
      </c>
      <c r="AI78" s="46">
        <f>'Bills Import 2024'!BQ78</f>
        <v>2114</v>
      </c>
      <c r="AJ78" s="46">
        <f>'Bills Import 2024'!BR78</f>
        <v>9386</v>
      </c>
      <c r="AK78" s="46">
        <f>'Bills Import 2024'!BS78</f>
        <v>4015</v>
      </c>
      <c r="AL78" s="46">
        <f>'Bills Import 2024'!BT78</f>
        <v>9264</v>
      </c>
      <c r="AM78" s="1">
        <f>'Bills Import 2024'!U78</f>
        <v>10208</v>
      </c>
      <c r="AN78" s="1" t="str">
        <f>'Bills Import 2024'!W78</f>
        <v>{"980": 100.0}</v>
      </c>
      <c r="AO78" s="1" t="str">
        <f>'Bills Import 2024'!AW78</f>
        <v>15% PUR</v>
      </c>
      <c r="AP78" s="1" t="str">
        <f>'Bills Import 2024'!AX78</f>
        <v>0% PUR</v>
      </c>
      <c r="AQ78" s="1" t="str">
        <f>'Bills Import 2024'!AY78</f>
        <v>15% PUR</v>
      </c>
      <c r="AR78" s="1" t="str">
        <f>'Bills Import 2024'!AZ78</f>
        <v>15% PUR</v>
      </c>
      <c r="AS78" s="1" t="str">
        <f>'Bills Import 2024'!BA78</f>
        <v>15% PUR</v>
      </c>
      <c r="AT78" s="1" t="str">
        <f>'Bills Import 2024'!BB78</f>
        <v>0% PUR</v>
      </c>
    </row>
    <row r="79" spans="1:46" x14ac:dyDescent="0.25">
      <c r="A79" s="1" t="str">
        <f>'Bills Import 2024'!E79</f>
        <v/>
      </c>
      <c r="B79" s="1" t="str">
        <f>'Bills Import 2024'!G79</f>
        <v/>
      </c>
      <c r="C79" s="1" t="str">
        <f>'Bills Import 2024'!I79</f>
        <v/>
      </c>
      <c r="D79" s="1" t="str">
        <f>'Bills Import 2024'!K79</f>
        <v/>
      </c>
      <c r="E79" s="1" t="str">
        <f>'Bills Import 2024'!M79</f>
        <v/>
      </c>
      <c r="F79" s="1" t="str">
        <f>'Bills Import 2024'!O79</f>
        <v/>
      </c>
      <c r="G79" s="45" t="str">
        <f>'Bills Import 2024'!R79</f>
        <v/>
      </c>
      <c r="H79" s="45" t="str">
        <f>'Bills Import 2024'!R79</f>
        <v/>
      </c>
      <c r="I79" s="45" t="str">
        <f>'Bills Import 2024'!AE79</f>
        <v/>
      </c>
      <c r="J79" s="45" t="str">
        <f>'Bills Import 2024'!AG79</f>
        <v/>
      </c>
      <c r="K79" s="45" t="str">
        <f>'Bills Import 2024'!AI79</f>
        <v/>
      </c>
      <c r="L79" s="45" t="str">
        <f>'Bills Import 2024'!AK79</f>
        <v/>
      </c>
      <c r="M79" s="45" t="str">
        <f>'Bills Import 2024'!AM79</f>
        <v/>
      </c>
      <c r="N79" s="45" t="str">
        <f>'Bills Import 2024'!AO79</f>
        <v/>
      </c>
      <c r="O79" s="1" t="str">
        <f>'Bills Import 2024'!X79</f>
        <v>101011701</v>
      </c>
      <c r="P79" s="1" t="str">
        <f>'Bills Import 2024'!Y79</f>
        <v>3010093</v>
      </c>
      <c r="Q79" s="1" t="str">
        <f>'Bills Import 2024'!Z79</f>
        <v>3010094</v>
      </c>
      <c r="R79" s="1" t="str">
        <f>'Bills Import 2024'!AA79</f>
        <v>101011701</v>
      </c>
      <c r="S79" s="1" t="str">
        <f>'Bills Import 2024'!AB79</f>
        <v>3010096</v>
      </c>
      <c r="T79" s="1" t="str">
        <f>'Bills Import 2024'!AC79</f>
        <v>3010097</v>
      </c>
      <c r="U79" s="1" t="str">
        <f>'Bills Import 2024'!BC79</f>
        <v>Deduction of Advance Payment to Suppliers</v>
      </c>
      <c r="V79" s="1" t="str">
        <f>'Bills Import 2024'!BD79</f>
        <v>Manpower</v>
      </c>
      <c r="W79" s="1" t="str">
        <f>'Bills Import 2024'!BE79</f>
        <v>Machinary</v>
      </c>
      <c r="X79" s="1" t="str">
        <f>'Bills Import 2024'!BF79</f>
        <v>Deduction of Advance Payment to Suppliers</v>
      </c>
      <c r="Y79" s="1" t="str">
        <f>'Bills Import 2024'!BG79</f>
        <v>Indirect Costs</v>
      </c>
      <c r="Z79" s="1" t="str">
        <f>'Bills Import 2024'!BH79</f>
        <v>Overheads</v>
      </c>
      <c r="AA79" s="1">
        <f>'Bills Import 2024'!BI79</f>
        <v>-1</v>
      </c>
      <c r="AB79" s="1">
        <f>'Bills Import 2024'!BJ79</f>
        <v>1</v>
      </c>
      <c r="AC79" s="1">
        <f>'Bills Import 2024'!BK79</f>
        <v>1</v>
      </c>
      <c r="AD79" s="1">
        <f>'Bills Import 2024'!BL79</f>
        <v>-1</v>
      </c>
      <c r="AE79" s="1">
        <f>'Bills Import 2024'!BM79</f>
        <v>1</v>
      </c>
      <c r="AF79" s="1">
        <f>'Bills Import 2024'!BN79</f>
        <v>1</v>
      </c>
      <c r="AG79" s="46">
        <f>'Bills Import 2024'!BO79</f>
        <v>0</v>
      </c>
      <c r="AH79" s="46">
        <f>'Bills Import 2024'!BP79</f>
        <v>0</v>
      </c>
      <c r="AI79" s="46">
        <f>'Bills Import 2024'!BQ79</f>
        <v>0</v>
      </c>
      <c r="AJ79" s="46">
        <f>'Bills Import 2024'!BR79</f>
        <v>0</v>
      </c>
      <c r="AK79" s="46">
        <f>'Bills Import 2024'!BS79</f>
        <v>0</v>
      </c>
      <c r="AL79" s="46">
        <f>'Bills Import 2024'!BT79</f>
        <v>0</v>
      </c>
      <c r="AM79" s="1">
        <f>'Bills Import 2024'!U79</f>
        <v>10208</v>
      </c>
      <c r="AN79" s="1" t="str">
        <f>'Bills Import 2024'!W79</f>
        <v>{"980": 100.0}</v>
      </c>
      <c r="AO79" s="1" t="str">
        <f>'Bills Import 2024'!AW79</f>
        <v>15% PUR</v>
      </c>
      <c r="AP79" s="1" t="str">
        <f>'Bills Import 2024'!AX79</f>
        <v>0% PUR</v>
      </c>
      <c r="AQ79" s="1" t="str">
        <f>'Bills Import 2024'!AY79</f>
        <v>15% PUR</v>
      </c>
      <c r="AR79" s="1" t="str">
        <f>'Bills Import 2024'!AZ79</f>
        <v>15% PUR</v>
      </c>
      <c r="AS79" s="1" t="str">
        <f>'Bills Import 2024'!BA79</f>
        <v>15% PUR</v>
      </c>
      <c r="AT79" s="1" t="str">
        <f>'Bills Import 2024'!BB79</f>
        <v>0% PUR</v>
      </c>
    </row>
    <row r="80" spans="1:46" x14ac:dyDescent="0.25">
      <c r="A80" s="1" t="str">
        <f>'Bills Import 2024'!E80</f>
        <v>Raw Material Supplier</v>
      </c>
      <c r="B80" s="1" t="str">
        <f>'Bills Import 2024'!G80</f>
        <v>Employees Wages &amp; Salaries</v>
      </c>
      <c r="C80" s="1" t="str">
        <f>'Bills Import 2024'!I80</f>
        <v>Machinary Depreciation &amp; Maintenance</v>
      </c>
      <c r="D80" s="1" t="str">
        <f>'Bills Import 2024'!K80</f>
        <v>Subcontractors &amp; Services</v>
      </c>
      <c r="E80" s="1" t="str">
        <f>'Bills Import 2024'!M80</f>
        <v>Indirect Costs</v>
      </c>
      <c r="F80" s="1" t="str">
        <f>'Bills Import 2024'!O80</f>
        <v>Overheads</v>
      </c>
      <c r="G80" s="45">
        <f>'Bills Import 2024'!R80</f>
        <v>45321</v>
      </c>
      <c r="H80" s="45">
        <f>'Bills Import 2024'!R80</f>
        <v>45321</v>
      </c>
      <c r="I80" s="45">
        <f>'Bills Import 2024'!AE80</f>
        <v>45356</v>
      </c>
      <c r="J80" s="45">
        <f>'Bills Import 2024'!AG80</f>
        <v>45326</v>
      </c>
      <c r="K80" s="45">
        <f>'Bills Import 2024'!AI80</f>
        <v>45351</v>
      </c>
      <c r="L80" s="45">
        <f>'Bills Import 2024'!AK80</f>
        <v>45336</v>
      </c>
      <c r="M80" s="45">
        <f>'Bills Import 2024'!AM80</f>
        <v>45321</v>
      </c>
      <c r="N80" s="45">
        <f>'Bills Import 2024'!AO80</f>
        <v>45342</v>
      </c>
      <c r="O80" s="1" t="str">
        <f>'Bills Import 2024'!X80</f>
        <v>3010092</v>
      </c>
      <c r="P80" s="1" t="str">
        <f>'Bills Import 2024'!Y80</f>
        <v>3010093</v>
      </c>
      <c r="Q80" s="1" t="str">
        <f>'Bills Import 2024'!Z80</f>
        <v>3010094</v>
      </c>
      <c r="R80" s="1" t="str">
        <f>'Bills Import 2024'!AA80</f>
        <v>3010095</v>
      </c>
      <c r="S80" s="1" t="str">
        <f>'Bills Import 2024'!AB80</f>
        <v>3010096</v>
      </c>
      <c r="T80" s="1" t="str">
        <f>'Bills Import 2024'!AC80</f>
        <v>3010097</v>
      </c>
      <c r="U80" s="1" t="str">
        <f>'Bills Import 2024'!BC80</f>
        <v>Raw Material</v>
      </c>
      <c r="V80" s="1" t="str">
        <f>'Bills Import 2024'!BD80</f>
        <v>Manpower</v>
      </c>
      <c r="W80" s="1" t="str">
        <f>'Bills Import 2024'!BE80</f>
        <v>Machinary</v>
      </c>
      <c r="X80" s="1" t="str">
        <f>'Bills Import 2024'!BF80</f>
        <v>Subcontractors</v>
      </c>
      <c r="Y80" s="1" t="str">
        <f>'Bills Import 2024'!BG80</f>
        <v>Indirect Costs</v>
      </c>
      <c r="Z80" s="1" t="str">
        <f>'Bills Import 2024'!BH80</f>
        <v>Overheads</v>
      </c>
      <c r="AA80" s="1">
        <f>'Bills Import 2024'!BI80</f>
        <v>1</v>
      </c>
      <c r="AB80" s="1">
        <f>'Bills Import 2024'!BJ80</f>
        <v>1</v>
      </c>
      <c r="AC80" s="1">
        <f>'Bills Import 2024'!BK80</f>
        <v>1</v>
      </c>
      <c r="AD80" s="1">
        <f>'Bills Import 2024'!BL80</f>
        <v>1</v>
      </c>
      <c r="AE80" s="1">
        <f>'Bills Import 2024'!BM80</f>
        <v>1</v>
      </c>
      <c r="AF80" s="1">
        <f>'Bills Import 2024'!BN80</f>
        <v>1</v>
      </c>
      <c r="AG80" s="46">
        <f>'Bills Import 2024'!BO80</f>
        <v>1834956</v>
      </c>
      <c r="AH80" s="46">
        <f>'Bills Import 2024'!BP80</f>
        <v>896298</v>
      </c>
      <c r="AI80" s="46">
        <f>'Bills Import 2024'!BQ80</f>
        <v>82741</v>
      </c>
      <c r="AJ80" s="46">
        <f>'Bills Import 2024'!BR80</f>
        <v>367387</v>
      </c>
      <c r="AK80" s="46">
        <f>'Bills Import 2024'!BS80</f>
        <v>157169</v>
      </c>
      <c r="AL80" s="46">
        <f>'Bills Import 2024'!BT80</f>
        <v>362636</v>
      </c>
      <c r="AM80" s="1">
        <f>'Bills Import 2024'!U80</f>
        <v>10248</v>
      </c>
      <c r="AN80" s="1" t="str">
        <f>'Bills Import 2024'!W80</f>
        <v>{"1020": 100.0}</v>
      </c>
      <c r="AO80" s="1" t="str">
        <f>'Bills Import 2024'!AW80</f>
        <v>15% PUR</v>
      </c>
      <c r="AP80" s="1" t="str">
        <f>'Bills Import 2024'!AX80</f>
        <v>0% PUR</v>
      </c>
      <c r="AQ80" s="1" t="str">
        <f>'Bills Import 2024'!AY80</f>
        <v>15% PUR</v>
      </c>
      <c r="AR80" s="1" t="str">
        <f>'Bills Import 2024'!AZ80</f>
        <v>15% PUR</v>
      </c>
      <c r="AS80" s="1" t="str">
        <f>'Bills Import 2024'!BA80</f>
        <v>15% PUR</v>
      </c>
      <c r="AT80" s="1" t="str">
        <f>'Bills Import 2024'!BB80</f>
        <v>0% PUR</v>
      </c>
    </row>
    <row r="81" spans="1:46" x14ac:dyDescent="0.25">
      <c r="A81" s="1" t="str">
        <f>'Bills Import 2024'!E81</f>
        <v/>
      </c>
      <c r="B81" s="1" t="str">
        <f>'Bills Import 2024'!G81</f>
        <v/>
      </c>
      <c r="C81" s="1" t="str">
        <f>'Bills Import 2024'!I81</f>
        <v/>
      </c>
      <c r="D81" s="1" t="str">
        <f>'Bills Import 2024'!K81</f>
        <v/>
      </c>
      <c r="E81" s="1" t="str">
        <f>'Bills Import 2024'!M81</f>
        <v/>
      </c>
      <c r="F81" s="1" t="str">
        <f>'Bills Import 2024'!O81</f>
        <v/>
      </c>
      <c r="G81" s="45" t="str">
        <f>'Bills Import 2024'!R81</f>
        <v/>
      </c>
      <c r="H81" s="45" t="str">
        <f>'Bills Import 2024'!R81</f>
        <v/>
      </c>
      <c r="I81" s="45" t="str">
        <f>'Bills Import 2024'!AE81</f>
        <v/>
      </c>
      <c r="J81" s="45" t="str">
        <f>'Bills Import 2024'!AG81</f>
        <v/>
      </c>
      <c r="K81" s="45" t="str">
        <f>'Bills Import 2024'!AI81</f>
        <v/>
      </c>
      <c r="L81" s="45" t="str">
        <f>'Bills Import 2024'!AK81</f>
        <v/>
      </c>
      <c r="M81" s="45" t="str">
        <f>'Bills Import 2024'!AM81</f>
        <v/>
      </c>
      <c r="N81" s="45" t="str">
        <f>'Bills Import 2024'!AO81</f>
        <v/>
      </c>
      <c r="O81" s="1" t="str">
        <f>'Bills Import 2024'!X81</f>
        <v>101011701</v>
      </c>
      <c r="P81" s="1" t="str">
        <f>'Bills Import 2024'!Y81</f>
        <v>3010093</v>
      </c>
      <c r="Q81" s="1" t="str">
        <f>'Bills Import 2024'!Z81</f>
        <v>3010094</v>
      </c>
      <c r="R81" s="1" t="str">
        <f>'Bills Import 2024'!AA81</f>
        <v>101011701</v>
      </c>
      <c r="S81" s="1" t="str">
        <f>'Bills Import 2024'!AB81</f>
        <v>3010096</v>
      </c>
      <c r="T81" s="1" t="str">
        <f>'Bills Import 2024'!AC81</f>
        <v>3010097</v>
      </c>
      <c r="U81" s="1" t="str">
        <f>'Bills Import 2024'!BC81</f>
        <v>Deduction of Advance Payment to Suppliers</v>
      </c>
      <c r="V81" s="1" t="str">
        <f>'Bills Import 2024'!BD81</f>
        <v>Manpower</v>
      </c>
      <c r="W81" s="1" t="str">
        <f>'Bills Import 2024'!BE81</f>
        <v>Machinary</v>
      </c>
      <c r="X81" s="1" t="str">
        <f>'Bills Import 2024'!BF81</f>
        <v>Deduction of Advance Payment to Suppliers</v>
      </c>
      <c r="Y81" s="1" t="str">
        <f>'Bills Import 2024'!BG81</f>
        <v>Indirect Costs</v>
      </c>
      <c r="Z81" s="1" t="str">
        <f>'Bills Import 2024'!BH81</f>
        <v>Overheads</v>
      </c>
      <c r="AA81" s="1">
        <f>'Bills Import 2024'!BI81</f>
        <v>-1</v>
      </c>
      <c r="AB81" s="1">
        <f>'Bills Import 2024'!BJ81</f>
        <v>1</v>
      </c>
      <c r="AC81" s="1">
        <f>'Bills Import 2024'!BK81</f>
        <v>1</v>
      </c>
      <c r="AD81" s="1">
        <f>'Bills Import 2024'!BL81</f>
        <v>-1</v>
      </c>
      <c r="AE81" s="1">
        <f>'Bills Import 2024'!BM81</f>
        <v>1</v>
      </c>
      <c r="AF81" s="1">
        <f>'Bills Import 2024'!BN81</f>
        <v>1</v>
      </c>
      <c r="AG81" s="46">
        <f>'Bills Import 2024'!BO81</f>
        <v>917478</v>
      </c>
      <c r="AH81" s="46">
        <f>'Bills Import 2024'!BP81</f>
        <v>448149</v>
      </c>
      <c r="AI81" s="46">
        <f>'Bills Import 2024'!BQ81</f>
        <v>41371</v>
      </c>
      <c r="AJ81" s="46">
        <f>'Bills Import 2024'!BR81</f>
        <v>183694</v>
      </c>
      <c r="AK81" s="46">
        <f>'Bills Import 2024'!BS81</f>
        <v>78584</v>
      </c>
      <c r="AL81" s="46">
        <f>'Bills Import 2024'!BT81</f>
        <v>181318</v>
      </c>
      <c r="AM81" s="1">
        <f>'Bills Import 2024'!U81</f>
        <v>10248</v>
      </c>
      <c r="AN81" s="1" t="str">
        <f>'Bills Import 2024'!W81</f>
        <v>{"1020": 100.0}</v>
      </c>
      <c r="AO81" s="1" t="str">
        <f>'Bills Import 2024'!AW81</f>
        <v>15% PUR</v>
      </c>
      <c r="AP81" s="1" t="str">
        <f>'Bills Import 2024'!AX81</f>
        <v>0% PUR</v>
      </c>
      <c r="AQ81" s="1" t="str">
        <f>'Bills Import 2024'!AY81</f>
        <v>15% PUR</v>
      </c>
      <c r="AR81" s="1" t="str">
        <f>'Bills Import 2024'!AZ81</f>
        <v>15% PUR</v>
      </c>
      <c r="AS81" s="1" t="str">
        <f>'Bills Import 2024'!BA81</f>
        <v>15% PUR</v>
      </c>
      <c r="AT81" s="1" t="str">
        <f>'Bills Import 2024'!BB81</f>
        <v>0% PUR</v>
      </c>
    </row>
    <row r="82" spans="1:46" x14ac:dyDescent="0.25">
      <c r="A82" s="1" t="str">
        <f>'Bills Import 2024'!E82</f>
        <v>Raw Material Supplier</v>
      </c>
      <c r="B82" s="1" t="str">
        <f>'Bills Import 2024'!G82</f>
        <v>Employees Wages &amp; Salaries</v>
      </c>
      <c r="C82" s="1" t="str">
        <f>'Bills Import 2024'!I82</f>
        <v>Machinary Depreciation &amp; Maintenance</v>
      </c>
      <c r="D82" s="1" t="str">
        <f>'Bills Import 2024'!K82</f>
        <v>Subcontractors &amp; Services</v>
      </c>
      <c r="E82" s="1" t="str">
        <f>'Bills Import 2024'!M82</f>
        <v>Indirect Costs</v>
      </c>
      <c r="F82" s="1" t="str">
        <f>'Bills Import 2024'!O82</f>
        <v>Overheads</v>
      </c>
      <c r="G82" s="45">
        <f>'Bills Import 2024'!R82</f>
        <v>45352</v>
      </c>
      <c r="H82" s="45">
        <f>'Bills Import 2024'!R82</f>
        <v>45352</v>
      </c>
      <c r="I82" s="45">
        <f>'Bills Import 2024'!AE82</f>
        <v>45387</v>
      </c>
      <c r="J82" s="45">
        <f>'Bills Import 2024'!AG82</f>
        <v>45357</v>
      </c>
      <c r="K82" s="45">
        <f>'Bills Import 2024'!AI82</f>
        <v>45382</v>
      </c>
      <c r="L82" s="45">
        <f>'Bills Import 2024'!AK82</f>
        <v>45367</v>
      </c>
      <c r="M82" s="45">
        <f>'Bills Import 2024'!AM82</f>
        <v>45352</v>
      </c>
      <c r="N82" s="45">
        <f>'Bills Import 2024'!AO82</f>
        <v>45373</v>
      </c>
      <c r="O82" s="1" t="str">
        <f>'Bills Import 2024'!X82</f>
        <v>3010092</v>
      </c>
      <c r="P82" s="1" t="str">
        <f>'Bills Import 2024'!Y82</f>
        <v>3010093</v>
      </c>
      <c r="Q82" s="1" t="str">
        <f>'Bills Import 2024'!Z82</f>
        <v>3010094</v>
      </c>
      <c r="R82" s="1" t="str">
        <f>'Bills Import 2024'!AA82</f>
        <v>3010095</v>
      </c>
      <c r="S82" s="1" t="str">
        <f>'Bills Import 2024'!AB82</f>
        <v>3010096</v>
      </c>
      <c r="T82" s="1" t="str">
        <f>'Bills Import 2024'!AC82</f>
        <v>3010097</v>
      </c>
      <c r="U82" s="1" t="str">
        <f>'Bills Import 2024'!BC82</f>
        <v>Raw Material</v>
      </c>
      <c r="V82" s="1" t="str">
        <f>'Bills Import 2024'!BD82</f>
        <v>Manpower</v>
      </c>
      <c r="W82" s="1" t="str">
        <f>'Bills Import 2024'!BE82</f>
        <v>Machinary</v>
      </c>
      <c r="X82" s="1" t="str">
        <f>'Bills Import 2024'!BF82</f>
        <v>Subcontractors</v>
      </c>
      <c r="Y82" s="1" t="str">
        <f>'Bills Import 2024'!BG82</f>
        <v>Indirect Costs</v>
      </c>
      <c r="Z82" s="1" t="str">
        <f>'Bills Import 2024'!BH82</f>
        <v>Overheads</v>
      </c>
      <c r="AA82" s="1">
        <f>'Bills Import 2024'!BI82</f>
        <v>1</v>
      </c>
      <c r="AB82" s="1">
        <f>'Bills Import 2024'!BJ82</f>
        <v>1</v>
      </c>
      <c r="AC82" s="1">
        <f>'Bills Import 2024'!BK82</f>
        <v>1</v>
      </c>
      <c r="AD82" s="1">
        <f>'Bills Import 2024'!BL82</f>
        <v>1</v>
      </c>
      <c r="AE82" s="1">
        <f>'Bills Import 2024'!BM82</f>
        <v>1</v>
      </c>
      <c r="AF82" s="1">
        <f>'Bills Import 2024'!BN82</f>
        <v>1</v>
      </c>
      <c r="AG82" s="46">
        <f>'Bills Import 2024'!BO82</f>
        <v>128213</v>
      </c>
      <c r="AH82" s="46">
        <f>'Bills Import 2024'!BP82</f>
        <v>62627</v>
      </c>
      <c r="AI82" s="46">
        <f>'Bills Import 2024'!BQ82</f>
        <v>5781</v>
      </c>
      <c r="AJ82" s="46">
        <f>'Bills Import 2024'!BR82</f>
        <v>25670</v>
      </c>
      <c r="AK82" s="46">
        <f>'Bills Import 2024'!BS82</f>
        <v>10982</v>
      </c>
      <c r="AL82" s="46">
        <f>'Bills Import 2024'!BT82</f>
        <v>25338</v>
      </c>
      <c r="AM82" s="1">
        <f>'Bills Import 2024'!U82</f>
        <v>10077</v>
      </c>
      <c r="AN82" s="1" t="str">
        <f>'Bills Import 2024'!W82</f>
        <v>{"851": 100.0}</v>
      </c>
      <c r="AO82" s="1" t="str">
        <f>'Bills Import 2024'!AW82</f>
        <v>15% PUR</v>
      </c>
      <c r="AP82" s="1" t="str">
        <f>'Bills Import 2024'!AX82</f>
        <v>0% PUR</v>
      </c>
      <c r="AQ82" s="1" t="str">
        <f>'Bills Import 2024'!AY82</f>
        <v>15% PUR</v>
      </c>
      <c r="AR82" s="1" t="str">
        <f>'Bills Import 2024'!AZ82</f>
        <v>15% PUR</v>
      </c>
      <c r="AS82" s="1" t="str">
        <f>'Bills Import 2024'!BA82</f>
        <v>15% PUR</v>
      </c>
      <c r="AT82" s="1" t="str">
        <f>'Bills Import 2024'!BB82</f>
        <v>0% PUR</v>
      </c>
    </row>
    <row r="83" spans="1:46" x14ac:dyDescent="0.25">
      <c r="A83" s="1" t="str">
        <f>'Bills Import 2024'!E83</f>
        <v/>
      </c>
      <c r="B83" s="1" t="str">
        <f>'Bills Import 2024'!G83</f>
        <v/>
      </c>
      <c r="C83" s="1" t="str">
        <f>'Bills Import 2024'!I83</f>
        <v/>
      </c>
      <c r="D83" s="1" t="str">
        <f>'Bills Import 2024'!K83</f>
        <v/>
      </c>
      <c r="E83" s="1" t="str">
        <f>'Bills Import 2024'!M83</f>
        <v/>
      </c>
      <c r="F83" s="1" t="str">
        <f>'Bills Import 2024'!O83</f>
        <v/>
      </c>
      <c r="G83" s="45" t="str">
        <f>'Bills Import 2024'!R83</f>
        <v/>
      </c>
      <c r="H83" s="45" t="str">
        <f>'Bills Import 2024'!R83</f>
        <v/>
      </c>
      <c r="I83" s="45" t="str">
        <f>'Bills Import 2024'!AE83</f>
        <v/>
      </c>
      <c r="J83" s="45" t="str">
        <f>'Bills Import 2024'!AG83</f>
        <v/>
      </c>
      <c r="K83" s="45" t="str">
        <f>'Bills Import 2024'!AI83</f>
        <v/>
      </c>
      <c r="L83" s="45" t="str">
        <f>'Bills Import 2024'!AK83</f>
        <v/>
      </c>
      <c r="M83" s="45" t="str">
        <f>'Bills Import 2024'!AM83</f>
        <v/>
      </c>
      <c r="N83" s="45" t="str">
        <f>'Bills Import 2024'!AO83</f>
        <v/>
      </c>
      <c r="O83" s="1" t="str">
        <f>'Bills Import 2024'!X83</f>
        <v>101011701</v>
      </c>
      <c r="P83" s="1" t="str">
        <f>'Bills Import 2024'!Y83</f>
        <v>3010093</v>
      </c>
      <c r="Q83" s="1" t="str">
        <f>'Bills Import 2024'!Z83</f>
        <v>3010094</v>
      </c>
      <c r="R83" s="1" t="str">
        <f>'Bills Import 2024'!AA83</f>
        <v>101011701</v>
      </c>
      <c r="S83" s="1" t="str">
        <f>'Bills Import 2024'!AB83</f>
        <v>3010096</v>
      </c>
      <c r="T83" s="1" t="str">
        <f>'Bills Import 2024'!AC83</f>
        <v>3010097</v>
      </c>
      <c r="U83" s="1" t="str">
        <f>'Bills Import 2024'!BC83</f>
        <v>Deduction of Advance Payment to Suppliers</v>
      </c>
      <c r="V83" s="1" t="str">
        <f>'Bills Import 2024'!BD83</f>
        <v>Manpower</v>
      </c>
      <c r="W83" s="1" t="str">
        <f>'Bills Import 2024'!BE83</f>
        <v>Machinary</v>
      </c>
      <c r="X83" s="1" t="str">
        <f>'Bills Import 2024'!BF83</f>
        <v>Deduction of Advance Payment to Suppliers</v>
      </c>
      <c r="Y83" s="1" t="str">
        <f>'Bills Import 2024'!BG83</f>
        <v>Indirect Costs</v>
      </c>
      <c r="Z83" s="1" t="str">
        <f>'Bills Import 2024'!BH83</f>
        <v>Overheads</v>
      </c>
      <c r="AA83" s="1">
        <f>'Bills Import 2024'!BI83</f>
        <v>-1</v>
      </c>
      <c r="AB83" s="1">
        <f>'Bills Import 2024'!BJ83</f>
        <v>1</v>
      </c>
      <c r="AC83" s="1">
        <f>'Bills Import 2024'!BK83</f>
        <v>1</v>
      </c>
      <c r="AD83" s="1">
        <f>'Bills Import 2024'!BL83</f>
        <v>-1</v>
      </c>
      <c r="AE83" s="1">
        <f>'Bills Import 2024'!BM83</f>
        <v>1</v>
      </c>
      <c r="AF83" s="1">
        <f>'Bills Import 2024'!BN83</f>
        <v>1</v>
      </c>
      <c r="AG83" s="46">
        <f>'Bills Import 2024'!BO83</f>
        <v>25643</v>
      </c>
      <c r="AH83" s="46">
        <f>'Bills Import 2024'!BP83</f>
        <v>12525</v>
      </c>
      <c r="AI83" s="46">
        <f>'Bills Import 2024'!BQ83</f>
        <v>1156</v>
      </c>
      <c r="AJ83" s="46">
        <f>'Bills Import 2024'!BR83</f>
        <v>5134</v>
      </c>
      <c r="AK83" s="46">
        <f>'Bills Import 2024'!BS83</f>
        <v>2196</v>
      </c>
      <c r="AL83" s="46">
        <f>'Bills Import 2024'!BT83</f>
        <v>5068</v>
      </c>
      <c r="AM83" s="1">
        <f>'Bills Import 2024'!U83</f>
        <v>10077</v>
      </c>
      <c r="AN83" s="1" t="str">
        <f>'Bills Import 2024'!W83</f>
        <v>{"851": 100.0}</v>
      </c>
      <c r="AO83" s="1" t="str">
        <f>'Bills Import 2024'!AW83</f>
        <v>15% PUR</v>
      </c>
      <c r="AP83" s="1" t="str">
        <f>'Bills Import 2024'!AX83</f>
        <v>0% PUR</v>
      </c>
      <c r="AQ83" s="1" t="str">
        <f>'Bills Import 2024'!AY83</f>
        <v>15% PUR</v>
      </c>
      <c r="AR83" s="1" t="str">
        <f>'Bills Import 2024'!AZ83</f>
        <v>15% PUR</v>
      </c>
      <c r="AS83" s="1" t="str">
        <f>'Bills Import 2024'!BA83</f>
        <v>15% PUR</v>
      </c>
      <c r="AT83" s="1" t="str">
        <f>'Bills Import 2024'!BB83</f>
        <v>0% PUR</v>
      </c>
    </row>
    <row r="84" spans="1:46" x14ac:dyDescent="0.25">
      <c r="A84" s="1" t="str">
        <f>'Bills Import 2024'!E84</f>
        <v>Raw Material Supplier</v>
      </c>
      <c r="B84" s="1" t="str">
        <f>'Bills Import 2024'!G84</f>
        <v>Employees Wages &amp; Salaries</v>
      </c>
      <c r="C84" s="1" t="str">
        <f>'Bills Import 2024'!I84</f>
        <v>Machinary Depreciation &amp; Maintenance</v>
      </c>
      <c r="D84" s="1" t="str">
        <f>'Bills Import 2024'!K84</f>
        <v>Subcontractors &amp; Services</v>
      </c>
      <c r="E84" s="1" t="str">
        <f>'Bills Import 2024'!M84</f>
        <v>Indirect Costs</v>
      </c>
      <c r="F84" s="1" t="str">
        <f>'Bills Import 2024'!O84</f>
        <v>Overheads</v>
      </c>
      <c r="G84" s="45">
        <f>'Bills Import 2024'!R84</f>
        <v>45352</v>
      </c>
      <c r="H84" s="45">
        <f>'Bills Import 2024'!R84</f>
        <v>45352</v>
      </c>
      <c r="I84" s="45">
        <f>'Bills Import 2024'!AE84</f>
        <v>45387</v>
      </c>
      <c r="J84" s="45">
        <f>'Bills Import 2024'!AG84</f>
        <v>45357</v>
      </c>
      <c r="K84" s="45">
        <f>'Bills Import 2024'!AI84</f>
        <v>45382</v>
      </c>
      <c r="L84" s="45">
        <f>'Bills Import 2024'!AK84</f>
        <v>45367</v>
      </c>
      <c r="M84" s="45">
        <f>'Bills Import 2024'!AM84</f>
        <v>45352</v>
      </c>
      <c r="N84" s="45">
        <f>'Bills Import 2024'!AO84</f>
        <v>45373</v>
      </c>
      <c r="O84" s="1" t="str">
        <f>'Bills Import 2024'!X84</f>
        <v>3010092</v>
      </c>
      <c r="P84" s="1" t="str">
        <f>'Bills Import 2024'!Y84</f>
        <v>3010093</v>
      </c>
      <c r="Q84" s="1" t="str">
        <f>'Bills Import 2024'!Z84</f>
        <v>3010094</v>
      </c>
      <c r="R84" s="1" t="str">
        <f>'Bills Import 2024'!AA84</f>
        <v>3010095</v>
      </c>
      <c r="S84" s="1" t="str">
        <f>'Bills Import 2024'!AB84</f>
        <v>3010096</v>
      </c>
      <c r="T84" s="1" t="str">
        <f>'Bills Import 2024'!AC84</f>
        <v>3010097</v>
      </c>
      <c r="U84" s="1" t="str">
        <f>'Bills Import 2024'!BC84</f>
        <v>Raw Material</v>
      </c>
      <c r="V84" s="1" t="str">
        <f>'Bills Import 2024'!BD84</f>
        <v>Manpower</v>
      </c>
      <c r="W84" s="1" t="str">
        <f>'Bills Import 2024'!BE84</f>
        <v>Machinary</v>
      </c>
      <c r="X84" s="1" t="str">
        <f>'Bills Import 2024'!BF84</f>
        <v>Subcontractors</v>
      </c>
      <c r="Y84" s="1" t="str">
        <f>'Bills Import 2024'!BG84</f>
        <v>Indirect Costs</v>
      </c>
      <c r="Z84" s="1" t="str">
        <f>'Bills Import 2024'!BH84</f>
        <v>Overheads</v>
      </c>
      <c r="AA84" s="1">
        <f>'Bills Import 2024'!BI84</f>
        <v>1</v>
      </c>
      <c r="AB84" s="1">
        <f>'Bills Import 2024'!BJ84</f>
        <v>1</v>
      </c>
      <c r="AC84" s="1">
        <f>'Bills Import 2024'!BK84</f>
        <v>1</v>
      </c>
      <c r="AD84" s="1">
        <f>'Bills Import 2024'!BL84</f>
        <v>1</v>
      </c>
      <c r="AE84" s="1">
        <f>'Bills Import 2024'!BM84</f>
        <v>1</v>
      </c>
      <c r="AF84" s="1">
        <f>'Bills Import 2024'!BN84</f>
        <v>1</v>
      </c>
      <c r="AG84" s="46">
        <f>'Bills Import 2024'!BO84</f>
        <v>343918</v>
      </c>
      <c r="AH84" s="46">
        <f>'Bills Import 2024'!BP84</f>
        <v>167989</v>
      </c>
      <c r="AI84" s="46">
        <f>'Bills Import 2024'!BQ84</f>
        <v>15508</v>
      </c>
      <c r="AJ84" s="46">
        <f>'Bills Import 2024'!BR84</f>
        <v>68858</v>
      </c>
      <c r="AK84" s="46">
        <f>'Bills Import 2024'!BS84</f>
        <v>29458</v>
      </c>
      <c r="AL84" s="46">
        <f>'Bills Import 2024'!BT84</f>
        <v>67967</v>
      </c>
      <c r="AM84" s="1">
        <f>'Bills Import 2024'!U84</f>
        <v>10245</v>
      </c>
      <c r="AN84" s="1" t="str">
        <f>'Bills Import 2024'!W84</f>
        <v>{"1017": 100.0}</v>
      </c>
      <c r="AO84" s="1" t="str">
        <f>'Bills Import 2024'!AW84</f>
        <v>15% PUR</v>
      </c>
      <c r="AP84" s="1" t="str">
        <f>'Bills Import 2024'!AX84</f>
        <v>0% PUR</v>
      </c>
      <c r="AQ84" s="1" t="str">
        <f>'Bills Import 2024'!AY84</f>
        <v>15% PUR</v>
      </c>
      <c r="AR84" s="1" t="str">
        <f>'Bills Import 2024'!AZ84</f>
        <v>15% PUR</v>
      </c>
      <c r="AS84" s="1" t="str">
        <f>'Bills Import 2024'!BA84</f>
        <v>15% PUR</v>
      </c>
      <c r="AT84" s="1" t="str">
        <f>'Bills Import 2024'!BB84</f>
        <v>0% PUR</v>
      </c>
    </row>
    <row r="85" spans="1:46" x14ac:dyDescent="0.25">
      <c r="A85" s="1" t="str">
        <f>'Bills Import 2024'!E85</f>
        <v/>
      </c>
      <c r="B85" s="1" t="str">
        <f>'Bills Import 2024'!G85</f>
        <v/>
      </c>
      <c r="C85" s="1" t="str">
        <f>'Bills Import 2024'!I85</f>
        <v/>
      </c>
      <c r="D85" s="1" t="str">
        <f>'Bills Import 2024'!K85</f>
        <v/>
      </c>
      <c r="E85" s="1" t="str">
        <f>'Bills Import 2024'!M85</f>
        <v/>
      </c>
      <c r="F85" s="1" t="str">
        <f>'Bills Import 2024'!O85</f>
        <v/>
      </c>
      <c r="G85" s="45" t="str">
        <f>'Bills Import 2024'!R85</f>
        <v/>
      </c>
      <c r="H85" s="45" t="str">
        <f>'Bills Import 2024'!R85</f>
        <v/>
      </c>
      <c r="I85" s="45" t="str">
        <f>'Bills Import 2024'!AE85</f>
        <v/>
      </c>
      <c r="J85" s="45" t="str">
        <f>'Bills Import 2024'!AG85</f>
        <v/>
      </c>
      <c r="K85" s="45" t="str">
        <f>'Bills Import 2024'!AI85</f>
        <v/>
      </c>
      <c r="L85" s="45" t="str">
        <f>'Bills Import 2024'!AK85</f>
        <v/>
      </c>
      <c r="M85" s="45" t="str">
        <f>'Bills Import 2024'!AM85</f>
        <v/>
      </c>
      <c r="N85" s="45" t="str">
        <f>'Bills Import 2024'!AO85</f>
        <v/>
      </c>
      <c r="O85" s="1" t="str">
        <f>'Bills Import 2024'!X85</f>
        <v>101011701</v>
      </c>
      <c r="P85" s="1" t="str">
        <f>'Bills Import 2024'!Y85</f>
        <v>3010093</v>
      </c>
      <c r="Q85" s="1" t="str">
        <f>'Bills Import 2024'!Z85</f>
        <v>3010094</v>
      </c>
      <c r="R85" s="1" t="str">
        <f>'Bills Import 2024'!AA85</f>
        <v>101011701</v>
      </c>
      <c r="S85" s="1" t="str">
        <f>'Bills Import 2024'!AB85</f>
        <v>3010096</v>
      </c>
      <c r="T85" s="1" t="str">
        <f>'Bills Import 2024'!AC85</f>
        <v>3010097</v>
      </c>
      <c r="U85" s="1" t="str">
        <f>'Bills Import 2024'!BC85</f>
        <v>Deduction of Advance Payment to Suppliers</v>
      </c>
      <c r="V85" s="1" t="str">
        <f>'Bills Import 2024'!BD85</f>
        <v>Manpower</v>
      </c>
      <c r="W85" s="1" t="str">
        <f>'Bills Import 2024'!BE85</f>
        <v>Machinary</v>
      </c>
      <c r="X85" s="1" t="str">
        <f>'Bills Import 2024'!BF85</f>
        <v>Deduction of Advance Payment to Suppliers</v>
      </c>
      <c r="Y85" s="1" t="str">
        <f>'Bills Import 2024'!BG85</f>
        <v>Indirect Costs</v>
      </c>
      <c r="Z85" s="1" t="str">
        <f>'Bills Import 2024'!BH85</f>
        <v>Overheads</v>
      </c>
      <c r="AA85" s="1">
        <f>'Bills Import 2024'!BI85</f>
        <v>-1</v>
      </c>
      <c r="AB85" s="1">
        <f>'Bills Import 2024'!BJ85</f>
        <v>1</v>
      </c>
      <c r="AC85" s="1">
        <f>'Bills Import 2024'!BK85</f>
        <v>1</v>
      </c>
      <c r="AD85" s="1">
        <f>'Bills Import 2024'!BL85</f>
        <v>-1</v>
      </c>
      <c r="AE85" s="1">
        <f>'Bills Import 2024'!BM85</f>
        <v>1</v>
      </c>
      <c r="AF85" s="1">
        <f>'Bills Import 2024'!BN85</f>
        <v>1</v>
      </c>
      <c r="AG85" s="46">
        <f>'Bills Import 2024'!BO85</f>
        <v>103176</v>
      </c>
      <c r="AH85" s="46">
        <f>'Bills Import 2024'!BP85</f>
        <v>50397</v>
      </c>
      <c r="AI85" s="46">
        <f>'Bills Import 2024'!BQ85</f>
        <v>4652</v>
      </c>
      <c r="AJ85" s="46">
        <f>'Bills Import 2024'!BR85</f>
        <v>20657</v>
      </c>
      <c r="AK85" s="46">
        <f>'Bills Import 2024'!BS85</f>
        <v>8837</v>
      </c>
      <c r="AL85" s="46">
        <f>'Bills Import 2024'!BT85</f>
        <v>20390</v>
      </c>
      <c r="AM85" s="1">
        <f>'Bills Import 2024'!U85</f>
        <v>10245</v>
      </c>
      <c r="AN85" s="1" t="str">
        <f>'Bills Import 2024'!W85</f>
        <v>{"1017": 100.0}</v>
      </c>
      <c r="AO85" s="1" t="str">
        <f>'Bills Import 2024'!AW85</f>
        <v>15% PUR</v>
      </c>
      <c r="AP85" s="1" t="str">
        <f>'Bills Import 2024'!AX85</f>
        <v>0% PUR</v>
      </c>
      <c r="AQ85" s="1" t="str">
        <f>'Bills Import 2024'!AY85</f>
        <v>15% PUR</v>
      </c>
      <c r="AR85" s="1" t="str">
        <f>'Bills Import 2024'!AZ85</f>
        <v>15% PUR</v>
      </c>
      <c r="AS85" s="1" t="str">
        <f>'Bills Import 2024'!BA85</f>
        <v>15% PUR</v>
      </c>
      <c r="AT85" s="1" t="str">
        <f>'Bills Import 2024'!BB85</f>
        <v>0% PUR</v>
      </c>
    </row>
    <row r="86" spans="1:46" x14ac:dyDescent="0.25">
      <c r="A86" s="1" t="str">
        <f>'Bills Import 2024'!E86</f>
        <v>Raw Material Supplier</v>
      </c>
      <c r="B86" s="1" t="str">
        <f>'Bills Import 2024'!G86</f>
        <v>Employees Wages &amp; Salaries</v>
      </c>
      <c r="C86" s="1" t="str">
        <f>'Bills Import 2024'!I86</f>
        <v>Machinary Depreciation &amp; Maintenance</v>
      </c>
      <c r="D86" s="1" t="str">
        <f>'Bills Import 2024'!K86</f>
        <v>Subcontractors &amp; Services</v>
      </c>
      <c r="E86" s="1" t="str">
        <f>'Bills Import 2024'!M86</f>
        <v>Indirect Costs</v>
      </c>
      <c r="F86" s="1" t="str">
        <f>'Bills Import 2024'!O86</f>
        <v>Overheads</v>
      </c>
      <c r="G86" s="45">
        <f>'Bills Import 2024'!R86</f>
        <v>45352</v>
      </c>
      <c r="H86" s="45">
        <f>'Bills Import 2024'!R86</f>
        <v>45352</v>
      </c>
      <c r="I86" s="45">
        <f>'Bills Import 2024'!AE86</f>
        <v>45387</v>
      </c>
      <c r="J86" s="45">
        <f>'Bills Import 2024'!AG86</f>
        <v>45357</v>
      </c>
      <c r="K86" s="45">
        <f>'Bills Import 2024'!AI86</f>
        <v>45382</v>
      </c>
      <c r="L86" s="45">
        <f>'Bills Import 2024'!AK86</f>
        <v>45367</v>
      </c>
      <c r="M86" s="45">
        <f>'Bills Import 2024'!AM86</f>
        <v>45352</v>
      </c>
      <c r="N86" s="45">
        <f>'Bills Import 2024'!AO86</f>
        <v>45373</v>
      </c>
      <c r="O86" s="1" t="str">
        <f>'Bills Import 2024'!X86</f>
        <v>3010092</v>
      </c>
      <c r="P86" s="1" t="str">
        <f>'Bills Import 2024'!Y86</f>
        <v>3010093</v>
      </c>
      <c r="Q86" s="1" t="str">
        <f>'Bills Import 2024'!Z86</f>
        <v>3010094</v>
      </c>
      <c r="R86" s="1" t="str">
        <f>'Bills Import 2024'!AA86</f>
        <v>3010095</v>
      </c>
      <c r="S86" s="1" t="str">
        <f>'Bills Import 2024'!AB86</f>
        <v>3010096</v>
      </c>
      <c r="T86" s="1" t="str">
        <f>'Bills Import 2024'!AC86</f>
        <v>3010097</v>
      </c>
      <c r="U86" s="1" t="str">
        <f>'Bills Import 2024'!BC86</f>
        <v>Raw Material</v>
      </c>
      <c r="V86" s="1" t="str">
        <f>'Bills Import 2024'!BD86</f>
        <v>Manpower</v>
      </c>
      <c r="W86" s="1" t="str">
        <f>'Bills Import 2024'!BE86</f>
        <v>Machinary</v>
      </c>
      <c r="X86" s="1" t="str">
        <f>'Bills Import 2024'!BF86</f>
        <v>Subcontractors</v>
      </c>
      <c r="Y86" s="1" t="str">
        <f>'Bills Import 2024'!BG86</f>
        <v>Indirect Costs</v>
      </c>
      <c r="Z86" s="1" t="str">
        <f>'Bills Import 2024'!BH86</f>
        <v>Overheads</v>
      </c>
      <c r="AA86" s="1">
        <f>'Bills Import 2024'!BI86</f>
        <v>1</v>
      </c>
      <c r="AB86" s="1">
        <f>'Bills Import 2024'!BJ86</f>
        <v>1</v>
      </c>
      <c r="AC86" s="1">
        <f>'Bills Import 2024'!BK86</f>
        <v>1</v>
      </c>
      <c r="AD86" s="1">
        <f>'Bills Import 2024'!BL86</f>
        <v>1</v>
      </c>
      <c r="AE86" s="1">
        <f>'Bills Import 2024'!BM86</f>
        <v>1</v>
      </c>
      <c r="AF86" s="1">
        <f>'Bills Import 2024'!BN86</f>
        <v>1</v>
      </c>
      <c r="AG86" s="46">
        <f>'Bills Import 2024'!BO86</f>
        <v>158874</v>
      </c>
      <c r="AH86" s="46">
        <f>'Bills Import 2024'!BP86</f>
        <v>77603</v>
      </c>
      <c r="AI86" s="46">
        <f>'Bills Import 2024'!BQ86</f>
        <v>7164</v>
      </c>
      <c r="AJ86" s="46">
        <f>'Bills Import 2024'!BR86</f>
        <v>31809</v>
      </c>
      <c r="AK86" s="46">
        <f>'Bills Import 2024'!BS86</f>
        <v>13608</v>
      </c>
      <c r="AL86" s="46">
        <f>'Bills Import 2024'!BT86</f>
        <v>31398</v>
      </c>
      <c r="AM86" s="1">
        <f>'Bills Import 2024'!U86</f>
        <v>10251</v>
      </c>
      <c r="AN86" s="1" t="str">
        <f>'Bills Import 2024'!W86</f>
        <v>{"1023": 100.0}</v>
      </c>
      <c r="AO86" s="1" t="str">
        <f>'Bills Import 2024'!AW86</f>
        <v>15% PUR</v>
      </c>
      <c r="AP86" s="1" t="str">
        <f>'Bills Import 2024'!AX86</f>
        <v>0% PUR</v>
      </c>
      <c r="AQ86" s="1" t="str">
        <f>'Bills Import 2024'!AY86</f>
        <v>15% PUR</v>
      </c>
      <c r="AR86" s="1" t="str">
        <f>'Bills Import 2024'!AZ86</f>
        <v>15% PUR</v>
      </c>
      <c r="AS86" s="1" t="str">
        <f>'Bills Import 2024'!BA86</f>
        <v>15% PUR</v>
      </c>
      <c r="AT86" s="1" t="str">
        <f>'Bills Import 2024'!BB86</f>
        <v>0% PUR</v>
      </c>
    </row>
    <row r="87" spans="1:46" x14ac:dyDescent="0.25">
      <c r="A87" s="1" t="str">
        <f>'Bills Import 2024'!E87</f>
        <v/>
      </c>
      <c r="B87" s="1" t="str">
        <f>'Bills Import 2024'!G87</f>
        <v/>
      </c>
      <c r="C87" s="1" t="str">
        <f>'Bills Import 2024'!I87</f>
        <v/>
      </c>
      <c r="D87" s="1" t="str">
        <f>'Bills Import 2024'!K87</f>
        <v/>
      </c>
      <c r="E87" s="1" t="str">
        <f>'Bills Import 2024'!M87</f>
        <v/>
      </c>
      <c r="F87" s="1" t="str">
        <f>'Bills Import 2024'!O87</f>
        <v/>
      </c>
      <c r="G87" s="45" t="str">
        <f>'Bills Import 2024'!R87</f>
        <v/>
      </c>
      <c r="H87" s="45" t="str">
        <f>'Bills Import 2024'!R87</f>
        <v/>
      </c>
      <c r="I87" s="45" t="str">
        <f>'Bills Import 2024'!AE87</f>
        <v/>
      </c>
      <c r="J87" s="45" t="str">
        <f>'Bills Import 2024'!AG87</f>
        <v/>
      </c>
      <c r="K87" s="45" t="str">
        <f>'Bills Import 2024'!AI87</f>
        <v/>
      </c>
      <c r="L87" s="45" t="str">
        <f>'Bills Import 2024'!AK87</f>
        <v/>
      </c>
      <c r="M87" s="45" t="str">
        <f>'Bills Import 2024'!AM87</f>
        <v/>
      </c>
      <c r="N87" s="45" t="str">
        <f>'Bills Import 2024'!AO87</f>
        <v/>
      </c>
      <c r="O87" s="1" t="str">
        <f>'Bills Import 2024'!X87</f>
        <v>101011701</v>
      </c>
      <c r="P87" s="1" t="str">
        <f>'Bills Import 2024'!Y87</f>
        <v>3010093</v>
      </c>
      <c r="Q87" s="1" t="str">
        <f>'Bills Import 2024'!Z87</f>
        <v>3010094</v>
      </c>
      <c r="R87" s="1" t="str">
        <f>'Bills Import 2024'!AA87</f>
        <v>101011701</v>
      </c>
      <c r="S87" s="1" t="str">
        <f>'Bills Import 2024'!AB87</f>
        <v>3010096</v>
      </c>
      <c r="T87" s="1" t="str">
        <f>'Bills Import 2024'!AC87</f>
        <v>3010097</v>
      </c>
      <c r="U87" s="1" t="str">
        <f>'Bills Import 2024'!BC87</f>
        <v>Deduction of Advance Payment to Suppliers</v>
      </c>
      <c r="V87" s="1" t="str">
        <f>'Bills Import 2024'!BD87</f>
        <v>Manpower</v>
      </c>
      <c r="W87" s="1" t="str">
        <f>'Bills Import 2024'!BE87</f>
        <v>Machinary</v>
      </c>
      <c r="X87" s="1" t="str">
        <f>'Bills Import 2024'!BF87</f>
        <v>Deduction of Advance Payment to Suppliers</v>
      </c>
      <c r="Y87" s="1" t="str">
        <f>'Bills Import 2024'!BG87</f>
        <v>Indirect Costs</v>
      </c>
      <c r="Z87" s="1" t="str">
        <f>'Bills Import 2024'!BH87</f>
        <v>Overheads</v>
      </c>
      <c r="AA87" s="1">
        <f>'Bills Import 2024'!BI87</f>
        <v>-1</v>
      </c>
      <c r="AB87" s="1">
        <f>'Bills Import 2024'!BJ87</f>
        <v>1</v>
      </c>
      <c r="AC87" s="1">
        <f>'Bills Import 2024'!BK87</f>
        <v>1</v>
      </c>
      <c r="AD87" s="1">
        <f>'Bills Import 2024'!BL87</f>
        <v>-1</v>
      </c>
      <c r="AE87" s="1">
        <f>'Bills Import 2024'!BM87</f>
        <v>1</v>
      </c>
      <c r="AF87" s="1">
        <f>'Bills Import 2024'!BN87</f>
        <v>1</v>
      </c>
      <c r="AG87" s="46">
        <f>'Bills Import 2024'!BO87</f>
        <v>6260</v>
      </c>
      <c r="AH87" s="46">
        <f>'Bills Import 2024'!BP87</f>
        <v>3058</v>
      </c>
      <c r="AI87" s="46">
        <f>'Bills Import 2024'!BQ87</f>
        <v>282</v>
      </c>
      <c r="AJ87" s="46">
        <f>'Bills Import 2024'!BR87</f>
        <v>1253</v>
      </c>
      <c r="AK87" s="46">
        <f>'Bills Import 2024'!BS87</f>
        <v>536</v>
      </c>
      <c r="AL87" s="46">
        <f>'Bills Import 2024'!BT87</f>
        <v>1237</v>
      </c>
      <c r="AM87" s="1">
        <f>'Bills Import 2024'!U87</f>
        <v>10251</v>
      </c>
      <c r="AN87" s="1" t="str">
        <f>'Bills Import 2024'!W87</f>
        <v>{"1023": 100.0}</v>
      </c>
      <c r="AO87" s="1" t="str">
        <f>'Bills Import 2024'!AW87</f>
        <v>15% PUR</v>
      </c>
      <c r="AP87" s="1" t="str">
        <f>'Bills Import 2024'!AX87</f>
        <v>0% PUR</v>
      </c>
      <c r="AQ87" s="1" t="str">
        <f>'Bills Import 2024'!AY87</f>
        <v>15% PUR</v>
      </c>
      <c r="AR87" s="1" t="str">
        <f>'Bills Import 2024'!AZ87</f>
        <v>15% PUR</v>
      </c>
      <c r="AS87" s="1" t="str">
        <f>'Bills Import 2024'!BA87</f>
        <v>15% PUR</v>
      </c>
      <c r="AT87" s="1" t="str">
        <f>'Bills Import 2024'!BB87</f>
        <v>0% PUR</v>
      </c>
    </row>
    <row r="88" spans="1:46" x14ac:dyDescent="0.25">
      <c r="A88" s="1" t="str">
        <f>'Bills Import 2024'!E88</f>
        <v>Raw Material Supplier</v>
      </c>
      <c r="B88" s="1" t="str">
        <f>'Bills Import 2024'!G88</f>
        <v>Employees Wages &amp; Salaries</v>
      </c>
      <c r="C88" s="1" t="str">
        <f>'Bills Import 2024'!I88</f>
        <v>Machinary Depreciation &amp; Maintenance</v>
      </c>
      <c r="D88" s="1" t="str">
        <f>'Bills Import 2024'!K88</f>
        <v>Subcontractors &amp; Services</v>
      </c>
      <c r="E88" s="1" t="str">
        <f>'Bills Import 2024'!M88</f>
        <v>Indirect Costs</v>
      </c>
      <c r="F88" s="1" t="str">
        <f>'Bills Import 2024'!O88</f>
        <v>Overheads</v>
      </c>
      <c r="G88" s="45">
        <f>'Bills Import 2024'!R88</f>
        <v>45352</v>
      </c>
      <c r="H88" s="45">
        <f>'Bills Import 2024'!R88</f>
        <v>45352</v>
      </c>
      <c r="I88" s="45">
        <f>'Bills Import 2024'!AE88</f>
        <v>45387</v>
      </c>
      <c r="J88" s="45">
        <f>'Bills Import 2024'!AG88</f>
        <v>45357</v>
      </c>
      <c r="K88" s="45">
        <f>'Bills Import 2024'!AI88</f>
        <v>45382</v>
      </c>
      <c r="L88" s="45">
        <f>'Bills Import 2024'!AK88</f>
        <v>45367</v>
      </c>
      <c r="M88" s="45">
        <f>'Bills Import 2024'!AM88</f>
        <v>45352</v>
      </c>
      <c r="N88" s="45">
        <f>'Bills Import 2024'!AO88</f>
        <v>45373</v>
      </c>
      <c r="O88" s="1" t="str">
        <f>'Bills Import 2024'!X88</f>
        <v>3010092</v>
      </c>
      <c r="P88" s="1" t="str">
        <f>'Bills Import 2024'!Y88</f>
        <v>3010093</v>
      </c>
      <c r="Q88" s="1" t="str">
        <f>'Bills Import 2024'!Z88</f>
        <v>3010094</v>
      </c>
      <c r="R88" s="1" t="str">
        <f>'Bills Import 2024'!AA88</f>
        <v>3010095</v>
      </c>
      <c r="S88" s="1" t="str">
        <f>'Bills Import 2024'!AB88</f>
        <v>3010096</v>
      </c>
      <c r="T88" s="1" t="str">
        <f>'Bills Import 2024'!AC88</f>
        <v>3010097</v>
      </c>
      <c r="U88" s="1" t="str">
        <f>'Bills Import 2024'!BC88</f>
        <v>Raw Material</v>
      </c>
      <c r="V88" s="1" t="str">
        <f>'Bills Import 2024'!BD88</f>
        <v>Manpower</v>
      </c>
      <c r="W88" s="1" t="str">
        <f>'Bills Import 2024'!BE88</f>
        <v>Machinary</v>
      </c>
      <c r="X88" s="1" t="str">
        <f>'Bills Import 2024'!BF88</f>
        <v>Subcontractors</v>
      </c>
      <c r="Y88" s="1" t="str">
        <f>'Bills Import 2024'!BG88</f>
        <v>Indirect Costs</v>
      </c>
      <c r="Z88" s="1" t="str">
        <f>'Bills Import 2024'!BH88</f>
        <v>Overheads</v>
      </c>
      <c r="AA88" s="1">
        <f>'Bills Import 2024'!BI88</f>
        <v>1</v>
      </c>
      <c r="AB88" s="1">
        <f>'Bills Import 2024'!BJ88</f>
        <v>1</v>
      </c>
      <c r="AC88" s="1">
        <f>'Bills Import 2024'!BK88</f>
        <v>1</v>
      </c>
      <c r="AD88" s="1">
        <f>'Bills Import 2024'!BL88</f>
        <v>1</v>
      </c>
      <c r="AE88" s="1">
        <f>'Bills Import 2024'!BM88</f>
        <v>1</v>
      </c>
      <c r="AF88" s="1">
        <f>'Bills Import 2024'!BN88</f>
        <v>1</v>
      </c>
      <c r="AG88" s="46">
        <f>'Bills Import 2024'!BO88</f>
        <v>336310</v>
      </c>
      <c r="AH88" s="46">
        <f>'Bills Import 2024'!BP88</f>
        <v>164273</v>
      </c>
      <c r="AI88" s="46">
        <f>'Bills Import 2024'!BQ88</f>
        <v>15165</v>
      </c>
      <c r="AJ88" s="46">
        <f>'Bills Import 2024'!BR88</f>
        <v>67335</v>
      </c>
      <c r="AK88" s="46">
        <f>'Bills Import 2024'!BS88</f>
        <v>28806</v>
      </c>
      <c r="AL88" s="46">
        <f>'Bills Import 2024'!BT88</f>
        <v>66464</v>
      </c>
      <c r="AM88" s="1">
        <f>'Bills Import 2024'!U88</f>
        <v>10240</v>
      </c>
      <c r="AN88" s="1" t="str">
        <f>'Bills Import 2024'!W88</f>
        <v>{"1012": 100.0}</v>
      </c>
      <c r="AO88" s="1" t="str">
        <f>'Bills Import 2024'!AW88</f>
        <v>15% PUR</v>
      </c>
      <c r="AP88" s="1" t="str">
        <f>'Bills Import 2024'!AX88</f>
        <v>0% PUR</v>
      </c>
      <c r="AQ88" s="1" t="str">
        <f>'Bills Import 2024'!AY88</f>
        <v>15% PUR</v>
      </c>
      <c r="AR88" s="1" t="str">
        <f>'Bills Import 2024'!AZ88</f>
        <v>15% PUR</v>
      </c>
      <c r="AS88" s="1" t="str">
        <f>'Bills Import 2024'!BA88</f>
        <v>15% PUR</v>
      </c>
      <c r="AT88" s="1" t="str">
        <f>'Bills Import 2024'!BB88</f>
        <v>0% PUR</v>
      </c>
    </row>
    <row r="89" spans="1:46" x14ac:dyDescent="0.25">
      <c r="A89" s="1" t="str">
        <f>'Bills Import 2024'!E89</f>
        <v/>
      </c>
      <c r="B89" s="1" t="str">
        <f>'Bills Import 2024'!G89</f>
        <v/>
      </c>
      <c r="C89" s="1" t="str">
        <f>'Bills Import 2024'!I89</f>
        <v/>
      </c>
      <c r="D89" s="1" t="str">
        <f>'Bills Import 2024'!K89</f>
        <v/>
      </c>
      <c r="E89" s="1" t="str">
        <f>'Bills Import 2024'!M89</f>
        <v/>
      </c>
      <c r="F89" s="1" t="str">
        <f>'Bills Import 2024'!O89</f>
        <v/>
      </c>
      <c r="G89" s="45" t="str">
        <f>'Bills Import 2024'!R89</f>
        <v/>
      </c>
      <c r="H89" s="45" t="str">
        <f>'Bills Import 2024'!R89</f>
        <v/>
      </c>
      <c r="I89" s="45" t="str">
        <f>'Bills Import 2024'!AE89</f>
        <v/>
      </c>
      <c r="J89" s="45" t="str">
        <f>'Bills Import 2024'!AG89</f>
        <v/>
      </c>
      <c r="K89" s="45" t="str">
        <f>'Bills Import 2024'!AI89</f>
        <v/>
      </c>
      <c r="L89" s="45" t="str">
        <f>'Bills Import 2024'!AK89</f>
        <v/>
      </c>
      <c r="M89" s="45" t="str">
        <f>'Bills Import 2024'!AM89</f>
        <v/>
      </c>
      <c r="N89" s="45" t="str">
        <f>'Bills Import 2024'!AO89</f>
        <v/>
      </c>
      <c r="O89" s="1" t="str">
        <f>'Bills Import 2024'!X89</f>
        <v>101011701</v>
      </c>
      <c r="P89" s="1" t="str">
        <f>'Bills Import 2024'!Y89</f>
        <v>3010093</v>
      </c>
      <c r="Q89" s="1" t="str">
        <f>'Bills Import 2024'!Z89</f>
        <v>3010094</v>
      </c>
      <c r="R89" s="1" t="str">
        <f>'Bills Import 2024'!AA89</f>
        <v>101011701</v>
      </c>
      <c r="S89" s="1" t="str">
        <f>'Bills Import 2024'!AB89</f>
        <v>3010096</v>
      </c>
      <c r="T89" s="1" t="str">
        <f>'Bills Import 2024'!AC89</f>
        <v>3010097</v>
      </c>
      <c r="U89" s="1" t="str">
        <f>'Bills Import 2024'!BC89</f>
        <v>Deduction of Advance Payment to Suppliers</v>
      </c>
      <c r="V89" s="1" t="str">
        <f>'Bills Import 2024'!BD89</f>
        <v>Manpower</v>
      </c>
      <c r="W89" s="1" t="str">
        <f>'Bills Import 2024'!BE89</f>
        <v>Machinary</v>
      </c>
      <c r="X89" s="1" t="str">
        <f>'Bills Import 2024'!BF89</f>
        <v>Deduction of Advance Payment to Suppliers</v>
      </c>
      <c r="Y89" s="1" t="str">
        <f>'Bills Import 2024'!BG89</f>
        <v>Indirect Costs</v>
      </c>
      <c r="Z89" s="1" t="str">
        <f>'Bills Import 2024'!BH89</f>
        <v>Overheads</v>
      </c>
      <c r="AA89" s="1">
        <f>'Bills Import 2024'!BI89</f>
        <v>-1</v>
      </c>
      <c r="AB89" s="1">
        <f>'Bills Import 2024'!BJ89</f>
        <v>1</v>
      </c>
      <c r="AC89" s="1">
        <f>'Bills Import 2024'!BK89</f>
        <v>1</v>
      </c>
      <c r="AD89" s="1">
        <f>'Bills Import 2024'!BL89</f>
        <v>-1</v>
      </c>
      <c r="AE89" s="1">
        <f>'Bills Import 2024'!BM89</f>
        <v>1</v>
      </c>
      <c r="AF89" s="1">
        <f>'Bills Import 2024'!BN89</f>
        <v>1</v>
      </c>
      <c r="AG89" s="46">
        <f>'Bills Import 2024'!BO89</f>
        <v>100893</v>
      </c>
      <c r="AH89" s="46">
        <f>'Bills Import 2024'!BP89</f>
        <v>49282</v>
      </c>
      <c r="AI89" s="46">
        <f>'Bills Import 2024'!BQ89</f>
        <v>4549</v>
      </c>
      <c r="AJ89" s="46">
        <f>'Bills Import 2024'!BR89</f>
        <v>20200</v>
      </c>
      <c r="AK89" s="46">
        <f>'Bills Import 2024'!BS89</f>
        <v>8642</v>
      </c>
      <c r="AL89" s="46">
        <f>'Bills Import 2024'!BT89</f>
        <v>19939</v>
      </c>
      <c r="AM89" s="1">
        <f>'Bills Import 2024'!U89</f>
        <v>10240</v>
      </c>
      <c r="AN89" s="1" t="str">
        <f>'Bills Import 2024'!W89</f>
        <v>{"1012": 100.0}</v>
      </c>
      <c r="AO89" s="1" t="str">
        <f>'Bills Import 2024'!AW89</f>
        <v>15% PUR</v>
      </c>
      <c r="AP89" s="1" t="str">
        <f>'Bills Import 2024'!AX89</f>
        <v>0% PUR</v>
      </c>
      <c r="AQ89" s="1" t="str">
        <f>'Bills Import 2024'!AY89</f>
        <v>15% PUR</v>
      </c>
      <c r="AR89" s="1" t="str">
        <f>'Bills Import 2024'!AZ89</f>
        <v>15% PUR</v>
      </c>
      <c r="AS89" s="1" t="str">
        <f>'Bills Import 2024'!BA89</f>
        <v>15% PUR</v>
      </c>
      <c r="AT89" s="1" t="str">
        <f>'Bills Import 2024'!BB89</f>
        <v>0% PUR</v>
      </c>
    </row>
    <row r="90" spans="1:46" x14ac:dyDescent="0.25">
      <c r="A90" s="1" t="str">
        <f>'Bills Import 2024'!E90</f>
        <v>Raw Material Supplier</v>
      </c>
      <c r="B90" s="1" t="str">
        <f>'Bills Import 2024'!G90</f>
        <v>Employees Wages &amp; Salaries</v>
      </c>
      <c r="C90" s="1" t="str">
        <f>'Bills Import 2024'!I90</f>
        <v>Machinary Depreciation &amp; Maintenance</v>
      </c>
      <c r="D90" s="1" t="str">
        <f>'Bills Import 2024'!K90</f>
        <v>Subcontractors &amp; Services</v>
      </c>
      <c r="E90" s="1" t="str">
        <f>'Bills Import 2024'!M90</f>
        <v>Indirect Costs</v>
      </c>
      <c r="F90" s="1" t="str">
        <f>'Bills Import 2024'!O90</f>
        <v>Overheads</v>
      </c>
      <c r="G90" s="45">
        <f>'Bills Import 2024'!R90</f>
        <v>45352</v>
      </c>
      <c r="H90" s="45">
        <f>'Bills Import 2024'!R90</f>
        <v>45352</v>
      </c>
      <c r="I90" s="45">
        <f>'Bills Import 2024'!AE90</f>
        <v>45387</v>
      </c>
      <c r="J90" s="45">
        <f>'Bills Import 2024'!AG90</f>
        <v>45357</v>
      </c>
      <c r="K90" s="45">
        <f>'Bills Import 2024'!AI90</f>
        <v>45382</v>
      </c>
      <c r="L90" s="45">
        <f>'Bills Import 2024'!AK90</f>
        <v>45367</v>
      </c>
      <c r="M90" s="45">
        <f>'Bills Import 2024'!AM90</f>
        <v>45352</v>
      </c>
      <c r="N90" s="45">
        <f>'Bills Import 2024'!AO90</f>
        <v>45373</v>
      </c>
      <c r="O90" s="1" t="str">
        <f>'Bills Import 2024'!X90</f>
        <v>3010092</v>
      </c>
      <c r="P90" s="1" t="str">
        <f>'Bills Import 2024'!Y90</f>
        <v>3010093</v>
      </c>
      <c r="Q90" s="1" t="str">
        <f>'Bills Import 2024'!Z90</f>
        <v>3010094</v>
      </c>
      <c r="R90" s="1" t="str">
        <f>'Bills Import 2024'!AA90</f>
        <v>3010095</v>
      </c>
      <c r="S90" s="1" t="str">
        <f>'Bills Import 2024'!AB90</f>
        <v>3010096</v>
      </c>
      <c r="T90" s="1" t="str">
        <f>'Bills Import 2024'!AC90</f>
        <v>3010097</v>
      </c>
      <c r="U90" s="1" t="str">
        <f>'Bills Import 2024'!BC90</f>
        <v>Raw Material</v>
      </c>
      <c r="V90" s="1" t="str">
        <f>'Bills Import 2024'!BD90</f>
        <v>Manpower</v>
      </c>
      <c r="W90" s="1" t="str">
        <f>'Bills Import 2024'!BE90</f>
        <v>Machinary</v>
      </c>
      <c r="X90" s="1" t="str">
        <f>'Bills Import 2024'!BF90</f>
        <v>Subcontractors</v>
      </c>
      <c r="Y90" s="1" t="str">
        <f>'Bills Import 2024'!BG90</f>
        <v>Indirect Costs</v>
      </c>
      <c r="Z90" s="1" t="str">
        <f>'Bills Import 2024'!BH90</f>
        <v>Overheads</v>
      </c>
      <c r="AA90" s="1">
        <f>'Bills Import 2024'!BI90</f>
        <v>1</v>
      </c>
      <c r="AB90" s="1">
        <f>'Bills Import 2024'!BJ90</f>
        <v>1</v>
      </c>
      <c r="AC90" s="1">
        <f>'Bills Import 2024'!BK90</f>
        <v>1</v>
      </c>
      <c r="AD90" s="1">
        <f>'Bills Import 2024'!BL90</f>
        <v>1</v>
      </c>
      <c r="AE90" s="1">
        <f>'Bills Import 2024'!BM90</f>
        <v>1</v>
      </c>
      <c r="AF90" s="1">
        <f>'Bills Import 2024'!BN90</f>
        <v>1</v>
      </c>
      <c r="AG90" s="46">
        <f>'Bills Import 2024'!BO90</f>
        <v>161739</v>
      </c>
      <c r="AH90" s="46">
        <f>'Bills Import 2024'!BP90</f>
        <v>79003</v>
      </c>
      <c r="AI90" s="46">
        <f>'Bills Import 2024'!BQ90</f>
        <v>7293</v>
      </c>
      <c r="AJ90" s="46">
        <f>'Bills Import 2024'!BR90</f>
        <v>32383</v>
      </c>
      <c r="AK90" s="46">
        <f>'Bills Import 2024'!BS90</f>
        <v>13853</v>
      </c>
      <c r="AL90" s="46">
        <f>'Bills Import 2024'!BT90</f>
        <v>31964</v>
      </c>
      <c r="AM90" s="1">
        <f>'Bills Import 2024'!U90</f>
        <v>10088</v>
      </c>
      <c r="AN90" s="1" t="str">
        <f>'Bills Import 2024'!W90</f>
        <v>{"860": 100.0}</v>
      </c>
      <c r="AO90" s="1" t="str">
        <f>'Bills Import 2024'!AW90</f>
        <v>15% PUR</v>
      </c>
      <c r="AP90" s="1" t="str">
        <f>'Bills Import 2024'!AX90</f>
        <v>0% PUR</v>
      </c>
      <c r="AQ90" s="1" t="str">
        <f>'Bills Import 2024'!AY90</f>
        <v>15% PUR</v>
      </c>
      <c r="AR90" s="1" t="str">
        <f>'Bills Import 2024'!AZ90</f>
        <v>15% PUR</v>
      </c>
      <c r="AS90" s="1" t="str">
        <f>'Bills Import 2024'!BA90</f>
        <v>15% PUR</v>
      </c>
      <c r="AT90" s="1" t="str">
        <f>'Bills Import 2024'!BB90</f>
        <v>0% PUR</v>
      </c>
    </row>
    <row r="91" spans="1:46" x14ac:dyDescent="0.25">
      <c r="A91" s="1" t="str">
        <f>'Bills Import 2024'!E91</f>
        <v>Raw Material Supplier</v>
      </c>
      <c r="B91" s="1" t="str">
        <f>'Bills Import 2024'!G91</f>
        <v>Employees Wages &amp; Salaries</v>
      </c>
      <c r="C91" s="1" t="str">
        <f>'Bills Import 2024'!I91</f>
        <v>Machinary Depreciation &amp; Maintenance</v>
      </c>
      <c r="D91" s="1" t="str">
        <f>'Bills Import 2024'!K91</f>
        <v>Subcontractors &amp; Services</v>
      </c>
      <c r="E91" s="1" t="str">
        <f>'Bills Import 2024'!M91</f>
        <v>Indirect Costs</v>
      </c>
      <c r="F91" s="1" t="str">
        <f>'Bills Import 2024'!O91</f>
        <v>Overheads</v>
      </c>
      <c r="G91" s="45">
        <f>'Bills Import 2024'!R91</f>
        <v>45352</v>
      </c>
      <c r="H91" s="45">
        <f>'Bills Import 2024'!R91</f>
        <v>45352</v>
      </c>
      <c r="I91" s="45">
        <f>'Bills Import 2024'!AE91</f>
        <v>45387</v>
      </c>
      <c r="J91" s="45">
        <f>'Bills Import 2024'!AG91</f>
        <v>45357</v>
      </c>
      <c r="K91" s="45">
        <f>'Bills Import 2024'!AI91</f>
        <v>45382</v>
      </c>
      <c r="L91" s="45">
        <f>'Bills Import 2024'!AK91</f>
        <v>45367</v>
      </c>
      <c r="M91" s="45">
        <f>'Bills Import 2024'!AM91</f>
        <v>45352</v>
      </c>
      <c r="N91" s="45">
        <f>'Bills Import 2024'!AO91</f>
        <v>45373</v>
      </c>
      <c r="O91" s="1" t="str">
        <f>'Bills Import 2024'!X91</f>
        <v>3010092</v>
      </c>
      <c r="P91" s="1" t="str">
        <f>'Bills Import 2024'!Y91</f>
        <v>3010093</v>
      </c>
      <c r="Q91" s="1" t="str">
        <f>'Bills Import 2024'!Z91</f>
        <v>3010094</v>
      </c>
      <c r="R91" s="1" t="str">
        <f>'Bills Import 2024'!AA91</f>
        <v>3010095</v>
      </c>
      <c r="S91" s="1" t="str">
        <f>'Bills Import 2024'!AB91</f>
        <v>3010096</v>
      </c>
      <c r="T91" s="1" t="str">
        <f>'Bills Import 2024'!AC91</f>
        <v>3010097</v>
      </c>
      <c r="U91" s="1" t="str">
        <f>'Bills Import 2024'!BC91</f>
        <v>Raw Material</v>
      </c>
      <c r="V91" s="1" t="str">
        <f>'Bills Import 2024'!BD91</f>
        <v>Manpower</v>
      </c>
      <c r="W91" s="1" t="str">
        <f>'Bills Import 2024'!BE91</f>
        <v>Machinary</v>
      </c>
      <c r="X91" s="1" t="str">
        <f>'Bills Import 2024'!BF91</f>
        <v>Subcontractors</v>
      </c>
      <c r="Y91" s="1" t="str">
        <f>'Bills Import 2024'!BG91</f>
        <v>Indirect Costs</v>
      </c>
      <c r="Z91" s="1" t="str">
        <f>'Bills Import 2024'!BH91</f>
        <v>Overheads</v>
      </c>
      <c r="AA91" s="1">
        <f>'Bills Import 2024'!BI91</f>
        <v>1</v>
      </c>
      <c r="AB91" s="1">
        <f>'Bills Import 2024'!BJ91</f>
        <v>1</v>
      </c>
      <c r="AC91" s="1">
        <f>'Bills Import 2024'!BK91</f>
        <v>1</v>
      </c>
      <c r="AD91" s="1">
        <f>'Bills Import 2024'!BL91</f>
        <v>1</v>
      </c>
      <c r="AE91" s="1">
        <f>'Bills Import 2024'!BM91</f>
        <v>1</v>
      </c>
      <c r="AF91" s="1">
        <f>'Bills Import 2024'!BN91</f>
        <v>1</v>
      </c>
      <c r="AG91" s="46">
        <f>'Bills Import 2024'!BO91</f>
        <v>1751851</v>
      </c>
      <c r="AH91" s="46">
        <f>'Bills Import 2024'!BP91</f>
        <v>855705</v>
      </c>
      <c r="AI91" s="46">
        <f>'Bills Import 2024'!BQ91</f>
        <v>78994</v>
      </c>
      <c r="AJ91" s="46">
        <f>'Bills Import 2024'!BR91</f>
        <v>350748</v>
      </c>
      <c r="AK91" s="46">
        <f>'Bills Import 2024'!BS91</f>
        <v>150051</v>
      </c>
      <c r="AL91" s="46">
        <f>'Bills Import 2024'!BT91</f>
        <v>346213</v>
      </c>
      <c r="AM91" s="1">
        <f>'Bills Import 2024'!U91</f>
        <v>10256</v>
      </c>
      <c r="AN91" s="1" t="str">
        <f>'Bills Import 2024'!W91</f>
        <v>{"1028": 100.0}</v>
      </c>
      <c r="AO91" s="1" t="str">
        <f>'Bills Import 2024'!AW91</f>
        <v>15% PUR</v>
      </c>
      <c r="AP91" s="1" t="str">
        <f>'Bills Import 2024'!AX91</f>
        <v>0% PUR</v>
      </c>
      <c r="AQ91" s="1" t="str">
        <f>'Bills Import 2024'!AY91</f>
        <v>15% PUR</v>
      </c>
      <c r="AR91" s="1" t="str">
        <f>'Bills Import 2024'!AZ91</f>
        <v>15% PUR</v>
      </c>
      <c r="AS91" s="1" t="str">
        <f>'Bills Import 2024'!BA91</f>
        <v>15% PUR</v>
      </c>
      <c r="AT91" s="1" t="str">
        <f>'Bills Import 2024'!BB91</f>
        <v>0% PUR</v>
      </c>
    </row>
    <row r="92" spans="1:46" x14ac:dyDescent="0.25">
      <c r="A92" s="1" t="str">
        <f>'Bills Import 2024'!E92</f>
        <v/>
      </c>
      <c r="B92" s="1" t="str">
        <f>'Bills Import 2024'!G92</f>
        <v/>
      </c>
      <c r="C92" s="1" t="str">
        <f>'Bills Import 2024'!I92</f>
        <v/>
      </c>
      <c r="D92" s="1" t="str">
        <f>'Bills Import 2024'!K92</f>
        <v/>
      </c>
      <c r="E92" s="1" t="str">
        <f>'Bills Import 2024'!M92</f>
        <v/>
      </c>
      <c r="F92" s="1" t="str">
        <f>'Bills Import 2024'!O92</f>
        <v/>
      </c>
      <c r="G92" s="45" t="str">
        <f>'Bills Import 2024'!R92</f>
        <v/>
      </c>
      <c r="H92" s="45" t="str">
        <f>'Bills Import 2024'!R92</f>
        <v/>
      </c>
      <c r="I92" s="45" t="str">
        <f>'Bills Import 2024'!AE92</f>
        <v/>
      </c>
      <c r="J92" s="45" t="str">
        <f>'Bills Import 2024'!AG92</f>
        <v/>
      </c>
      <c r="K92" s="45" t="str">
        <f>'Bills Import 2024'!AI92</f>
        <v/>
      </c>
      <c r="L92" s="45" t="str">
        <f>'Bills Import 2024'!AK92</f>
        <v/>
      </c>
      <c r="M92" s="45" t="str">
        <f>'Bills Import 2024'!AM92</f>
        <v/>
      </c>
      <c r="N92" s="45" t="str">
        <f>'Bills Import 2024'!AO92</f>
        <v/>
      </c>
      <c r="O92" s="1" t="str">
        <f>'Bills Import 2024'!X92</f>
        <v>101011701</v>
      </c>
      <c r="P92" s="1" t="str">
        <f>'Bills Import 2024'!Y92</f>
        <v>3010093</v>
      </c>
      <c r="Q92" s="1" t="str">
        <f>'Bills Import 2024'!Z92</f>
        <v>3010094</v>
      </c>
      <c r="R92" s="1" t="str">
        <f>'Bills Import 2024'!AA92</f>
        <v>101011701</v>
      </c>
      <c r="S92" s="1" t="str">
        <f>'Bills Import 2024'!AB92</f>
        <v>3010096</v>
      </c>
      <c r="T92" s="1" t="str">
        <f>'Bills Import 2024'!AC92</f>
        <v>3010097</v>
      </c>
      <c r="U92" s="1" t="str">
        <f>'Bills Import 2024'!BC92</f>
        <v>Deduction of Advance Payment to Suppliers</v>
      </c>
      <c r="V92" s="1" t="str">
        <f>'Bills Import 2024'!BD92</f>
        <v>Manpower</v>
      </c>
      <c r="W92" s="1" t="str">
        <f>'Bills Import 2024'!BE92</f>
        <v>Machinary</v>
      </c>
      <c r="X92" s="1" t="str">
        <f>'Bills Import 2024'!BF92</f>
        <v>Deduction of Advance Payment to Suppliers</v>
      </c>
      <c r="Y92" s="1" t="str">
        <f>'Bills Import 2024'!BG92</f>
        <v>Indirect Costs</v>
      </c>
      <c r="Z92" s="1" t="str">
        <f>'Bills Import 2024'!BH92</f>
        <v>Overheads</v>
      </c>
      <c r="AA92" s="1">
        <f>'Bills Import 2024'!BI92</f>
        <v>-1</v>
      </c>
      <c r="AB92" s="1">
        <f>'Bills Import 2024'!BJ92</f>
        <v>1</v>
      </c>
      <c r="AC92" s="1">
        <f>'Bills Import 2024'!BK92</f>
        <v>1</v>
      </c>
      <c r="AD92" s="1">
        <f>'Bills Import 2024'!BL92</f>
        <v>-1</v>
      </c>
      <c r="AE92" s="1">
        <f>'Bills Import 2024'!BM92</f>
        <v>1</v>
      </c>
      <c r="AF92" s="1">
        <f>'Bills Import 2024'!BN92</f>
        <v>1</v>
      </c>
      <c r="AG92" s="46">
        <f>'Bills Import 2024'!BO92</f>
        <v>350370</v>
      </c>
      <c r="AH92" s="46">
        <f>'Bills Import 2024'!BP92</f>
        <v>171141</v>
      </c>
      <c r="AI92" s="46">
        <f>'Bills Import 2024'!BQ92</f>
        <v>15799</v>
      </c>
      <c r="AJ92" s="46">
        <f>'Bills Import 2024'!BR92</f>
        <v>70150</v>
      </c>
      <c r="AK92" s="46">
        <f>'Bills Import 2024'!BS92</f>
        <v>30010</v>
      </c>
      <c r="AL92" s="46">
        <f>'Bills Import 2024'!BT92</f>
        <v>69243</v>
      </c>
      <c r="AM92" s="1">
        <f>'Bills Import 2024'!U92</f>
        <v>10256</v>
      </c>
      <c r="AN92" s="1" t="str">
        <f>'Bills Import 2024'!W92</f>
        <v>{"1028": 100.0}</v>
      </c>
      <c r="AO92" s="1" t="str">
        <f>'Bills Import 2024'!AW92</f>
        <v>15% PUR</v>
      </c>
      <c r="AP92" s="1" t="str">
        <f>'Bills Import 2024'!AX92</f>
        <v>0% PUR</v>
      </c>
      <c r="AQ92" s="1" t="str">
        <f>'Bills Import 2024'!AY92</f>
        <v>15% PUR</v>
      </c>
      <c r="AR92" s="1" t="str">
        <f>'Bills Import 2024'!AZ92</f>
        <v>15% PUR</v>
      </c>
      <c r="AS92" s="1" t="str">
        <f>'Bills Import 2024'!BA92</f>
        <v>15% PUR</v>
      </c>
      <c r="AT92" s="1" t="str">
        <f>'Bills Import 2024'!BB92</f>
        <v>0% PUR</v>
      </c>
    </row>
    <row r="93" spans="1:46" x14ac:dyDescent="0.25">
      <c r="A93" s="1" t="str">
        <f>'Bills Import 2024'!E93</f>
        <v>Raw Material Supplier</v>
      </c>
      <c r="B93" s="1" t="str">
        <f>'Bills Import 2024'!G93</f>
        <v>Employees Wages &amp; Salaries</v>
      </c>
      <c r="C93" s="1" t="str">
        <f>'Bills Import 2024'!I93</f>
        <v>Machinary Depreciation &amp; Maintenance</v>
      </c>
      <c r="D93" s="1" t="str">
        <f>'Bills Import 2024'!K93</f>
        <v>Subcontractors &amp; Services</v>
      </c>
      <c r="E93" s="1" t="str">
        <f>'Bills Import 2024'!M93</f>
        <v>Indirect Costs</v>
      </c>
      <c r="F93" s="1" t="str">
        <f>'Bills Import 2024'!O93</f>
        <v>Overheads</v>
      </c>
      <c r="G93" s="45">
        <f>'Bills Import 2024'!R93</f>
        <v>45352</v>
      </c>
      <c r="H93" s="45">
        <f>'Bills Import 2024'!R93</f>
        <v>45352</v>
      </c>
      <c r="I93" s="45">
        <f>'Bills Import 2024'!AE93</f>
        <v>45387</v>
      </c>
      <c r="J93" s="45">
        <f>'Bills Import 2024'!AG93</f>
        <v>45357</v>
      </c>
      <c r="K93" s="45">
        <f>'Bills Import 2024'!AI93</f>
        <v>45382</v>
      </c>
      <c r="L93" s="45">
        <f>'Bills Import 2024'!AK93</f>
        <v>45367</v>
      </c>
      <c r="M93" s="45">
        <f>'Bills Import 2024'!AM93</f>
        <v>45352</v>
      </c>
      <c r="N93" s="45">
        <f>'Bills Import 2024'!AO93</f>
        <v>45373</v>
      </c>
      <c r="O93" s="1" t="str">
        <f>'Bills Import 2024'!X93</f>
        <v>3010092</v>
      </c>
      <c r="P93" s="1" t="str">
        <f>'Bills Import 2024'!Y93</f>
        <v>3010093</v>
      </c>
      <c r="Q93" s="1" t="str">
        <f>'Bills Import 2024'!Z93</f>
        <v>3010094</v>
      </c>
      <c r="R93" s="1" t="str">
        <f>'Bills Import 2024'!AA93</f>
        <v>3010095</v>
      </c>
      <c r="S93" s="1" t="str">
        <f>'Bills Import 2024'!AB93</f>
        <v>3010096</v>
      </c>
      <c r="T93" s="1" t="str">
        <f>'Bills Import 2024'!AC93</f>
        <v>3010097</v>
      </c>
      <c r="U93" s="1" t="str">
        <f>'Bills Import 2024'!BC93</f>
        <v>Raw Material</v>
      </c>
      <c r="V93" s="1" t="str">
        <f>'Bills Import 2024'!BD93</f>
        <v>Manpower</v>
      </c>
      <c r="W93" s="1" t="str">
        <f>'Bills Import 2024'!BE93</f>
        <v>Machinary</v>
      </c>
      <c r="X93" s="1" t="str">
        <f>'Bills Import 2024'!BF93</f>
        <v>Subcontractors</v>
      </c>
      <c r="Y93" s="1" t="str">
        <f>'Bills Import 2024'!BG93</f>
        <v>Indirect Costs</v>
      </c>
      <c r="Z93" s="1" t="str">
        <f>'Bills Import 2024'!BH93</f>
        <v>Overheads</v>
      </c>
      <c r="AA93" s="1">
        <f>'Bills Import 2024'!BI93</f>
        <v>1</v>
      </c>
      <c r="AB93" s="1">
        <f>'Bills Import 2024'!BJ93</f>
        <v>1</v>
      </c>
      <c r="AC93" s="1">
        <f>'Bills Import 2024'!BK93</f>
        <v>1</v>
      </c>
      <c r="AD93" s="1">
        <f>'Bills Import 2024'!BL93</f>
        <v>1</v>
      </c>
      <c r="AE93" s="1">
        <f>'Bills Import 2024'!BM93</f>
        <v>1</v>
      </c>
      <c r="AF93" s="1">
        <f>'Bills Import 2024'!BN93</f>
        <v>1</v>
      </c>
      <c r="AG93" s="46">
        <f>'Bills Import 2024'!BO93</f>
        <v>231750</v>
      </c>
      <c r="AH93" s="46">
        <f>'Bills Import 2024'!BP93</f>
        <v>113200</v>
      </c>
      <c r="AI93" s="46">
        <f>'Bills Import 2024'!BQ93</f>
        <v>10450</v>
      </c>
      <c r="AJ93" s="46">
        <f>'Bills Import 2024'!BR93</f>
        <v>46400</v>
      </c>
      <c r="AK93" s="46">
        <f>'Bills Import 2024'!BS93</f>
        <v>19850</v>
      </c>
      <c r="AL93" s="46">
        <f>'Bills Import 2024'!BT93</f>
        <v>45800</v>
      </c>
      <c r="AM93" s="1">
        <f>'Bills Import 2024'!U93</f>
        <v>10080</v>
      </c>
      <c r="AN93" s="1" t="str">
        <f>'Bills Import 2024'!W93</f>
        <v>{"854": 100.0}</v>
      </c>
      <c r="AO93" s="1" t="str">
        <f>'Bills Import 2024'!AW93</f>
        <v>15% PUR</v>
      </c>
      <c r="AP93" s="1" t="str">
        <f>'Bills Import 2024'!AX93</f>
        <v>0% PUR</v>
      </c>
      <c r="AQ93" s="1" t="str">
        <f>'Bills Import 2024'!AY93</f>
        <v>15% PUR</v>
      </c>
      <c r="AR93" s="1" t="str">
        <f>'Bills Import 2024'!AZ93</f>
        <v>15% PUR</v>
      </c>
      <c r="AS93" s="1" t="str">
        <f>'Bills Import 2024'!BA93</f>
        <v>15% PUR</v>
      </c>
      <c r="AT93" s="1" t="str">
        <f>'Bills Import 2024'!BB93</f>
        <v>0% PUR</v>
      </c>
    </row>
    <row r="94" spans="1:46" x14ac:dyDescent="0.25">
      <c r="A94" s="1" t="str">
        <f>'Bills Import 2024'!E94</f>
        <v/>
      </c>
      <c r="B94" s="1" t="str">
        <f>'Bills Import 2024'!G94</f>
        <v/>
      </c>
      <c r="C94" s="1" t="str">
        <f>'Bills Import 2024'!I94</f>
        <v/>
      </c>
      <c r="D94" s="1" t="str">
        <f>'Bills Import 2024'!K94</f>
        <v/>
      </c>
      <c r="E94" s="1" t="str">
        <f>'Bills Import 2024'!M94</f>
        <v/>
      </c>
      <c r="F94" s="1" t="str">
        <f>'Bills Import 2024'!O94</f>
        <v/>
      </c>
      <c r="G94" s="45" t="str">
        <f>'Bills Import 2024'!R94</f>
        <v/>
      </c>
      <c r="H94" s="45" t="str">
        <f>'Bills Import 2024'!R94</f>
        <v/>
      </c>
      <c r="I94" s="45" t="str">
        <f>'Bills Import 2024'!AE94</f>
        <v/>
      </c>
      <c r="J94" s="45" t="str">
        <f>'Bills Import 2024'!AG94</f>
        <v/>
      </c>
      <c r="K94" s="45" t="str">
        <f>'Bills Import 2024'!AI94</f>
        <v/>
      </c>
      <c r="L94" s="45" t="str">
        <f>'Bills Import 2024'!AK94</f>
        <v/>
      </c>
      <c r="M94" s="45" t="str">
        <f>'Bills Import 2024'!AM94</f>
        <v/>
      </c>
      <c r="N94" s="45" t="str">
        <f>'Bills Import 2024'!AO94</f>
        <v/>
      </c>
      <c r="O94" s="1" t="str">
        <f>'Bills Import 2024'!X94</f>
        <v>101011701</v>
      </c>
      <c r="P94" s="1" t="str">
        <f>'Bills Import 2024'!Y94</f>
        <v>3010093</v>
      </c>
      <c r="Q94" s="1" t="str">
        <f>'Bills Import 2024'!Z94</f>
        <v>3010094</v>
      </c>
      <c r="R94" s="1" t="str">
        <f>'Bills Import 2024'!AA94</f>
        <v>101011701</v>
      </c>
      <c r="S94" s="1" t="str">
        <f>'Bills Import 2024'!AB94</f>
        <v>3010096</v>
      </c>
      <c r="T94" s="1" t="str">
        <f>'Bills Import 2024'!AC94</f>
        <v>3010097</v>
      </c>
      <c r="U94" s="1" t="str">
        <f>'Bills Import 2024'!BC94</f>
        <v>Deduction of Advance Payment to Suppliers</v>
      </c>
      <c r="V94" s="1" t="str">
        <f>'Bills Import 2024'!BD94</f>
        <v>Manpower</v>
      </c>
      <c r="W94" s="1" t="str">
        <f>'Bills Import 2024'!BE94</f>
        <v>Machinary</v>
      </c>
      <c r="X94" s="1" t="str">
        <f>'Bills Import 2024'!BF94</f>
        <v>Deduction of Advance Payment to Suppliers</v>
      </c>
      <c r="Y94" s="1" t="str">
        <f>'Bills Import 2024'!BG94</f>
        <v>Indirect Costs</v>
      </c>
      <c r="Z94" s="1" t="str">
        <f>'Bills Import 2024'!BH94</f>
        <v>Overheads</v>
      </c>
      <c r="AA94" s="1">
        <f>'Bills Import 2024'!BI94</f>
        <v>-1</v>
      </c>
      <c r="AB94" s="1">
        <f>'Bills Import 2024'!BJ94</f>
        <v>1</v>
      </c>
      <c r="AC94" s="1">
        <f>'Bills Import 2024'!BK94</f>
        <v>1</v>
      </c>
      <c r="AD94" s="1">
        <f>'Bills Import 2024'!BL94</f>
        <v>-1</v>
      </c>
      <c r="AE94" s="1">
        <f>'Bills Import 2024'!BM94</f>
        <v>1</v>
      </c>
      <c r="AF94" s="1">
        <f>'Bills Import 2024'!BN94</f>
        <v>1</v>
      </c>
      <c r="AG94" s="46">
        <f>'Bills Import 2024'!BO94</f>
        <v>92700</v>
      </c>
      <c r="AH94" s="46">
        <f>'Bills Import 2024'!BP94</f>
        <v>45280</v>
      </c>
      <c r="AI94" s="46">
        <f>'Bills Import 2024'!BQ94</f>
        <v>4180</v>
      </c>
      <c r="AJ94" s="46">
        <f>'Bills Import 2024'!BR94</f>
        <v>18560</v>
      </c>
      <c r="AK94" s="46">
        <f>'Bills Import 2024'!BS94</f>
        <v>7940</v>
      </c>
      <c r="AL94" s="46">
        <f>'Bills Import 2024'!BT94</f>
        <v>18320</v>
      </c>
      <c r="AM94" s="1">
        <f>'Bills Import 2024'!U94</f>
        <v>10080</v>
      </c>
      <c r="AN94" s="1" t="str">
        <f>'Bills Import 2024'!W94</f>
        <v>{"854": 100.0}</v>
      </c>
      <c r="AO94" s="1" t="str">
        <f>'Bills Import 2024'!AW94</f>
        <v>15% PUR</v>
      </c>
      <c r="AP94" s="1" t="str">
        <f>'Bills Import 2024'!AX94</f>
        <v>0% PUR</v>
      </c>
      <c r="AQ94" s="1" t="str">
        <f>'Bills Import 2024'!AY94</f>
        <v>15% PUR</v>
      </c>
      <c r="AR94" s="1" t="str">
        <f>'Bills Import 2024'!AZ94</f>
        <v>15% PUR</v>
      </c>
      <c r="AS94" s="1" t="str">
        <f>'Bills Import 2024'!BA94</f>
        <v>15% PUR</v>
      </c>
      <c r="AT94" s="1" t="str">
        <f>'Bills Import 2024'!BB94</f>
        <v>0% PUR</v>
      </c>
    </row>
    <row r="95" spans="1:46" x14ac:dyDescent="0.25">
      <c r="A95" s="1" t="str">
        <f>'Bills Import 2024'!E95</f>
        <v>Raw Material Supplier</v>
      </c>
      <c r="B95" s="1" t="str">
        <f>'Bills Import 2024'!G95</f>
        <v>Employees Wages &amp; Salaries</v>
      </c>
      <c r="C95" s="1" t="str">
        <f>'Bills Import 2024'!I95</f>
        <v>Machinary Depreciation &amp; Maintenance</v>
      </c>
      <c r="D95" s="1" t="str">
        <f>'Bills Import 2024'!K95</f>
        <v>Subcontractors &amp; Services</v>
      </c>
      <c r="E95" s="1" t="str">
        <f>'Bills Import 2024'!M95</f>
        <v>Indirect Costs</v>
      </c>
      <c r="F95" s="1" t="str">
        <f>'Bills Import 2024'!O95</f>
        <v>Overheads</v>
      </c>
      <c r="G95" s="45">
        <f>'Bills Import 2024'!R95</f>
        <v>45352</v>
      </c>
      <c r="H95" s="45">
        <f>'Bills Import 2024'!R95</f>
        <v>45352</v>
      </c>
      <c r="I95" s="45">
        <f>'Bills Import 2024'!AE95</f>
        <v>45387</v>
      </c>
      <c r="J95" s="45">
        <f>'Bills Import 2024'!AG95</f>
        <v>45357</v>
      </c>
      <c r="K95" s="45">
        <f>'Bills Import 2024'!AI95</f>
        <v>45382</v>
      </c>
      <c r="L95" s="45">
        <f>'Bills Import 2024'!AK95</f>
        <v>45367</v>
      </c>
      <c r="M95" s="45">
        <f>'Bills Import 2024'!AM95</f>
        <v>45352</v>
      </c>
      <c r="N95" s="45">
        <f>'Bills Import 2024'!AO95</f>
        <v>45373</v>
      </c>
      <c r="O95" s="1" t="str">
        <f>'Bills Import 2024'!X95</f>
        <v>3010092</v>
      </c>
      <c r="P95" s="1" t="str">
        <f>'Bills Import 2024'!Y95</f>
        <v>3010093</v>
      </c>
      <c r="Q95" s="1" t="str">
        <f>'Bills Import 2024'!Z95</f>
        <v>3010094</v>
      </c>
      <c r="R95" s="1" t="str">
        <f>'Bills Import 2024'!AA95</f>
        <v>3010095</v>
      </c>
      <c r="S95" s="1" t="str">
        <f>'Bills Import 2024'!AB95</f>
        <v>3010096</v>
      </c>
      <c r="T95" s="1" t="str">
        <f>'Bills Import 2024'!AC95</f>
        <v>3010097</v>
      </c>
      <c r="U95" s="1" t="str">
        <f>'Bills Import 2024'!BC95</f>
        <v>Raw Material</v>
      </c>
      <c r="V95" s="1" t="str">
        <f>'Bills Import 2024'!BD95</f>
        <v>Manpower</v>
      </c>
      <c r="W95" s="1" t="str">
        <f>'Bills Import 2024'!BE95</f>
        <v>Machinary</v>
      </c>
      <c r="X95" s="1" t="str">
        <f>'Bills Import 2024'!BF95</f>
        <v>Subcontractors</v>
      </c>
      <c r="Y95" s="1" t="str">
        <f>'Bills Import 2024'!BG95</f>
        <v>Indirect Costs</v>
      </c>
      <c r="Z95" s="1" t="str">
        <f>'Bills Import 2024'!BH95</f>
        <v>Overheads</v>
      </c>
      <c r="AA95" s="1">
        <f>'Bills Import 2024'!BI95</f>
        <v>1</v>
      </c>
      <c r="AB95" s="1">
        <f>'Bills Import 2024'!BJ95</f>
        <v>1</v>
      </c>
      <c r="AC95" s="1">
        <f>'Bills Import 2024'!BK95</f>
        <v>1</v>
      </c>
      <c r="AD95" s="1">
        <f>'Bills Import 2024'!BL95</f>
        <v>1</v>
      </c>
      <c r="AE95" s="1">
        <f>'Bills Import 2024'!BM95</f>
        <v>1</v>
      </c>
      <c r="AF95" s="1">
        <f>'Bills Import 2024'!BN95</f>
        <v>1</v>
      </c>
      <c r="AG95" s="46">
        <f>'Bills Import 2024'!BO95</f>
        <v>41715</v>
      </c>
      <c r="AH95" s="46">
        <f>'Bills Import 2024'!BP95</f>
        <v>20376</v>
      </c>
      <c r="AI95" s="46">
        <f>'Bills Import 2024'!BQ95</f>
        <v>1881</v>
      </c>
      <c r="AJ95" s="46">
        <f>'Bills Import 2024'!BR95</f>
        <v>8352</v>
      </c>
      <c r="AK95" s="46">
        <f>'Bills Import 2024'!BS95</f>
        <v>3573</v>
      </c>
      <c r="AL95" s="46">
        <f>'Bills Import 2024'!BT95</f>
        <v>8244</v>
      </c>
      <c r="AM95" s="1">
        <f>'Bills Import 2024'!U95</f>
        <v>10241</v>
      </c>
      <c r="AN95" s="1" t="str">
        <f>'Bills Import 2024'!W95</f>
        <v>{"1013": 100.0}</v>
      </c>
      <c r="AO95" s="1" t="str">
        <f>'Bills Import 2024'!AW95</f>
        <v>15% PUR</v>
      </c>
      <c r="AP95" s="1" t="str">
        <f>'Bills Import 2024'!AX95</f>
        <v>0% PUR</v>
      </c>
      <c r="AQ95" s="1" t="str">
        <f>'Bills Import 2024'!AY95</f>
        <v>15% PUR</v>
      </c>
      <c r="AR95" s="1" t="str">
        <f>'Bills Import 2024'!AZ95</f>
        <v>15% PUR</v>
      </c>
      <c r="AS95" s="1" t="str">
        <f>'Bills Import 2024'!BA95</f>
        <v>15% PUR</v>
      </c>
      <c r="AT95" s="1" t="str">
        <f>'Bills Import 2024'!BB95</f>
        <v>0% PUR</v>
      </c>
    </row>
    <row r="96" spans="1:46" x14ac:dyDescent="0.25">
      <c r="A96" s="1" t="str">
        <f>'Bills Import 2024'!E96</f>
        <v/>
      </c>
      <c r="B96" s="1" t="str">
        <f>'Bills Import 2024'!G96</f>
        <v/>
      </c>
      <c r="C96" s="1" t="str">
        <f>'Bills Import 2024'!I96</f>
        <v/>
      </c>
      <c r="D96" s="1" t="str">
        <f>'Bills Import 2024'!K96</f>
        <v/>
      </c>
      <c r="E96" s="1" t="str">
        <f>'Bills Import 2024'!M96</f>
        <v/>
      </c>
      <c r="F96" s="1" t="str">
        <f>'Bills Import 2024'!O96</f>
        <v/>
      </c>
      <c r="G96" s="45" t="str">
        <f>'Bills Import 2024'!R96</f>
        <v/>
      </c>
      <c r="H96" s="45" t="str">
        <f>'Bills Import 2024'!R96</f>
        <v/>
      </c>
      <c r="I96" s="45" t="str">
        <f>'Bills Import 2024'!AE96</f>
        <v/>
      </c>
      <c r="J96" s="45" t="str">
        <f>'Bills Import 2024'!AG96</f>
        <v/>
      </c>
      <c r="K96" s="45" t="str">
        <f>'Bills Import 2024'!AI96</f>
        <v/>
      </c>
      <c r="L96" s="45" t="str">
        <f>'Bills Import 2024'!AK96</f>
        <v/>
      </c>
      <c r="M96" s="45" t="str">
        <f>'Bills Import 2024'!AM96</f>
        <v/>
      </c>
      <c r="N96" s="45" t="str">
        <f>'Bills Import 2024'!AO96</f>
        <v/>
      </c>
      <c r="O96" s="1" t="str">
        <f>'Bills Import 2024'!X96</f>
        <v>101011701</v>
      </c>
      <c r="P96" s="1" t="str">
        <f>'Bills Import 2024'!Y96</f>
        <v>3010093</v>
      </c>
      <c r="Q96" s="1" t="str">
        <f>'Bills Import 2024'!Z96</f>
        <v>3010094</v>
      </c>
      <c r="R96" s="1" t="str">
        <f>'Bills Import 2024'!AA96</f>
        <v>101011701</v>
      </c>
      <c r="S96" s="1" t="str">
        <f>'Bills Import 2024'!AB96</f>
        <v>3010096</v>
      </c>
      <c r="T96" s="1" t="str">
        <f>'Bills Import 2024'!AC96</f>
        <v>3010097</v>
      </c>
      <c r="U96" s="1" t="str">
        <f>'Bills Import 2024'!BC96</f>
        <v>Deduction of Advance Payment to Suppliers</v>
      </c>
      <c r="V96" s="1" t="str">
        <f>'Bills Import 2024'!BD96</f>
        <v>Manpower</v>
      </c>
      <c r="W96" s="1" t="str">
        <f>'Bills Import 2024'!BE96</f>
        <v>Machinary</v>
      </c>
      <c r="X96" s="1" t="str">
        <f>'Bills Import 2024'!BF96</f>
        <v>Deduction of Advance Payment to Suppliers</v>
      </c>
      <c r="Y96" s="1" t="str">
        <f>'Bills Import 2024'!BG96</f>
        <v>Indirect Costs</v>
      </c>
      <c r="Z96" s="1" t="str">
        <f>'Bills Import 2024'!BH96</f>
        <v>Overheads</v>
      </c>
      <c r="AA96" s="1">
        <f>'Bills Import 2024'!BI96</f>
        <v>-1</v>
      </c>
      <c r="AB96" s="1">
        <f>'Bills Import 2024'!BJ96</f>
        <v>1</v>
      </c>
      <c r="AC96" s="1">
        <f>'Bills Import 2024'!BK96</f>
        <v>1</v>
      </c>
      <c r="AD96" s="1">
        <f>'Bills Import 2024'!BL96</f>
        <v>-1</v>
      </c>
      <c r="AE96" s="1">
        <f>'Bills Import 2024'!BM96</f>
        <v>1</v>
      </c>
      <c r="AF96" s="1">
        <f>'Bills Import 2024'!BN96</f>
        <v>1</v>
      </c>
      <c r="AG96" s="46">
        <f>'Bills Import 2024'!BO96</f>
        <v>0</v>
      </c>
      <c r="AH96" s="46">
        <f>'Bills Import 2024'!BP96</f>
        <v>0</v>
      </c>
      <c r="AI96" s="46">
        <f>'Bills Import 2024'!BQ96</f>
        <v>0</v>
      </c>
      <c r="AJ96" s="46">
        <f>'Bills Import 2024'!BR96</f>
        <v>0</v>
      </c>
      <c r="AK96" s="46">
        <f>'Bills Import 2024'!BS96</f>
        <v>0</v>
      </c>
      <c r="AL96" s="46">
        <f>'Bills Import 2024'!BT96</f>
        <v>0</v>
      </c>
      <c r="AM96" s="1">
        <f>'Bills Import 2024'!U96</f>
        <v>10241</v>
      </c>
      <c r="AN96" s="1" t="str">
        <f>'Bills Import 2024'!W96</f>
        <v>{"1013": 100.0}</v>
      </c>
      <c r="AO96" s="1" t="str">
        <f>'Bills Import 2024'!AW96</f>
        <v>15% PUR</v>
      </c>
      <c r="AP96" s="1" t="str">
        <f>'Bills Import 2024'!AX96</f>
        <v>0% PUR</v>
      </c>
      <c r="AQ96" s="1" t="str">
        <f>'Bills Import 2024'!AY96</f>
        <v>15% PUR</v>
      </c>
      <c r="AR96" s="1" t="str">
        <f>'Bills Import 2024'!AZ96</f>
        <v>15% PUR</v>
      </c>
      <c r="AS96" s="1" t="str">
        <f>'Bills Import 2024'!BA96</f>
        <v>15% PUR</v>
      </c>
      <c r="AT96" s="1" t="str">
        <f>'Bills Import 2024'!BB96</f>
        <v>0% PUR</v>
      </c>
    </row>
    <row r="97" spans="1:46" x14ac:dyDescent="0.25">
      <c r="A97" s="1" t="str">
        <f>'Bills Import 2024'!E97</f>
        <v>Raw Material Supplier</v>
      </c>
      <c r="B97" s="1" t="str">
        <f>'Bills Import 2024'!G97</f>
        <v>Employees Wages &amp; Salaries</v>
      </c>
      <c r="C97" s="1" t="str">
        <f>'Bills Import 2024'!I97</f>
        <v>Machinary Depreciation &amp; Maintenance</v>
      </c>
      <c r="D97" s="1" t="str">
        <f>'Bills Import 2024'!K97</f>
        <v>Subcontractors &amp; Services</v>
      </c>
      <c r="E97" s="1" t="str">
        <f>'Bills Import 2024'!M97</f>
        <v>Indirect Costs</v>
      </c>
      <c r="F97" s="1" t="str">
        <f>'Bills Import 2024'!O97</f>
        <v>Overheads</v>
      </c>
      <c r="G97" s="45">
        <f>'Bills Import 2024'!R97</f>
        <v>45352</v>
      </c>
      <c r="H97" s="45">
        <f>'Bills Import 2024'!R97</f>
        <v>45352</v>
      </c>
      <c r="I97" s="45">
        <f>'Bills Import 2024'!AE97</f>
        <v>45387</v>
      </c>
      <c r="J97" s="45">
        <f>'Bills Import 2024'!AG97</f>
        <v>45357</v>
      </c>
      <c r="K97" s="45">
        <f>'Bills Import 2024'!AI97</f>
        <v>45382</v>
      </c>
      <c r="L97" s="45">
        <f>'Bills Import 2024'!AK97</f>
        <v>45367</v>
      </c>
      <c r="M97" s="45">
        <f>'Bills Import 2024'!AM97</f>
        <v>45352</v>
      </c>
      <c r="N97" s="45">
        <f>'Bills Import 2024'!AO97</f>
        <v>45373</v>
      </c>
      <c r="O97" s="1" t="str">
        <f>'Bills Import 2024'!X97</f>
        <v>3010092</v>
      </c>
      <c r="P97" s="1" t="str">
        <f>'Bills Import 2024'!Y97</f>
        <v>3010093</v>
      </c>
      <c r="Q97" s="1" t="str">
        <f>'Bills Import 2024'!Z97</f>
        <v>3010094</v>
      </c>
      <c r="R97" s="1" t="str">
        <f>'Bills Import 2024'!AA97</f>
        <v>3010095</v>
      </c>
      <c r="S97" s="1" t="str">
        <f>'Bills Import 2024'!AB97</f>
        <v>3010096</v>
      </c>
      <c r="T97" s="1" t="str">
        <f>'Bills Import 2024'!AC97</f>
        <v>3010097</v>
      </c>
      <c r="U97" s="1" t="str">
        <f>'Bills Import 2024'!BC97</f>
        <v>Raw Material</v>
      </c>
      <c r="V97" s="1" t="str">
        <f>'Bills Import 2024'!BD97</f>
        <v>Manpower</v>
      </c>
      <c r="W97" s="1" t="str">
        <f>'Bills Import 2024'!BE97</f>
        <v>Machinary</v>
      </c>
      <c r="X97" s="1" t="str">
        <f>'Bills Import 2024'!BF97</f>
        <v>Subcontractors</v>
      </c>
      <c r="Y97" s="1" t="str">
        <f>'Bills Import 2024'!BG97</f>
        <v>Indirect Costs</v>
      </c>
      <c r="Z97" s="1" t="str">
        <f>'Bills Import 2024'!BH97</f>
        <v>Overheads</v>
      </c>
      <c r="AA97" s="1">
        <f>'Bills Import 2024'!BI97</f>
        <v>1</v>
      </c>
      <c r="AB97" s="1">
        <f>'Bills Import 2024'!BJ97</f>
        <v>1</v>
      </c>
      <c r="AC97" s="1">
        <f>'Bills Import 2024'!BK97</f>
        <v>1</v>
      </c>
      <c r="AD97" s="1">
        <f>'Bills Import 2024'!BL97</f>
        <v>1</v>
      </c>
      <c r="AE97" s="1">
        <f>'Bills Import 2024'!BM97</f>
        <v>1</v>
      </c>
      <c r="AF97" s="1">
        <f>'Bills Import 2024'!BN97</f>
        <v>1</v>
      </c>
      <c r="AG97" s="46">
        <f>'Bills Import 2024'!BO97</f>
        <v>1156214</v>
      </c>
      <c r="AH97" s="46">
        <f>'Bills Import 2024'!BP97</f>
        <v>564761</v>
      </c>
      <c r="AI97" s="46">
        <f>'Bills Import 2024'!BQ97</f>
        <v>52136</v>
      </c>
      <c r="AJ97" s="46">
        <f>'Bills Import 2024'!BR97</f>
        <v>231492</v>
      </c>
      <c r="AK97" s="46">
        <f>'Bills Import 2024'!BS97</f>
        <v>99033</v>
      </c>
      <c r="AL97" s="46">
        <f>'Bills Import 2024'!BT97</f>
        <v>228499</v>
      </c>
      <c r="AM97" s="1">
        <f>'Bills Import 2024'!U97</f>
        <v>10253</v>
      </c>
      <c r="AN97" s="1" t="str">
        <f>'Bills Import 2024'!W97</f>
        <v>{"1025": 100.0}</v>
      </c>
      <c r="AO97" s="1" t="str">
        <f>'Bills Import 2024'!AW97</f>
        <v>15% PUR</v>
      </c>
      <c r="AP97" s="1" t="str">
        <f>'Bills Import 2024'!AX97</f>
        <v>0% PUR</v>
      </c>
      <c r="AQ97" s="1" t="str">
        <f>'Bills Import 2024'!AY97</f>
        <v>15% PUR</v>
      </c>
      <c r="AR97" s="1" t="str">
        <f>'Bills Import 2024'!AZ97</f>
        <v>15% PUR</v>
      </c>
      <c r="AS97" s="1" t="str">
        <f>'Bills Import 2024'!BA97</f>
        <v>15% PUR</v>
      </c>
      <c r="AT97" s="1" t="str">
        <f>'Bills Import 2024'!BB97</f>
        <v>0% PUR</v>
      </c>
    </row>
    <row r="98" spans="1:46" x14ac:dyDescent="0.25">
      <c r="A98" s="1" t="str">
        <f>'Bills Import 2024'!E98</f>
        <v/>
      </c>
      <c r="B98" s="1" t="str">
        <f>'Bills Import 2024'!G98</f>
        <v/>
      </c>
      <c r="C98" s="1" t="str">
        <f>'Bills Import 2024'!I98</f>
        <v/>
      </c>
      <c r="D98" s="1" t="str">
        <f>'Bills Import 2024'!K98</f>
        <v/>
      </c>
      <c r="E98" s="1" t="str">
        <f>'Bills Import 2024'!M98</f>
        <v/>
      </c>
      <c r="F98" s="1" t="str">
        <f>'Bills Import 2024'!O98</f>
        <v/>
      </c>
      <c r="G98" s="45" t="str">
        <f>'Bills Import 2024'!R98</f>
        <v/>
      </c>
      <c r="H98" s="45" t="str">
        <f>'Bills Import 2024'!R98</f>
        <v/>
      </c>
      <c r="I98" s="45" t="str">
        <f>'Bills Import 2024'!AE98</f>
        <v/>
      </c>
      <c r="J98" s="45" t="str">
        <f>'Bills Import 2024'!AG98</f>
        <v/>
      </c>
      <c r="K98" s="45" t="str">
        <f>'Bills Import 2024'!AI98</f>
        <v/>
      </c>
      <c r="L98" s="45" t="str">
        <f>'Bills Import 2024'!AK98</f>
        <v/>
      </c>
      <c r="M98" s="45" t="str">
        <f>'Bills Import 2024'!AM98</f>
        <v/>
      </c>
      <c r="N98" s="45" t="str">
        <f>'Bills Import 2024'!AO98</f>
        <v/>
      </c>
      <c r="O98" s="1" t="str">
        <f>'Bills Import 2024'!X98</f>
        <v>101011701</v>
      </c>
      <c r="P98" s="1" t="str">
        <f>'Bills Import 2024'!Y98</f>
        <v>3010093</v>
      </c>
      <c r="Q98" s="1" t="str">
        <f>'Bills Import 2024'!Z98</f>
        <v>3010094</v>
      </c>
      <c r="R98" s="1" t="str">
        <f>'Bills Import 2024'!AA98</f>
        <v>101011701</v>
      </c>
      <c r="S98" s="1" t="str">
        <f>'Bills Import 2024'!AB98</f>
        <v>3010096</v>
      </c>
      <c r="T98" s="1" t="str">
        <f>'Bills Import 2024'!AC98</f>
        <v>3010097</v>
      </c>
      <c r="U98" s="1" t="str">
        <f>'Bills Import 2024'!BC98</f>
        <v>Deduction of Advance Payment to Suppliers</v>
      </c>
      <c r="V98" s="1" t="str">
        <f>'Bills Import 2024'!BD98</f>
        <v>Manpower</v>
      </c>
      <c r="W98" s="1" t="str">
        <f>'Bills Import 2024'!BE98</f>
        <v>Machinary</v>
      </c>
      <c r="X98" s="1" t="str">
        <f>'Bills Import 2024'!BF98</f>
        <v>Deduction of Advance Payment to Suppliers</v>
      </c>
      <c r="Y98" s="1" t="str">
        <f>'Bills Import 2024'!BG98</f>
        <v>Indirect Costs</v>
      </c>
      <c r="Z98" s="1" t="str">
        <f>'Bills Import 2024'!BH98</f>
        <v>Overheads</v>
      </c>
      <c r="AA98" s="1">
        <f>'Bills Import 2024'!BI98</f>
        <v>-1</v>
      </c>
      <c r="AB98" s="1">
        <f>'Bills Import 2024'!BJ98</f>
        <v>1</v>
      </c>
      <c r="AC98" s="1">
        <f>'Bills Import 2024'!BK98</f>
        <v>1</v>
      </c>
      <c r="AD98" s="1">
        <f>'Bills Import 2024'!BL98</f>
        <v>-1</v>
      </c>
      <c r="AE98" s="1">
        <f>'Bills Import 2024'!BM98</f>
        <v>1</v>
      </c>
      <c r="AF98" s="1">
        <f>'Bills Import 2024'!BN98</f>
        <v>1</v>
      </c>
      <c r="AG98" s="46">
        <f>'Bills Import 2024'!BO98</f>
        <v>462486</v>
      </c>
      <c r="AH98" s="46">
        <f>'Bills Import 2024'!BP98</f>
        <v>225905</v>
      </c>
      <c r="AI98" s="46">
        <f>'Bills Import 2024'!BQ98</f>
        <v>20854</v>
      </c>
      <c r="AJ98" s="46">
        <f>'Bills Import 2024'!BR98</f>
        <v>92597</v>
      </c>
      <c r="AK98" s="46">
        <f>'Bills Import 2024'!BS98</f>
        <v>39613</v>
      </c>
      <c r="AL98" s="46">
        <f>'Bills Import 2024'!BT98</f>
        <v>91400</v>
      </c>
      <c r="AM98" s="1">
        <f>'Bills Import 2024'!U98</f>
        <v>10253</v>
      </c>
      <c r="AN98" s="1" t="str">
        <f>'Bills Import 2024'!W98</f>
        <v>{"1025": 100.0}</v>
      </c>
      <c r="AO98" s="1" t="str">
        <f>'Bills Import 2024'!AW98</f>
        <v>15% PUR</v>
      </c>
      <c r="AP98" s="1" t="str">
        <f>'Bills Import 2024'!AX98</f>
        <v>0% PUR</v>
      </c>
      <c r="AQ98" s="1" t="str">
        <f>'Bills Import 2024'!AY98</f>
        <v>15% PUR</v>
      </c>
      <c r="AR98" s="1" t="str">
        <f>'Bills Import 2024'!AZ98</f>
        <v>15% PUR</v>
      </c>
      <c r="AS98" s="1" t="str">
        <f>'Bills Import 2024'!BA98</f>
        <v>15% PUR</v>
      </c>
      <c r="AT98" s="1" t="str">
        <f>'Bills Import 2024'!BB98</f>
        <v>0% PUR</v>
      </c>
    </row>
    <row r="99" spans="1:46" x14ac:dyDescent="0.25">
      <c r="A99" s="1" t="str">
        <f>'Bills Import 2024'!E99</f>
        <v>Raw Material Supplier</v>
      </c>
      <c r="B99" s="1" t="str">
        <f>'Bills Import 2024'!G99</f>
        <v>Employees Wages &amp; Salaries</v>
      </c>
      <c r="C99" s="1" t="str">
        <f>'Bills Import 2024'!I99</f>
        <v>Machinary Depreciation &amp; Maintenance</v>
      </c>
      <c r="D99" s="1" t="str">
        <f>'Bills Import 2024'!K99</f>
        <v>Subcontractors &amp; Services</v>
      </c>
      <c r="E99" s="1" t="str">
        <f>'Bills Import 2024'!M99</f>
        <v>Indirect Costs</v>
      </c>
      <c r="F99" s="1" t="str">
        <f>'Bills Import 2024'!O99</f>
        <v>Overheads</v>
      </c>
      <c r="G99" s="45">
        <f>'Bills Import 2024'!R99</f>
        <v>45352</v>
      </c>
      <c r="H99" s="45">
        <f>'Bills Import 2024'!R99</f>
        <v>45352</v>
      </c>
      <c r="I99" s="45">
        <f>'Bills Import 2024'!AE99</f>
        <v>45387</v>
      </c>
      <c r="J99" s="45">
        <f>'Bills Import 2024'!AG99</f>
        <v>45357</v>
      </c>
      <c r="K99" s="45">
        <f>'Bills Import 2024'!AI99</f>
        <v>45382</v>
      </c>
      <c r="L99" s="45">
        <f>'Bills Import 2024'!AK99</f>
        <v>45367</v>
      </c>
      <c r="M99" s="45">
        <f>'Bills Import 2024'!AM99</f>
        <v>45352</v>
      </c>
      <c r="N99" s="45">
        <f>'Bills Import 2024'!AO99</f>
        <v>45373</v>
      </c>
      <c r="O99" s="1" t="str">
        <f>'Bills Import 2024'!X99</f>
        <v>3010092</v>
      </c>
      <c r="P99" s="1" t="str">
        <f>'Bills Import 2024'!Y99</f>
        <v>3010093</v>
      </c>
      <c r="Q99" s="1" t="str">
        <f>'Bills Import 2024'!Z99</f>
        <v>3010094</v>
      </c>
      <c r="R99" s="1" t="str">
        <f>'Bills Import 2024'!AA99</f>
        <v>3010095</v>
      </c>
      <c r="S99" s="1" t="str">
        <f>'Bills Import 2024'!AB99</f>
        <v>3010096</v>
      </c>
      <c r="T99" s="1" t="str">
        <f>'Bills Import 2024'!AC99</f>
        <v>3010097</v>
      </c>
      <c r="U99" s="1" t="str">
        <f>'Bills Import 2024'!BC99</f>
        <v>Raw Material</v>
      </c>
      <c r="V99" s="1" t="str">
        <f>'Bills Import 2024'!BD99</f>
        <v>Manpower</v>
      </c>
      <c r="W99" s="1" t="str">
        <f>'Bills Import 2024'!BE99</f>
        <v>Machinary</v>
      </c>
      <c r="X99" s="1" t="str">
        <f>'Bills Import 2024'!BF99</f>
        <v>Subcontractors</v>
      </c>
      <c r="Y99" s="1" t="str">
        <f>'Bills Import 2024'!BG99</f>
        <v>Indirect Costs</v>
      </c>
      <c r="Z99" s="1" t="str">
        <f>'Bills Import 2024'!BH99</f>
        <v>Overheads</v>
      </c>
      <c r="AA99" s="1">
        <f>'Bills Import 2024'!BI99</f>
        <v>1</v>
      </c>
      <c r="AB99" s="1">
        <f>'Bills Import 2024'!BJ99</f>
        <v>1</v>
      </c>
      <c r="AC99" s="1">
        <f>'Bills Import 2024'!BK99</f>
        <v>1</v>
      </c>
      <c r="AD99" s="1">
        <f>'Bills Import 2024'!BL99</f>
        <v>1</v>
      </c>
      <c r="AE99" s="1">
        <f>'Bills Import 2024'!BM99</f>
        <v>1</v>
      </c>
      <c r="AF99" s="1">
        <f>'Bills Import 2024'!BN99</f>
        <v>1</v>
      </c>
      <c r="AG99" s="46">
        <f>'Bills Import 2024'!BO99</f>
        <v>1380239</v>
      </c>
      <c r="AH99" s="46">
        <f>'Bills Import 2024'!BP99</f>
        <v>674188</v>
      </c>
      <c r="AI99" s="46">
        <f>'Bills Import 2024'!BQ99</f>
        <v>62237</v>
      </c>
      <c r="AJ99" s="46">
        <f>'Bills Import 2024'!BR99</f>
        <v>276346</v>
      </c>
      <c r="AK99" s="46">
        <f>'Bills Import 2024'!BS99</f>
        <v>118221</v>
      </c>
      <c r="AL99" s="46">
        <f>'Bills Import 2024'!BT99</f>
        <v>272772</v>
      </c>
      <c r="AM99" s="1">
        <f>'Bills Import 2024'!U99</f>
        <v>10234</v>
      </c>
      <c r="AN99" s="1" t="str">
        <f>'Bills Import 2024'!W99</f>
        <v>{"1006": 100.0}</v>
      </c>
      <c r="AO99" s="1" t="str">
        <f>'Bills Import 2024'!AW99</f>
        <v>15% PUR</v>
      </c>
      <c r="AP99" s="1" t="str">
        <f>'Bills Import 2024'!AX99</f>
        <v>0% PUR</v>
      </c>
      <c r="AQ99" s="1" t="str">
        <f>'Bills Import 2024'!AY99</f>
        <v>15% PUR</v>
      </c>
      <c r="AR99" s="1" t="str">
        <f>'Bills Import 2024'!AZ99</f>
        <v>15% PUR</v>
      </c>
      <c r="AS99" s="1" t="str">
        <f>'Bills Import 2024'!BA99</f>
        <v>15% PUR</v>
      </c>
      <c r="AT99" s="1" t="str">
        <f>'Bills Import 2024'!BB99</f>
        <v>0% PUR</v>
      </c>
    </row>
    <row r="100" spans="1:46" x14ac:dyDescent="0.25">
      <c r="A100" s="1" t="str">
        <f>'Bills Import 2024'!E100</f>
        <v/>
      </c>
      <c r="B100" s="1" t="str">
        <f>'Bills Import 2024'!G100</f>
        <v/>
      </c>
      <c r="C100" s="1" t="str">
        <f>'Bills Import 2024'!I100</f>
        <v/>
      </c>
      <c r="D100" s="1" t="str">
        <f>'Bills Import 2024'!K100</f>
        <v/>
      </c>
      <c r="E100" s="1" t="str">
        <f>'Bills Import 2024'!M100</f>
        <v/>
      </c>
      <c r="F100" s="1" t="str">
        <f>'Bills Import 2024'!O100</f>
        <v/>
      </c>
      <c r="G100" s="45" t="str">
        <f>'Bills Import 2024'!R100</f>
        <v/>
      </c>
      <c r="H100" s="45" t="str">
        <f>'Bills Import 2024'!R100</f>
        <v/>
      </c>
      <c r="I100" s="45" t="str">
        <f>'Bills Import 2024'!AE100</f>
        <v/>
      </c>
      <c r="J100" s="45" t="str">
        <f>'Bills Import 2024'!AG100</f>
        <v/>
      </c>
      <c r="K100" s="45" t="str">
        <f>'Bills Import 2024'!AI100</f>
        <v/>
      </c>
      <c r="L100" s="45" t="str">
        <f>'Bills Import 2024'!AK100</f>
        <v/>
      </c>
      <c r="M100" s="45" t="str">
        <f>'Bills Import 2024'!AM100</f>
        <v/>
      </c>
      <c r="N100" s="45" t="str">
        <f>'Bills Import 2024'!AO100</f>
        <v/>
      </c>
      <c r="O100" s="1" t="str">
        <f>'Bills Import 2024'!X100</f>
        <v>101011701</v>
      </c>
      <c r="P100" s="1" t="str">
        <f>'Bills Import 2024'!Y100</f>
        <v>3010093</v>
      </c>
      <c r="Q100" s="1" t="str">
        <f>'Bills Import 2024'!Z100</f>
        <v>3010094</v>
      </c>
      <c r="R100" s="1" t="str">
        <f>'Bills Import 2024'!AA100</f>
        <v>101011701</v>
      </c>
      <c r="S100" s="1" t="str">
        <f>'Bills Import 2024'!AB100</f>
        <v>3010096</v>
      </c>
      <c r="T100" s="1" t="str">
        <f>'Bills Import 2024'!AC100</f>
        <v>3010097</v>
      </c>
      <c r="U100" s="1" t="str">
        <f>'Bills Import 2024'!BC100</f>
        <v>Deduction of Advance Payment to Suppliers</v>
      </c>
      <c r="V100" s="1" t="str">
        <f>'Bills Import 2024'!BD100</f>
        <v>Manpower</v>
      </c>
      <c r="W100" s="1" t="str">
        <f>'Bills Import 2024'!BE100</f>
        <v>Machinary</v>
      </c>
      <c r="X100" s="1" t="str">
        <f>'Bills Import 2024'!BF100</f>
        <v>Deduction of Advance Payment to Suppliers</v>
      </c>
      <c r="Y100" s="1" t="str">
        <f>'Bills Import 2024'!BG100</f>
        <v>Indirect Costs</v>
      </c>
      <c r="Z100" s="1" t="str">
        <f>'Bills Import 2024'!BH100</f>
        <v>Overheads</v>
      </c>
      <c r="AA100" s="1">
        <f>'Bills Import 2024'!BI100</f>
        <v>-1</v>
      </c>
      <c r="AB100" s="1">
        <f>'Bills Import 2024'!BJ100</f>
        <v>1</v>
      </c>
      <c r="AC100" s="1">
        <f>'Bills Import 2024'!BK100</f>
        <v>1</v>
      </c>
      <c r="AD100" s="1">
        <f>'Bills Import 2024'!BL100</f>
        <v>-1</v>
      </c>
      <c r="AE100" s="1">
        <f>'Bills Import 2024'!BM100</f>
        <v>1</v>
      </c>
      <c r="AF100" s="1">
        <f>'Bills Import 2024'!BN100</f>
        <v>1</v>
      </c>
      <c r="AG100" s="46">
        <f>'Bills Import 2024'!BO100</f>
        <v>345060</v>
      </c>
      <c r="AH100" s="46">
        <f>'Bills Import 2024'!BP100</f>
        <v>168547</v>
      </c>
      <c r="AI100" s="46">
        <f>'Bills Import 2024'!BQ100</f>
        <v>15559</v>
      </c>
      <c r="AJ100" s="46">
        <f>'Bills Import 2024'!BR100</f>
        <v>69086</v>
      </c>
      <c r="AK100" s="46">
        <f>'Bills Import 2024'!BS100</f>
        <v>29555</v>
      </c>
      <c r="AL100" s="46">
        <f>'Bills Import 2024'!BT100</f>
        <v>68193</v>
      </c>
      <c r="AM100" s="1">
        <f>'Bills Import 2024'!U100</f>
        <v>10234</v>
      </c>
      <c r="AN100" s="1" t="str">
        <f>'Bills Import 2024'!W100</f>
        <v>{"1006": 100.0}</v>
      </c>
      <c r="AO100" s="1" t="str">
        <f>'Bills Import 2024'!AW100</f>
        <v>15% PUR</v>
      </c>
      <c r="AP100" s="1" t="str">
        <f>'Bills Import 2024'!AX100</f>
        <v>0% PUR</v>
      </c>
      <c r="AQ100" s="1" t="str">
        <f>'Bills Import 2024'!AY100</f>
        <v>15% PUR</v>
      </c>
      <c r="AR100" s="1" t="str">
        <f>'Bills Import 2024'!AZ100</f>
        <v>15% PUR</v>
      </c>
      <c r="AS100" s="1" t="str">
        <f>'Bills Import 2024'!BA100</f>
        <v>15% PUR</v>
      </c>
      <c r="AT100" s="1" t="str">
        <f>'Bills Import 2024'!BB100</f>
        <v>0% PUR</v>
      </c>
    </row>
    <row r="101" spans="1:46" x14ac:dyDescent="0.25">
      <c r="A101" s="1" t="str">
        <f>'Bills Import 2024'!E101</f>
        <v>Raw Material Supplier</v>
      </c>
      <c r="B101" s="1" t="str">
        <f>'Bills Import 2024'!G101</f>
        <v>Employees Wages &amp; Salaries</v>
      </c>
      <c r="C101" s="1" t="str">
        <f>'Bills Import 2024'!I101</f>
        <v>Machinary Depreciation &amp; Maintenance</v>
      </c>
      <c r="D101" s="1" t="str">
        <f>'Bills Import 2024'!K101</f>
        <v>Subcontractors &amp; Services</v>
      </c>
      <c r="E101" s="1" t="str">
        <f>'Bills Import 2024'!M101</f>
        <v>Indirect Costs</v>
      </c>
      <c r="F101" s="1" t="str">
        <f>'Bills Import 2024'!O101</f>
        <v>Overheads</v>
      </c>
      <c r="G101" s="45">
        <f>'Bills Import 2024'!R101</f>
        <v>45352</v>
      </c>
      <c r="H101" s="45">
        <f>'Bills Import 2024'!R101</f>
        <v>45352</v>
      </c>
      <c r="I101" s="45">
        <f>'Bills Import 2024'!AE101</f>
        <v>45387</v>
      </c>
      <c r="J101" s="45">
        <f>'Bills Import 2024'!AG101</f>
        <v>45357</v>
      </c>
      <c r="K101" s="45">
        <f>'Bills Import 2024'!AI101</f>
        <v>45382</v>
      </c>
      <c r="L101" s="45">
        <f>'Bills Import 2024'!AK101</f>
        <v>45367</v>
      </c>
      <c r="M101" s="45">
        <f>'Bills Import 2024'!AM101</f>
        <v>45352</v>
      </c>
      <c r="N101" s="45">
        <f>'Bills Import 2024'!AO101</f>
        <v>45373</v>
      </c>
      <c r="O101" s="1" t="str">
        <f>'Bills Import 2024'!X101</f>
        <v>3010092</v>
      </c>
      <c r="P101" s="1" t="str">
        <f>'Bills Import 2024'!Y101</f>
        <v>3010093</v>
      </c>
      <c r="Q101" s="1" t="str">
        <f>'Bills Import 2024'!Z101</f>
        <v>3010094</v>
      </c>
      <c r="R101" s="1" t="str">
        <f>'Bills Import 2024'!AA101</f>
        <v>3010095</v>
      </c>
      <c r="S101" s="1" t="str">
        <f>'Bills Import 2024'!AB101</f>
        <v>3010096</v>
      </c>
      <c r="T101" s="1" t="str">
        <f>'Bills Import 2024'!AC101</f>
        <v>3010097</v>
      </c>
      <c r="U101" s="1" t="str">
        <f>'Bills Import 2024'!BC101</f>
        <v>Raw Material</v>
      </c>
      <c r="V101" s="1" t="str">
        <f>'Bills Import 2024'!BD101</f>
        <v>Manpower</v>
      </c>
      <c r="W101" s="1" t="str">
        <f>'Bills Import 2024'!BE101</f>
        <v>Machinary</v>
      </c>
      <c r="X101" s="1" t="str">
        <f>'Bills Import 2024'!BF101</f>
        <v>Subcontractors</v>
      </c>
      <c r="Y101" s="1" t="str">
        <f>'Bills Import 2024'!BG101</f>
        <v>Indirect Costs</v>
      </c>
      <c r="Z101" s="1" t="str">
        <f>'Bills Import 2024'!BH101</f>
        <v>Overheads</v>
      </c>
      <c r="AA101" s="1">
        <f>'Bills Import 2024'!BI101</f>
        <v>1</v>
      </c>
      <c r="AB101" s="1">
        <f>'Bills Import 2024'!BJ101</f>
        <v>1</v>
      </c>
      <c r="AC101" s="1">
        <f>'Bills Import 2024'!BK101</f>
        <v>1</v>
      </c>
      <c r="AD101" s="1">
        <f>'Bills Import 2024'!BL101</f>
        <v>1</v>
      </c>
      <c r="AE101" s="1">
        <f>'Bills Import 2024'!BM101</f>
        <v>1</v>
      </c>
      <c r="AF101" s="1">
        <f>'Bills Import 2024'!BN101</f>
        <v>1</v>
      </c>
      <c r="AG101" s="46">
        <f>'Bills Import 2024'!BO101</f>
        <v>795738</v>
      </c>
      <c r="AH101" s="46">
        <f>'Bills Import 2024'!BP101</f>
        <v>388684</v>
      </c>
      <c r="AI101" s="46">
        <f>'Bills Import 2024'!BQ101</f>
        <v>35881</v>
      </c>
      <c r="AJ101" s="46">
        <f>'Bills Import 2024'!BR101</f>
        <v>159319</v>
      </c>
      <c r="AK101" s="46">
        <f>'Bills Import 2024'!BS101</f>
        <v>68157</v>
      </c>
      <c r="AL101" s="46">
        <f>'Bills Import 2024'!BT101</f>
        <v>157259</v>
      </c>
      <c r="AM101" s="1">
        <f>'Bills Import 2024'!U101</f>
        <v>10134</v>
      </c>
      <c r="AN101" s="1" t="str">
        <f>'Bills Import 2024'!W101</f>
        <v>{"906": 100.0}</v>
      </c>
      <c r="AO101" s="1" t="str">
        <f>'Bills Import 2024'!AW101</f>
        <v>15% PUR</v>
      </c>
      <c r="AP101" s="1" t="str">
        <f>'Bills Import 2024'!AX101</f>
        <v>0% PUR</v>
      </c>
      <c r="AQ101" s="1" t="str">
        <f>'Bills Import 2024'!AY101</f>
        <v>15% PUR</v>
      </c>
      <c r="AR101" s="1" t="str">
        <f>'Bills Import 2024'!AZ101</f>
        <v>15% PUR</v>
      </c>
      <c r="AS101" s="1" t="str">
        <f>'Bills Import 2024'!BA101</f>
        <v>15% PUR</v>
      </c>
      <c r="AT101" s="1" t="str">
        <f>'Bills Import 2024'!BB101</f>
        <v>0% PUR</v>
      </c>
    </row>
    <row r="102" spans="1:46" x14ac:dyDescent="0.25">
      <c r="A102" s="1" t="str">
        <f>'Bills Import 2024'!E102</f>
        <v/>
      </c>
      <c r="B102" s="1" t="str">
        <f>'Bills Import 2024'!G102</f>
        <v/>
      </c>
      <c r="C102" s="1" t="str">
        <f>'Bills Import 2024'!I102</f>
        <v/>
      </c>
      <c r="D102" s="1" t="str">
        <f>'Bills Import 2024'!K102</f>
        <v/>
      </c>
      <c r="E102" s="1" t="str">
        <f>'Bills Import 2024'!M102</f>
        <v/>
      </c>
      <c r="F102" s="1" t="str">
        <f>'Bills Import 2024'!O102</f>
        <v/>
      </c>
      <c r="G102" s="45" t="str">
        <f>'Bills Import 2024'!R102</f>
        <v/>
      </c>
      <c r="H102" s="45" t="str">
        <f>'Bills Import 2024'!R102</f>
        <v/>
      </c>
      <c r="I102" s="45" t="str">
        <f>'Bills Import 2024'!AE102</f>
        <v/>
      </c>
      <c r="J102" s="45" t="str">
        <f>'Bills Import 2024'!AG102</f>
        <v/>
      </c>
      <c r="K102" s="45" t="str">
        <f>'Bills Import 2024'!AI102</f>
        <v/>
      </c>
      <c r="L102" s="45" t="str">
        <f>'Bills Import 2024'!AK102</f>
        <v/>
      </c>
      <c r="M102" s="45" t="str">
        <f>'Bills Import 2024'!AM102</f>
        <v/>
      </c>
      <c r="N102" s="45" t="str">
        <f>'Bills Import 2024'!AO102</f>
        <v/>
      </c>
      <c r="O102" s="1" t="str">
        <f>'Bills Import 2024'!X102</f>
        <v>101011701</v>
      </c>
      <c r="P102" s="1" t="str">
        <f>'Bills Import 2024'!Y102</f>
        <v>3010093</v>
      </c>
      <c r="Q102" s="1" t="str">
        <f>'Bills Import 2024'!Z102</f>
        <v>3010094</v>
      </c>
      <c r="R102" s="1" t="str">
        <f>'Bills Import 2024'!AA102</f>
        <v>101011701</v>
      </c>
      <c r="S102" s="1" t="str">
        <f>'Bills Import 2024'!AB102</f>
        <v>3010096</v>
      </c>
      <c r="T102" s="1" t="str">
        <f>'Bills Import 2024'!AC102</f>
        <v>3010097</v>
      </c>
      <c r="U102" s="1" t="str">
        <f>'Bills Import 2024'!BC102</f>
        <v>Deduction of Advance Payment to Suppliers</v>
      </c>
      <c r="V102" s="1" t="str">
        <f>'Bills Import 2024'!BD102</f>
        <v>Manpower</v>
      </c>
      <c r="W102" s="1" t="str">
        <f>'Bills Import 2024'!BE102</f>
        <v>Machinary</v>
      </c>
      <c r="X102" s="1" t="str">
        <f>'Bills Import 2024'!BF102</f>
        <v>Deduction of Advance Payment to Suppliers</v>
      </c>
      <c r="Y102" s="1" t="str">
        <f>'Bills Import 2024'!BG102</f>
        <v>Indirect Costs</v>
      </c>
      <c r="Z102" s="1" t="str">
        <f>'Bills Import 2024'!BH102</f>
        <v>Overheads</v>
      </c>
      <c r="AA102" s="1">
        <f>'Bills Import 2024'!BI102</f>
        <v>-1</v>
      </c>
      <c r="AB102" s="1">
        <f>'Bills Import 2024'!BJ102</f>
        <v>1</v>
      </c>
      <c r="AC102" s="1">
        <f>'Bills Import 2024'!BK102</f>
        <v>1</v>
      </c>
      <c r="AD102" s="1">
        <f>'Bills Import 2024'!BL102</f>
        <v>-1</v>
      </c>
      <c r="AE102" s="1">
        <f>'Bills Import 2024'!BM102</f>
        <v>1</v>
      </c>
      <c r="AF102" s="1">
        <f>'Bills Import 2024'!BN102</f>
        <v>1</v>
      </c>
      <c r="AG102" s="46">
        <f>'Bills Import 2024'!BO102</f>
        <v>238722</v>
      </c>
      <c r="AH102" s="46">
        <f>'Bills Import 2024'!BP102</f>
        <v>116605</v>
      </c>
      <c r="AI102" s="46">
        <f>'Bills Import 2024'!BQ102</f>
        <v>10764</v>
      </c>
      <c r="AJ102" s="46">
        <f>'Bills Import 2024'!BR102</f>
        <v>47796</v>
      </c>
      <c r="AK102" s="46">
        <f>'Bills Import 2024'!BS102</f>
        <v>20447</v>
      </c>
      <c r="AL102" s="46">
        <f>'Bills Import 2024'!BT102</f>
        <v>47178</v>
      </c>
      <c r="AM102" s="1">
        <f>'Bills Import 2024'!U102</f>
        <v>10134</v>
      </c>
      <c r="AN102" s="1" t="str">
        <f>'Bills Import 2024'!W102</f>
        <v>{"906": 100.0}</v>
      </c>
      <c r="AO102" s="1" t="str">
        <f>'Bills Import 2024'!AW102</f>
        <v>15% PUR</v>
      </c>
      <c r="AP102" s="1" t="str">
        <f>'Bills Import 2024'!AX102</f>
        <v>0% PUR</v>
      </c>
      <c r="AQ102" s="1" t="str">
        <f>'Bills Import 2024'!AY102</f>
        <v>15% PUR</v>
      </c>
      <c r="AR102" s="1" t="str">
        <f>'Bills Import 2024'!AZ102</f>
        <v>15% PUR</v>
      </c>
      <c r="AS102" s="1" t="str">
        <f>'Bills Import 2024'!BA102</f>
        <v>15% PUR</v>
      </c>
      <c r="AT102" s="1" t="str">
        <f>'Bills Import 2024'!BB102</f>
        <v>0% PUR</v>
      </c>
    </row>
    <row r="103" spans="1:46" x14ac:dyDescent="0.25">
      <c r="A103" s="1" t="str">
        <f>'Bills Import 2024'!E103</f>
        <v>Raw Material Supplier</v>
      </c>
      <c r="B103" s="1" t="str">
        <f>'Bills Import 2024'!G103</f>
        <v>Employees Wages &amp; Salaries</v>
      </c>
      <c r="C103" s="1" t="str">
        <f>'Bills Import 2024'!I103</f>
        <v>Machinary Depreciation &amp; Maintenance</v>
      </c>
      <c r="D103" s="1" t="str">
        <f>'Bills Import 2024'!K103</f>
        <v>Subcontractors &amp; Services</v>
      </c>
      <c r="E103" s="1" t="str">
        <f>'Bills Import 2024'!M103</f>
        <v>Indirect Costs</v>
      </c>
      <c r="F103" s="1" t="str">
        <f>'Bills Import 2024'!O103</f>
        <v>Overheads</v>
      </c>
      <c r="G103" s="45">
        <f>'Bills Import 2024'!R103</f>
        <v>45352</v>
      </c>
      <c r="H103" s="45">
        <f>'Bills Import 2024'!R103</f>
        <v>45352</v>
      </c>
      <c r="I103" s="45">
        <f>'Bills Import 2024'!AE103</f>
        <v>45387</v>
      </c>
      <c r="J103" s="45">
        <f>'Bills Import 2024'!AG103</f>
        <v>45357</v>
      </c>
      <c r="K103" s="45">
        <f>'Bills Import 2024'!AI103</f>
        <v>45382</v>
      </c>
      <c r="L103" s="45">
        <f>'Bills Import 2024'!AK103</f>
        <v>45367</v>
      </c>
      <c r="M103" s="45">
        <f>'Bills Import 2024'!AM103</f>
        <v>45352</v>
      </c>
      <c r="N103" s="45">
        <f>'Bills Import 2024'!AO103</f>
        <v>45373</v>
      </c>
      <c r="O103" s="1" t="str">
        <f>'Bills Import 2024'!X103</f>
        <v>3010092</v>
      </c>
      <c r="P103" s="1" t="str">
        <f>'Bills Import 2024'!Y103</f>
        <v>3010093</v>
      </c>
      <c r="Q103" s="1" t="str">
        <f>'Bills Import 2024'!Z103</f>
        <v>3010094</v>
      </c>
      <c r="R103" s="1" t="str">
        <f>'Bills Import 2024'!AA103</f>
        <v>3010095</v>
      </c>
      <c r="S103" s="1" t="str">
        <f>'Bills Import 2024'!AB103</f>
        <v>3010096</v>
      </c>
      <c r="T103" s="1" t="str">
        <f>'Bills Import 2024'!AC103</f>
        <v>3010097</v>
      </c>
      <c r="U103" s="1" t="str">
        <f>'Bills Import 2024'!BC103</f>
        <v>Raw Material</v>
      </c>
      <c r="V103" s="1" t="str">
        <f>'Bills Import 2024'!BD103</f>
        <v>Manpower</v>
      </c>
      <c r="W103" s="1" t="str">
        <f>'Bills Import 2024'!BE103</f>
        <v>Machinary</v>
      </c>
      <c r="X103" s="1" t="str">
        <f>'Bills Import 2024'!BF103</f>
        <v>Subcontractors</v>
      </c>
      <c r="Y103" s="1" t="str">
        <f>'Bills Import 2024'!BG103</f>
        <v>Indirect Costs</v>
      </c>
      <c r="Z103" s="1" t="str">
        <f>'Bills Import 2024'!BH103</f>
        <v>Overheads</v>
      </c>
      <c r="AA103" s="1">
        <f>'Bills Import 2024'!BI103</f>
        <v>1</v>
      </c>
      <c r="AB103" s="1">
        <f>'Bills Import 2024'!BJ103</f>
        <v>1</v>
      </c>
      <c r="AC103" s="1">
        <f>'Bills Import 2024'!BK103</f>
        <v>1</v>
      </c>
      <c r="AD103" s="1">
        <f>'Bills Import 2024'!BL103</f>
        <v>1</v>
      </c>
      <c r="AE103" s="1">
        <f>'Bills Import 2024'!BM103</f>
        <v>1</v>
      </c>
      <c r="AF103" s="1">
        <f>'Bills Import 2024'!BN103</f>
        <v>1</v>
      </c>
      <c r="AG103" s="46">
        <f>'Bills Import 2024'!BO103</f>
        <v>185763</v>
      </c>
      <c r="AH103" s="46">
        <f>'Bills Import 2024'!BP103</f>
        <v>90737</v>
      </c>
      <c r="AI103" s="46">
        <f>'Bills Import 2024'!BQ103</f>
        <v>8376</v>
      </c>
      <c r="AJ103" s="46">
        <f>'Bills Import 2024'!BR103</f>
        <v>37193</v>
      </c>
      <c r="AK103" s="46">
        <f>'Bills Import 2024'!BS103</f>
        <v>15911</v>
      </c>
      <c r="AL103" s="46">
        <f>'Bills Import 2024'!BT103</f>
        <v>36712</v>
      </c>
      <c r="AM103" s="1">
        <f>'Bills Import 2024'!U103</f>
        <v>10259</v>
      </c>
      <c r="AN103" s="1" t="str">
        <f>'Bills Import 2024'!W103</f>
        <v>{"1031": 100.0}</v>
      </c>
      <c r="AO103" s="1" t="str">
        <f>'Bills Import 2024'!AW103</f>
        <v>15% PUR</v>
      </c>
      <c r="AP103" s="1" t="str">
        <f>'Bills Import 2024'!AX103</f>
        <v>0% PUR</v>
      </c>
      <c r="AQ103" s="1" t="str">
        <f>'Bills Import 2024'!AY103</f>
        <v>15% PUR</v>
      </c>
      <c r="AR103" s="1" t="str">
        <f>'Bills Import 2024'!AZ103</f>
        <v>15% PUR</v>
      </c>
      <c r="AS103" s="1" t="str">
        <f>'Bills Import 2024'!BA103</f>
        <v>15% PUR</v>
      </c>
      <c r="AT103" s="1" t="str">
        <f>'Bills Import 2024'!BB103</f>
        <v>0% PUR</v>
      </c>
    </row>
    <row r="104" spans="1:46" x14ac:dyDescent="0.25">
      <c r="A104" s="1" t="str">
        <f>'Bills Import 2024'!E104</f>
        <v/>
      </c>
      <c r="B104" s="1" t="str">
        <f>'Bills Import 2024'!G104</f>
        <v/>
      </c>
      <c r="C104" s="1" t="str">
        <f>'Bills Import 2024'!I104</f>
        <v/>
      </c>
      <c r="D104" s="1" t="str">
        <f>'Bills Import 2024'!K104</f>
        <v/>
      </c>
      <c r="E104" s="1" t="str">
        <f>'Bills Import 2024'!M104</f>
        <v/>
      </c>
      <c r="F104" s="1" t="str">
        <f>'Bills Import 2024'!O104</f>
        <v/>
      </c>
      <c r="G104" s="45" t="str">
        <f>'Bills Import 2024'!R104</f>
        <v/>
      </c>
      <c r="H104" s="45" t="str">
        <f>'Bills Import 2024'!R104</f>
        <v/>
      </c>
      <c r="I104" s="45" t="str">
        <f>'Bills Import 2024'!AE104</f>
        <v/>
      </c>
      <c r="J104" s="45" t="str">
        <f>'Bills Import 2024'!AG104</f>
        <v/>
      </c>
      <c r="K104" s="45" t="str">
        <f>'Bills Import 2024'!AI104</f>
        <v/>
      </c>
      <c r="L104" s="45" t="str">
        <f>'Bills Import 2024'!AK104</f>
        <v/>
      </c>
      <c r="M104" s="45" t="str">
        <f>'Bills Import 2024'!AM104</f>
        <v/>
      </c>
      <c r="N104" s="45" t="str">
        <f>'Bills Import 2024'!AO104</f>
        <v/>
      </c>
      <c r="O104" s="1" t="str">
        <f>'Bills Import 2024'!X104</f>
        <v>101011701</v>
      </c>
      <c r="P104" s="1" t="str">
        <f>'Bills Import 2024'!Y104</f>
        <v>3010093</v>
      </c>
      <c r="Q104" s="1" t="str">
        <f>'Bills Import 2024'!Z104</f>
        <v>3010094</v>
      </c>
      <c r="R104" s="1" t="str">
        <f>'Bills Import 2024'!AA104</f>
        <v>101011701</v>
      </c>
      <c r="S104" s="1" t="str">
        <f>'Bills Import 2024'!AB104</f>
        <v>3010096</v>
      </c>
      <c r="T104" s="1" t="str">
        <f>'Bills Import 2024'!AC104</f>
        <v>3010097</v>
      </c>
      <c r="U104" s="1" t="str">
        <f>'Bills Import 2024'!BC104</f>
        <v>Deduction of Advance Payment to Suppliers</v>
      </c>
      <c r="V104" s="1" t="str">
        <f>'Bills Import 2024'!BD104</f>
        <v>Manpower</v>
      </c>
      <c r="W104" s="1" t="str">
        <f>'Bills Import 2024'!BE104</f>
        <v>Machinary</v>
      </c>
      <c r="X104" s="1" t="str">
        <f>'Bills Import 2024'!BF104</f>
        <v>Deduction of Advance Payment to Suppliers</v>
      </c>
      <c r="Y104" s="1" t="str">
        <f>'Bills Import 2024'!BG104</f>
        <v>Indirect Costs</v>
      </c>
      <c r="Z104" s="1" t="str">
        <f>'Bills Import 2024'!BH104</f>
        <v>Overheads</v>
      </c>
      <c r="AA104" s="1">
        <f>'Bills Import 2024'!BI104</f>
        <v>-1</v>
      </c>
      <c r="AB104" s="1">
        <f>'Bills Import 2024'!BJ104</f>
        <v>1</v>
      </c>
      <c r="AC104" s="1">
        <f>'Bills Import 2024'!BK104</f>
        <v>1</v>
      </c>
      <c r="AD104" s="1">
        <f>'Bills Import 2024'!BL104</f>
        <v>-1</v>
      </c>
      <c r="AE104" s="1">
        <f>'Bills Import 2024'!BM104</f>
        <v>1</v>
      </c>
      <c r="AF104" s="1">
        <f>'Bills Import 2024'!BN104</f>
        <v>1</v>
      </c>
      <c r="AG104" s="46">
        <f>'Bills Import 2024'!BO104</f>
        <v>18576</v>
      </c>
      <c r="AH104" s="46">
        <f>'Bills Import 2024'!BP104</f>
        <v>9074</v>
      </c>
      <c r="AI104" s="46">
        <f>'Bills Import 2024'!BQ104</f>
        <v>838</v>
      </c>
      <c r="AJ104" s="46">
        <f>'Bills Import 2024'!BR104</f>
        <v>3719</v>
      </c>
      <c r="AK104" s="46">
        <f>'Bills Import 2024'!BS104</f>
        <v>1591</v>
      </c>
      <c r="AL104" s="46">
        <f>'Bills Import 2024'!BT104</f>
        <v>3671</v>
      </c>
      <c r="AM104" s="1">
        <f>'Bills Import 2024'!U104</f>
        <v>10259</v>
      </c>
      <c r="AN104" s="1" t="str">
        <f>'Bills Import 2024'!W104</f>
        <v>{"1031": 100.0}</v>
      </c>
      <c r="AO104" s="1" t="str">
        <f>'Bills Import 2024'!AW104</f>
        <v>15% PUR</v>
      </c>
      <c r="AP104" s="1" t="str">
        <f>'Bills Import 2024'!AX104</f>
        <v>0% PUR</v>
      </c>
      <c r="AQ104" s="1" t="str">
        <f>'Bills Import 2024'!AY104</f>
        <v>15% PUR</v>
      </c>
      <c r="AR104" s="1" t="str">
        <f>'Bills Import 2024'!AZ104</f>
        <v>15% PUR</v>
      </c>
      <c r="AS104" s="1" t="str">
        <f>'Bills Import 2024'!BA104</f>
        <v>15% PUR</v>
      </c>
      <c r="AT104" s="1" t="str">
        <f>'Bills Import 2024'!BB104</f>
        <v>0% PUR</v>
      </c>
    </row>
    <row r="105" spans="1:46" x14ac:dyDescent="0.25">
      <c r="A105" s="1" t="str">
        <f>'Bills Import 2024'!E105</f>
        <v>Raw Material Supplier</v>
      </c>
      <c r="B105" s="1" t="str">
        <f>'Bills Import 2024'!G105</f>
        <v>Employees Wages &amp; Salaries</v>
      </c>
      <c r="C105" s="1" t="str">
        <f>'Bills Import 2024'!I105</f>
        <v>Machinary Depreciation &amp; Maintenance</v>
      </c>
      <c r="D105" s="1" t="str">
        <f>'Bills Import 2024'!K105</f>
        <v>Subcontractors &amp; Services</v>
      </c>
      <c r="E105" s="1" t="str">
        <f>'Bills Import 2024'!M105</f>
        <v>Indirect Costs</v>
      </c>
      <c r="F105" s="1" t="str">
        <f>'Bills Import 2024'!O105</f>
        <v>Overheads</v>
      </c>
      <c r="G105" s="45">
        <f>'Bills Import 2024'!R105</f>
        <v>45352</v>
      </c>
      <c r="H105" s="45">
        <f>'Bills Import 2024'!R105</f>
        <v>45352</v>
      </c>
      <c r="I105" s="45">
        <f>'Bills Import 2024'!AE105</f>
        <v>45387</v>
      </c>
      <c r="J105" s="45">
        <f>'Bills Import 2024'!AG105</f>
        <v>45357</v>
      </c>
      <c r="K105" s="45">
        <f>'Bills Import 2024'!AI105</f>
        <v>45382</v>
      </c>
      <c r="L105" s="45">
        <f>'Bills Import 2024'!AK105</f>
        <v>45367</v>
      </c>
      <c r="M105" s="45">
        <f>'Bills Import 2024'!AM105</f>
        <v>45352</v>
      </c>
      <c r="N105" s="45">
        <f>'Bills Import 2024'!AO105</f>
        <v>45373</v>
      </c>
      <c r="O105" s="1" t="str">
        <f>'Bills Import 2024'!X105</f>
        <v>3010092</v>
      </c>
      <c r="P105" s="1" t="str">
        <f>'Bills Import 2024'!Y105</f>
        <v>3010093</v>
      </c>
      <c r="Q105" s="1" t="str">
        <f>'Bills Import 2024'!Z105</f>
        <v>3010094</v>
      </c>
      <c r="R105" s="1" t="str">
        <f>'Bills Import 2024'!AA105</f>
        <v>3010095</v>
      </c>
      <c r="S105" s="1" t="str">
        <f>'Bills Import 2024'!AB105</f>
        <v>3010096</v>
      </c>
      <c r="T105" s="1" t="str">
        <f>'Bills Import 2024'!AC105</f>
        <v>3010097</v>
      </c>
      <c r="U105" s="1" t="str">
        <f>'Bills Import 2024'!BC105</f>
        <v>Raw Material</v>
      </c>
      <c r="V105" s="1" t="str">
        <f>'Bills Import 2024'!BD105</f>
        <v>Manpower</v>
      </c>
      <c r="W105" s="1" t="str">
        <f>'Bills Import 2024'!BE105</f>
        <v>Machinary</v>
      </c>
      <c r="X105" s="1" t="str">
        <f>'Bills Import 2024'!BF105</f>
        <v>Subcontractors</v>
      </c>
      <c r="Y105" s="1" t="str">
        <f>'Bills Import 2024'!BG105</f>
        <v>Indirect Costs</v>
      </c>
      <c r="Z105" s="1" t="str">
        <f>'Bills Import 2024'!BH105</f>
        <v>Overheads</v>
      </c>
      <c r="AA105" s="1">
        <f>'Bills Import 2024'!BI105</f>
        <v>1</v>
      </c>
      <c r="AB105" s="1">
        <f>'Bills Import 2024'!BJ105</f>
        <v>1</v>
      </c>
      <c r="AC105" s="1">
        <f>'Bills Import 2024'!BK105</f>
        <v>1</v>
      </c>
      <c r="AD105" s="1">
        <f>'Bills Import 2024'!BL105</f>
        <v>1</v>
      </c>
      <c r="AE105" s="1">
        <f>'Bills Import 2024'!BM105</f>
        <v>1</v>
      </c>
      <c r="AF105" s="1">
        <f>'Bills Import 2024'!BN105</f>
        <v>1</v>
      </c>
      <c r="AG105" s="46">
        <f>'Bills Import 2024'!BO105</f>
        <v>1781307</v>
      </c>
      <c r="AH105" s="46">
        <f>'Bills Import 2024'!BP105</f>
        <v>870093</v>
      </c>
      <c r="AI105" s="46">
        <f>'Bills Import 2024'!BQ105</f>
        <v>80322</v>
      </c>
      <c r="AJ105" s="46">
        <f>'Bills Import 2024'!BR105</f>
        <v>356646</v>
      </c>
      <c r="AK105" s="46">
        <f>'Bills Import 2024'!BS105</f>
        <v>152574</v>
      </c>
      <c r="AL105" s="46">
        <f>'Bills Import 2024'!BT105</f>
        <v>352034</v>
      </c>
      <c r="AM105" s="1">
        <f>'Bills Import 2024'!U105</f>
        <v>10263</v>
      </c>
      <c r="AN105" s="1" t="str">
        <f>'Bills Import 2024'!W105</f>
        <v>{"1035": 100.0}</v>
      </c>
      <c r="AO105" s="1" t="str">
        <f>'Bills Import 2024'!AW105</f>
        <v>15% PUR</v>
      </c>
      <c r="AP105" s="1" t="str">
        <f>'Bills Import 2024'!AX105</f>
        <v>0% PUR</v>
      </c>
      <c r="AQ105" s="1" t="str">
        <f>'Bills Import 2024'!AY105</f>
        <v>15% PUR</v>
      </c>
      <c r="AR105" s="1" t="str">
        <f>'Bills Import 2024'!AZ105</f>
        <v>15% PUR</v>
      </c>
      <c r="AS105" s="1" t="str">
        <f>'Bills Import 2024'!BA105</f>
        <v>15% PUR</v>
      </c>
      <c r="AT105" s="1" t="str">
        <f>'Bills Import 2024'!BB105</f>
        <v>0% PUR</v>
      </c>
    </row>
    <row r="106" spans="1:46" x14ac:dyDescent="0.25">
      <c r="A106" s="1" t="str">
        <f>'Bills Import 2024'!E106</f>
        <v/>
      </c>
      <c r="B106" s="1" t="str">
        <f>'Bills Import 2024'!G106</f>
        <v/>
      </c>
      <c r="C106" s="1" t="str">
        <f>'Bills Import 2024'!I106</f>
        <v/>
      </c>
      <c r="D106" s="1" t="str">
        <f>'Bills Import 2024'!K106</f>
        <v/>
      </c>
      <c r="E106" s="1" t="str">
        <f>'Bills Import 2024'!M106</f>
        <v/>
      </c>
      <c r="F106" s="1" t="str">
        <f>'Bills Import 2024'!O106</f>
        <v/>
      </c>
      <c r="G106" s="45" t="str">
        <f>'Bills Import 2024'!R106</f>
        <v/>
      </c>
      <c r="H106" s="45" t="str">
        <f>'Bills Import 2024'!R106</f>
        <v/>
      </c>
      <c r="I106" s="45" t="str">
        <f>'Bills Import 2024'!AE106</f>
        <v/>
      </c>
      <c r="J106" s="45" t="str">
        <f>'Bills Import 2024'!AG106</f>
        <v/>
      </c>
      <c r="K106" s="45" t="str">
        <f>'Bills Import 2024'!AI106</f>
        <v/>
      </c>
      <c r="L106" s="45" t="str">
        <f>'Bills Import 2024'!AK106</f>
        <v/>
      </c>
      <c r="M106" s="45" t="str">
        <f>'Bills Import 2024'!AM106</f>
        <v/>
      </c>
      <c r="N106" s="45" t="str">
        <f>'Bills Import 2024'!AO106</f>
        <v/>
      </c>
      <c r="O106" s="1" t="str">
        <f>'Bills Import 2024'!X106</f>
        <v>101011701</v>
      </c>
      <c r="P106" s="1" t="str">
        <f>'Bills Import 2024'!Y106</f>
        <v>3010093</v>
      </c>
      <c r="Q106" s="1" t="str">
        <f>'Bills Import 2024'!Z106</f>
        <v>3010094</v>
      </c>
      <c r="R106" s="1" t="str">
        <f>'Bills Import 2024'!AA106</f>
        <v>101011701</v>
      </c>
      <c r="S106" s="1" t="str">
        <f>'Bills Import 2024'!AB106</f>
        <v>3010096</v>
      </c>
      <c r="T106" s="1" t="str">
        <f>'Bills Import 2024'!AC106</f>
        <v>3010097</v>
      </c>
      <c r="U106" s="1" t="str">
        <f>'Bills Import 2024'!BC106</f>
        <v>Deduction of Advance Payment to Suppliers</v>
      </c>
      <c r="V106" s="1" t="str">
        <f>'Bills Import 2024'!BD106</f>
        <v>Manpower</v>
      </c>
      <c r="W106" s="1" t="str">
        <f>'Bills Import 2024'!BE106</f>
        <v>Machinary</v>
      </c>
      <c r="X106" s="1" t="str">
        <f>'Bills Import 2024'!BF106</f>
        <v>Deduction of Advance Payment to Suppliers</v>
      </c>
      <c r="Y106" s="1" t="str">
        <f>'Bills Import 2024'!BG106</f>
        <v>Indirect Costs</v>
      </c>
      <c r="Z106" s="1" t="str">
        <f>'Bills Import 2024'!BH106</f>
        <v>Overheads</v>
      </c>
      <c r="AA106" s="1">
        <f>'Bills Import 2024'!BI106</f>
        <v>-1</v>
      </c>
      <c r="AB106" s="1">
        <f>'Bills Import 2024'!BJ106</f>
        <v>1</v>
      </c>
      <c r="AC106" s="1">
        <f>'Bills Import 2024'!BK106</f>
        <v>1</v>
      </c>
      <c r="AD106" s="1">
        <f>'Bills Import 2024'!BL106</f>
        <v>-1</v>
      </c>
      <c r="AE106" s="1">
        <f>'Bills Import 2024'!BM106</f>
        <v>1</v>
      </c>
      <c r="AF106" s="1">
        <f>'Bills Import 2024'!BN106</f>
        <v>1</v>
      </c>
      <c r="AG106" s="46">
        <f>'Bills Import 2024'!BO106</f>
        <v>890654</v>
      </c>
      <c r="AH106" s="46">
        <f>'Bills Import 2024'!BP106</f>
        <v>435046</v>
      </c>
      <c r="AI106" s="46">
        <f>'Bills Import 2024'!BQ106</f>
        <v>40161</v>
      </c>
      <c r="AJ106" s="46">
        <f>'Bills Import 2024'!BR106</f>
        <v>178323</v>
      </c>
      <c r="AK106" s="46">
        <f>'Bills Import 2024'!BS106</f>
        <v>76287</v>
      </c>
      <c r="AL106" s="46">
        <f>'Bills Import 2024'!BT106</f>
        <v>176017</v>
      </c>
      <c r="AM106" s="1">
        <f>'Bills Import 2024'!U106</f>
        <v>10263</v>
      </c>
      <c r="AN106" s="1" t="str">
        <f>'Bills Import 2024'!W106</f>
        <v>{"1035": 100.0}</v>
      </c>
      <c r="AO106" s="1" t="str">
        <f>'Bills Import 2024'!AW106</f>
        <v>15% PUR</v>
      </c>
      <c r="AP106" s="1" t="str">
        <f>'Bills Import 2024'!AX106</f>
        <v>0% PUR</v>
      </c>
      <c r="AQ106" s="1" t="str">
        <f>'Bills Import 2024'!AY106</f>
        <v>15% PUR</v>
      </c>
      <c r="AR106" s="1" t="str">
        <f>'Bills Import 2024'!AZ106</f>
        <v>15% PUR</v>
      </c>
      <c r="AS106" s="1" t="str">
        <f>'Bills Import 2024'!BA106</f>
        <v>15% PUR</v>
      </c>
      <c r="AT106" s="1" t="str">
        <f>'Bills Import 2024'!BB106</f>
        <v>0% PUR</v>
      </c>
    </row>
    <row r="107" spans="1:46" x14ac:dyDescent="0.25">
      <c r="A107" s="1" t="str">
        <f>'Bills Import 2024'!E107</f>
        <v>Raw Material Supplier</v>
      </c>
      <c r="B107" s="1" t="str">
        <f>'Bills Import 2024'!G107</f>
        <v>Employees Wages &amp; Salaries</v>
      </c>
      <c r="C107" s="1" t="str">
        <f>'Bills Import 2024'!I107</f>
        <v>Machinary Depreciation &amp; Maintenance</v>
      </c>
      <c r="D107" s="1" t="str">
        <f>'Bills Import 2024'!K107</f>
        <v>Subcontractors &amp; Services</v>
      </c>
      <c r="E107" s="1" t="str">
        <f>'Bills Import 2024'!M107</f>
        <v>Indirect Costs</v>
      </c>
      <c r="F107" s="1" t="str">
        <f>'Bills Import 2024'!O107</f>
        <v>Overheads</v>
      </c>
      <c r="G107" s="45">
        <f>'Bills Import 2024'!R107</f>
        <v>45352</v>
      </c>
      <c r="H107" s="45">
        <f>'Bills Import 2024'!R107</f>
        <v>45352</v>
      </c>
      <c r="I107" s="45">
        <f>'Bills Import 2024'!AE107</f>
        <v>45387</v>
      </c>
      <c r="J107" s="45">
        <f>'Bills Import 2024'!AG107</f>
        <v>45357</v>
      </c>
      <c r="K107" s="45">
        <f>'Bills Import 2024'!AI107</f>
        <v>45382</v>
      </c>
      <c r="L107" s="45">
        <f>'Bills Import 2024'!AK107</f>
        <v>45367</v>
      </c>
      <c r="M107" s="45">
        <f>'Bills Import 2024'!AM107</f>
        <v>45352</v>
      </c>
      <c r="N107" s="45">
        <f>'Bills Import 2024'!AO107</f>
        <v>45373</v>
      </c>
      <c r="O107" s="1" t="str">
        <f>'Bills Import 2024'!X107</f>
        <v>3010092</v>
      </c>
      <c r="P107" s="1" t="str">
        <f>'Bills Import 2024'!Y107</f>
        <v>3010093</v>
      </c>
      <c r="Q107" s="1" t="str">
        <f>'Bills Import 2024'!Z107</f>
        <v>3010094</v>
      </c>
      <c r="R107" s="1" t="str">
        <f>'Bills Import 2024'!AA107</f>
        <v>3010095</v>
      </c>
      <c r="S107" s="1" t="str">
        <f>'Bills Import 2024'!AB107</f>
        <v>3010096</v>
      </c>
      <c r="T107" s="1" t="str">
        <f>'Bills Import 2024'!AC107</f>
        <v>3010097</v>
      </c>
      <c r="U107" s="1" t="str">
        <f>'Bills Import 2024'!BC107</f>
        <v>Raw Material</v>
      </c>
      <c r="V107" s="1" t="str">
        <f>'Bills Import 2024'!BD107</f>
        <v>Manpower</v>
      </c>
      <c r="W107" s="1" t="str">
        <f>'Bills Import 2024'!BE107</f>
        <v>Machinary</v>
      </c>
      <c r="X107" s="1" t="str">
        <f>'Bills Import 2024'!BF107</f>
        <v>Subcontractors</v>
      </c>
      <c r="Y107" s="1" t="str">
        <f>'Bills Import 2024'!BG107</f>
        <v>Indirect Costs</v>
      </c>
      <c r="Z107" s="1" t="str">
        <f>'Bills Import 2024'!BH107</f>
        <v>Overheads</v>
      </c>
      <c r="AA107" s="1">
        <f>'Bills Import 2024'!BI107</f>
        <v>1</v>
      </c>
      <c r="AB107" s="1">
        <f>'Bills Import 2024'!BJ107</f>
        <v>1</v>
      </c>
      <c r="AC107" s="1">
        <f>'Bills Import 2024'!BK107</f>
        <v>1</v>
      </c>
      <c r="AD107" s="1">
        <f>'Bills Import 2024'!BL107</f>
        <v>1</v>
      </c>
      <c r="AE107" s="1">
        <f>'Bills Import 2024'!BM107</f>
        <v>1</v>
      </c>
      <c r="AF107" s="1">
        <f>'Bills Import 2024'!BN107</f>
        <v>1</v>
      </c>
      <c r="AG107" s="46">
        <f>'Bills Import 2024'!BO107</f>
        <v>936270</v>
      </c>
      <c r="AH107" s="46">
        <f>'Bills Import 2024'!BP107</f>
        <v>457328</v>
      </c>
      <c r="AI107" s="46">
        <f>'Bills Import 2024'!BQ107</f>
        <v>42218</v>
      </c>
      <c r="AJ107" s="46">
        <f>'Bills Import 2024'!BR107</f>
        <v>187456</v>
      </c>
      <c r="AK107" s="46">
        <f>'Bills Import 2024'!BS107</f>
        <v>80194</v>
      </c>
      <c r="AL107" s="46">
        <f>'Bills Import 2024'!BT107</f>
        <v>185032</v>
      </c>
      <c r="AM107" s="1">
        <f>'Bills Import 2024'!U107</f>
        <v>10262</v>
      </c>
      <c r="AN107" s="1" t="str">
        <f>'Bills Import 2024'!W107</f>
        <v>{"1034": 100.0}</v>
      </c>
      <c r="AO107" s="1" t="str">
        <f>'Bills Import 2024'!AW107</f>
        <v>15% PUR</v>
      </c>
      <c r="AP107" s="1" t="str">
        <f>'Bills Import 2024'!AX107</f>
        <v>0% PUR</v>
      </c>
      <c r="AQ107" s="1" t="str">
        <f>'Bills Import 2024'!AY107</f>
        <v>15% PUR</v>
      </c>
      <c r="AR107" s="1" t="str">
        <f>'Bills Import 2024'!AZ107</f>
        <v>15% PUR</v>
      </c>
      <c r="AS107" s="1" t="str">
        <f>'Bills Import 2024'!BA107</f>
        <v>15% PUR</v>
      </c>
      <c r="AT107" s="1" t="str">
        <f>'Bills Import 2024'!BB107</f>
        <v>0% PUR</v>
      </c>
    </row>
    <row r="108" spans="1:46" x14ac:dyDescent="0.25">
      <c r="A108" s="1" t="str">
        <f>'Bills Import 2024'!E108</f>
        <v/>
      </c>
      <c r="B108" s="1" t="str">
        <f>'Bills Import 2024'!G108</f>
        <v/>
      </c>
      <c r="C108" s="1" t="str">
        <f>'Bills Import 2024'!I108</f>
        <v/>
      </c>
      <c r="D108" s="1" t="str">
        <f>'Bills Import 2024'!K108</f>
        <v/>
      </c>
      <c r="E108" s="1" t="str">
        <f>'Bills Import 2024'!M108</f>
        <v/>
      </c>
      <c r="F108" s="1" t="str">
        <f>'Bills Import 2024'!O108</f>
        <v/>
      </c>
      <c r="G108" s="45" t="str">
        <f>'Bills Import 2024'!R108</f>
        <v/>
      </c>
      <c r="H108" s="45" t="str">
        <f>'Bills Import 2024'!R108</f>
        <v/>
      </c>
      <c r="I108" s="45" t="str">
        <f>'Bills Import 2024'!AE108</f>
        <v/>
      </c>
      <c r="J108" s="45" t="str">
        <f>'Bills Import 2024'!AG108</f>
        <v/>
      </c>
      <c r="K108" s="45" t="str">
        <f>'Bills Import 2024'!AI108</f>
        <v/>
      </c>
      <c r="L108" s="45" t="str">
        <f>'Bills Import 2024'!AK108</f>
        <v/>
      </c>
      <c r="M108" s="45" t="str">
        <f>'Bills Import 2024'!AM108</f>
        <v/>
      </c>
      <c r="N108" s="45" t="str">
        <f>'Bills Import 2024'!AO108</f>
        <v/>
      </c>
      <c r="O108" s="1" t="str">
        <f>'Bills Import 2024'!X108</f>
        <v>101011701</v>
      </c>
      <c r="P108" s="1" t="str">
        <f>'Bills Import 2024'!Y108</f>
        <v>3010093</v>
      </c>
      <c r="Q108" s="1" t="str">
        <f>'Bills Import 2024'!Z108</f>
        <v>3010094</v>
      </c>
      <c r="R108" s="1" t="str">
        <f>'Bills Import 2024'!AA108</f>
        <v>101011701</v>
      </c>
      <c r="S108" s="1" t="str">
        <f>'Bills Import 2024'!AB108</f>
        <v>3010096</v>
      </c>
      <c r="T108" s="1" t="str">
        <f>'Bills Import 2024'!AC108</f>
        <v>3010097</v>
      </c>
      <c r="U108" s="1" t="str">
        <f>'Bills Import 2024'!BC108</f>
        <v>Deduction of Advance Payment to Suppliers</v>
      </c>
      <c r="V108" s="1" t="str">
        <f>'Bills Import 2024'!BD108</f>
        <v>Manpower</v>
      </c>
      <c r="W108" s="1" t="str">
        <f>'Bills Import 2024'!BE108</f>
        <v>Machinary</v>
      </c>
      <c r="X108" s="1" t="str">
        <f>'Bills Import 2024'!BF108</f>
        <v>Deduction of Advance Payment to Suppliers</v>
      </c>
      <c r="Y108" s="1" t="str">
        <f>'Bills Import 2024'!BG108</f>
        <v>Indirect Costs</v>
      </c>
      <c r="Z108" s="1" t="str">
        <f>'Bills Import 2024'!BH108</f>
        <v>Overheads</v>
      </c>
      <c r="AA108" s="1">
        <f>'Bills Import 2024'!BI108</f>
        <v>-1</v>
      </c>
      <c r="AB108" s="1">
        <f>'Bills Import 2024'!BJ108</f>
        <v>1</v>
      </c>
      <c r="AC108" s="1">
        <f>'Bills Import 2024'!BK108</f>
        <v>1</v>
      </c>
      <c r="AD108" s="1">
        <f>'Bills Import 2024'!BL108</f>
        <v>-1</v>
      </c>
      <c r="AE108" s="1">
        <f>'Bills Import 2024'!BM108</f>
        <v>1</v>
      </c>
      <c r="AF108" s="1">
        <f>'Bills Import 2024'!BN108</f>
        <v>1</v>
      </c>
      <c r="AG108" s="46">
        <f>'Bills Import 2024'!BO108</f>
        <v>187254</v>
      </c>
      <c r="AH108" s="46">
        <f>'Bills Import 2024'!BP108</f>
        <v>91466</v>
      </c>
      <c r="AI108" s="46">
        <f>'Bills Import 2024'!BQ108</f>
        <v>8444</v>
      </c>
      <c r="AJ108" s="46">
        <f>'Bills Import 2024'!BR108</f>
        <v>37491</v>
      </c>
      <c r="AK108" s="46">
        <f>'Bills Import 2024'!BS108</f>
        <v>16039</v>
      </c>
      <c r="AL108" s="46">
        <f>'Bills Import 2024'!BT108</f>
        <v>37006</v>
      </c>
      <c r="AM108" s="1">
        <f>'Bills Import 2024'!U108</f>
        <v>10262</v>
      </c>
      <c r="AN108" s="1" t="str">
        <f>'Bills Import 2024'!W108</f>
        <v>{"1034": 100.0}</v>
      </c>
      <c r="AO108" s="1" t="str">
        <f>'Bills Import 2024'!AW108</f>
        <v>15% PUR</v>
      </c>
      <c r="AP108" s="1" t="str">
        <f>'Bills Import 2024'!AX108</f>
        <v>0% PUR</v>
      </c>
      <c r="AQ108" s="1" t="str">
        <f>'Bills Import 2024'!AY108</f>
        <v>15% PUR</v>
      </c>
      <c r="AR108" s="1" t="str">
        <f>'Bills Import 2024'!AZ108</f>
        <v>15% PUR</v>
      </c>
      <c r="AS108" s="1" t="str">
        <f>'Bills Import 2024'!BA108</f>
        <v>15% PUR</v>
      </c>
      <c r="AT108" s="1" t="str">
        <f>'Bills Import 2024'!BB108</f>
        <v>0% PUR</v>
      </c>
    </row>
    <row r="109" spans="1:46" x14ac:dyDescent="0.25">
      <c r="A109" s="1" t="str">
        <f>'Bills Import 2024'!E109</f>
        <v>Raw Material Supplier</v>
      </c>
      <c r="B109" s="1" t="str">
        <f>'Bills Import 2024'!G109</f>
        <v>Employees Wages &amp; Salaries</v>
      </c>
      <c r="C109" s="1" t="str">
        <f>'Bills Import 2024'!I109</f>
        <v>Machinary Depreciation &amp; Maintenance</v>
      </c>
      <c r="D109" s="1" t="str">
        <f>'Bills Import 2024'!K109</f>
        <v>Subcontractors &amp; Services</v>
      </c>
      <c r="E109" s="1" t="str">
        <f>'Bills Import 2024'!M109</f>
        <v>Indirect Costs</v>
      </c>
      <c r="F109" s="1" t="str">
        <f>'Bills Import 2024'!O109</f>
        <v>Overheads</v>
      </c>
      <c r="G109" s="45">
        <f>'Bills Import 2024'!R109</f>
        <v>45352</v>
      </c>
      <c r="H109" s="45">
        <f>'Bills Import 2024'!R109</f>
        <v>45352</v>
      </c>
      <c r="I109" s="45">
        <f>'Bills Import 2024'!AE109</f>
        <v>45387</v>
      </c>
      <c r="J109" s="45">
        <f>'Bills Import 2024'!AG109</f>
        <v>45357</v>
      </c>
      <c r="K109" s="45">
        <f>'Bills Import 2024'!AI109</f>
        <v>45382</v>
      </c>
      <c r="L109" s="45">
        <f>'Bills Import 2024'!AK109</f>
        <v>45367</v>
      </c>
      <c r="M109" s="45">
        <f>'Bills Import 2024'!AM109</f>
        <v>45352</v>
      </c>
      <c r="N109" s="45">
        <f>'Bills Import 2024'!AO109</f>
        <v>45373</v>
      </c>
      <c r="O109" s="1" t="str">
        <f>'Bills Import 2024'!X109</f>
        <v>3010092</v>
      </c>
      <c r="P109" s="1" t="str">
        <f>'Bills Import 2024'!Y109</f>
        <v>3010093</v>
      </c>
      <c r="Q109" s="1" t="str">
        <f>'Bills Import 2024'!Z109</f>
        <v>3010094</v>
      </c>
      <c r="R109" s="1" t="str">
        <f>'Bills Import 2024'!AA109</f>
        <v>3010095</v>
      </c>
      <c r="S109" s="1" t="str">
        <f>'Bills Import 2024'!AB109</f>
        <v>3010096</v>
      </c>
      <c r="T109" s="1" t="str">
        <f>'Bills Import 2024'!AC109</f>
        <v>3010097</v>
      </c>
      <c r="U109" s="1" t="str">
        <f>'Bills Import 2024'!BC109</f>
        <v>Raw Material</v>
      </c>
      <c r="V109" s="1" t="str">
        <f>'Bills Import 2024'!BD109</f>
        <v>Manpower</v>
      </c>
      <c r="W109" s="1" t="str">
        <f>'Bills Import 2024'!BE109</f>
        <v>Machinary</v>
      </c>
      <c r="X109" s="1" t="str">
        <f>'Bills Import 2024'!BF109</f>
        <v>Subcontractors</v>
      </c>
      <c r="Y109" s="1" t="str">
        <f>'Bills Import 2024'!BG109</f>
        <v>Indirect Costs</v>
      </c>
      <c r="Z109" s="1" t="str">
        <f>'Bills Import 2024'!BH109</f>
        <v>Overheads</v>
      </c>
      <c r="AA109" s="1">
        <f>'Bills Import 2024'!BI109</f>
        <v>1</v>
      </c>
      <c r="AB109" s="1">
        <f>'Bills Import 2024'!BJ109</f>
        <v>1</v>
      </c>
      <c r="AC109" s="1">
        <f>'Bills Import 2024'!BK109</f>
        <v>1</v>
      </c>
      <c r="AD109" s="1">
        <f>'Bills Import 2024'!BL109</f>
        <v>1</v>
      </c>
      <c r="AE109" s="1">
        <f>'Bills Import 2024'!BM109</f>
        <v>1</v>
      </c>
      <c r="AF109" s="1">
        <f>'Bills Import 2024'!BN109</f>
        <v>1</v>
      </c>
      <c r="AG109" s="46">
        <f>'Bills Import 2024'!BO109</f>
        <v>460572</v>
      </c>
      <c r="AH109" s="46">
        <f>'Bills Import 2024'!BP109</f>
        <v>224970</v>
      </c>
      <c r="AI109" s="46">
        <f>'Bills Import 2024'!BQ109</f>
        <v>20768</v>
      </c>
      <c r="AJ109" s="46">
        <f>'Bills Import 2024'!BR109</f>
        <v>92214</v>
      </c>
      <c r="AK109" s="46">
        <f>'Bills Import 2024'!BS109</f>
        <v>39449</v>
      </c>
      <c r="AL109" s="46">
        <f>'Bills Import 2024'!BT109</f>
        <v>91021</v>
      </c>
      <c r="AM109" s="1">
        <f>'Bills Import 2024'!U109</f>
        <v>10239</v>
      </c>
      <c r="AN109" s="1" t="str">
        <f>'Bills Import 2024'!W109</f>
        <v>{"1011": 100.0}</v>
      </c>
      <c r="AO109" s="1" t="str">
        <f>'Bills Import 2024'!AW109</f>
        <v>15% PUR</v>
      </c>
      <c r="AP109" s="1" t="str">
        <f>'Bills Import 2024'!AX109</f>
        <v>0% PUR</v>
      </c>
      <c r="AQ109" s="1" t="str">
        <f>'Bills Import 2024'!AY109</f>
        <v>15% PUR</v>
      </c>
      <c r="AR109" s="1" t="str">
        <f>'Bills Import 2024'!AZ109</f>
        <v>15% PUR</v>
      </c>
      <c r="AS109" s="1" t="str">
        <f>'Bills Import 2024'!BA109</f>
        <v>15% PUR</v>
      </c>
      <c r="AT109" s="1" t="str">
        <f>'Bills Import 2024'!BB109</f>
        <v>0% PUR</v>
      </c>
    </row>
    <row r="110" spans="1:46" x14ac:dyDescent="0.25">
      <c r="A110" s="1" t="str">
        <f>'Bills Import 2024'!E110</f>
        <v/>
      </c>
      <c r="B110" s="1" t="str">
        <f>'Bills Import 2024'!G110</f>
        <v/>
      </c>
      <c r="C110" s="1" t="str">
        <f>'Bills Import 2024'!I110</f>
        <v/>
      </c>
      <c r="D110" s="1" t="str">
        <f>'Bills Import 2024'!K110</f>
        <v/>
      </c>
      <c r="E110" s="1" t="str">
        <f>'Bills Import 2024'!M110</f>
        <v/>
      </c>
      <c r="F110" s="1" t="str">
        <f>'Bills Import 2024'!O110</f>
        <v/>
      </c>
      <c r="G110" s="45" t="str">
        <f>'Bills Import 2024'!R110</f>
        <v/>
      </c>
      <c r="H110" s="45" t="str">
        <f>'Bills Import 2024'!R110</f>
        <v/>
      </c>
      <c r="I110" s="45" t="str">
        <f>'Bills Import 2024'!AE110</f>
        <v/>
      </c>
      <c r="J110" s="45" t="str">
        <f>'Bills Import 2024'!AG110</f>
        <v/>
      </c>
      <c r="K110" s="45" t="str">
        <f>'Bills Import 2024'!AI110</f>
        <v/>
      </c>
      <c r="L110" s="45" t="str">
        <f>'Bills Import 2024'!AK110</f>
        <v/>
      </c>
      <c r="M110" s="45" t="str">
        <f>'Bills Import 2024'!AM110</f>
        <v/>
      </c>
      <c r="N110" s="45" t="str">
        <f>'Bills Import 2024'!AO110</f>
        <v/>
      </c>
      <c r="O110" s="1" t="str">
        <f>'Bills Import 2024'!X110</f>
        <v>101011701</v>
      </c>
      <c r="P110" s="1" t="str">
        <f>'Bills Import 2024'!Y110</f>
        <v>3010093</v>
      </c>
      <c r="Q110" s="1" t="str">
        <f>'Bills Import 2024'!Z110</f>
        <v>3010094</v>
      </c>
      <c r="R110" s="1" t="str">
        <f>'Bills Import 2024'!AA110</f>
        <v>101011701</v>
      </c>
      <c r="S110" s="1" t="str">
        <f>'Bills Import 2024'!AB110</f>
        <v>3010096</v>
      </c>
      <c r="T110" s="1" t="str">
        <f>'Bills Import 2024'!AC110</f>
        <v>3010097</v>
      </c>
      <c r="U110" s="1" t="str">
        <f>'Bills Import 2024'!BC110</f>
        <v>Deduction of Advance Payment to Suppliers</v>
      </c>
      <c r="V110" s="1" t="str">
        <f>'Bills Import 2024'!BD110</f>
        <v>Manpower</v>
      </c>
      <c r="W110" s="1" t="str">
        <f>'Bills Import 2024'!BE110</f>
        <v>Machinary</v>
      </c>
      <c r="X110" s="1" t="str">
        <f>'Bills Import 2024'!BF110</f>
        <v>Deduction of Advance Payment to Suppliers</v>
      </c>
      <c r="Y110" s="1" t="str">
        <f>'Bills Import 2024'!BG110</f>
        <v>Indirect Costs</v>
      </c>
      <c r="Z110" s="1" t="str">
        <f>'Bills Import 2024'!BH110</f>
        <v>Overheads</v>
      </c>
      <c r="AA110" s="1">
        <f>'Bills Import 2024'!BI110</f>
        <v>-1</v>
      </c>
      <c r="AB110" s="1">
        <f>'Bills Import 2024'!BJ110</f>
        <v>1</v>
      </c>
      <c r="AC110" s="1">
        <f>'Bills Import 2024'!BK110</f>
        <v>1</v>
      </c>
      <c r="AD110" s="1">
        <f>'Bills Import 2024'!BL110</f>
        <v>-1</v>
      </c>
      <c r="AE110" s="1">
        <f>'Bills Import 2024'!BM110</f>
        <v>1</v>
      </c>
      <c r="AF110" s="1">
        <f>'Bills Import 2024'!BN110</f>
        <v>1</v>
      </c>
      <c r="AG110" s="46">
        <f>'Bills Import 2024'!BO110</f>
        <v>115143</v>
      </c>
      <c r="AH110" s="46">
        <f>'Bills Import 2024'!BP110</f>
        <v>56243</v>
      </c>
      <c r="AI110" s="46">
        <f>'Bills Import 2024'!BQ110</f>
        <v>5192</v>
      </c>
      <c r="AJ110" s="46">
        <f>'Bills Import 2024'!BR110</f>
        <v>23053</v>
      </c>
      <c r="AK110" s="46">
        <f>'Bills Import 2024'!BS110</f>
        <v>9862</v>
      </c>
      <c r="AL110" s="46">
        <f>'Bills Import 2024'!BT110</f>
        <v>22755</v>
      </c>
      <c r="AM110" s="1">
        <f>'Bills Import 2024'!U110</f>
        <v>10239</v>
      </c>
      <c r="AN110" s="1" t="str">
        <f>'Bills Import 2024'!W110</f>
        <v>{"1011": 100.0}</v>
      </c>
      <c r="AO110" s="1" t="str">
        <f>'Bills Import 2024'!AW110</f>
        <v>15% PUR</v>
      </c>
      <c r="AP110" s="1" t="str">
        <f>'Bills Import 2024'!AX110</f>
        <v>0% PUR</v>
      </c>
      <c r="AQ110" s="1" t="str">
        <f>'Bills Import 2024'!AY110</f>
        <v>15% PUR</v>
      </c>
      <c r="AR110" s="1" t="str">
        <f>'Bills Import 2024'!AZ110</f>
        <v>15% PUR</v>
      </c>
      <c r="AS110" s="1" t="str">
        <f>'Bills Import 2024'!BA110</f>
        <v>15% PUR</v>
      </c>
      <c r="AT110" s="1" t="str">
        <f>'Bills Import 2024'!BB110</f>
        <v>0% PUR</v>
      </c>
    </row>
    <row r="111" spans="1:46" x14ac:dyDescent="0.25">
      <c r="A111" s="1" t="str">
        <f>'Bills Import 2024'!E111</f>
        <v>Raw Material Supplier</v>
      </c>
      <c r="B111" s="1" t="str">
        <f>'Bills Import 2024'!G111</f>
        <v>Employees Wages &amp; Salaries</v>
      </c>
      <c r="C111" s="1" t="str">
        <f>'Bills Import 2024'!I111</f>
        <v>Machinary Depreciation &amp; Maintenance</v>
      </c>
      <c r="D111" s="1" t="str">
        <f>'Bills Import 2024'!K111</f>
        <v>Subcontractors &amp; Services</v>
      </c>
      <c r="E111" s="1" t="str">
        <f>'Bills Import 2024'!M111</f>
        <v>Indirect Costs</v>
      </c>
      <c r="F111" s="1" t="str">
        <f>'Bills Import 2024'!O111</f>
        <v>Overheads</v>
      </c>
      <c r="G111" s="45">
        <f>'Bills Import 2024'!R111</f>
        <v>45352</v>
      </c>
      <c r="H111" s="45">
        <f>'Bills Import 2024'!R111</f>
        <v>45352</v>
      </c>
      <c r="I111" s="45">
        <f>'Bills Import 2024'!AE111</f>
        <v>45387</v>
      </c>
      <c r="J111" s="45">
        <f>'Bills Import 2024'!AG111</f>
        <v>45357</v>
      </c>
      <c r="K111" s="45">
        <f>'Bills Import 2024'!AI111</f>
        <v>45382</v>
      </c>
      <c r="L111" s="45">
        <f>'Bills Import 2024'!AK111</f>
        <v>45367</v>
      </c>
      <c r="M111" s="45">
        <f>'Bills Import 2024'!AM111</f>
        <v>45352</v>
      </c>
      <c r="N111" s="45">
        <f>'Bills Import 2024'!AO111</f>
        <v>45373</v>
      </c>
      <c r="O111" s="1" t="str">
        <f>'Bills Import 2024'!X111</f>
        <v>3010092</v>
      </c>
      <c r="P111" s="1" t="str">
        <f>'Bills Import 2024'!Y111</f>
        <v>3010093</v>
      </c>
      <c r="Q111" s="1" t="str">
        <f>'Bills Import 2024'!Z111</f>
        <v>3010094</v>
      </c>
      <c r="R111" s="1" t="str">
        <f>'Bills Import 2024'!AA111</f>
        <v>3010095</v>
      </c>
      <c r="S111" s="1" t="str">
        <f>'Bills Import 2024'!AB111</f>
        <v>3010096</v>
      </c>
      <c r="T111" s="1" t="str">
        <f>'Bills Import 2024'!AC111</f>
        <v>3010097</v>
      </c>
      <c r="U111" s="1" t="str">
        <f>'Bills Import 2024'!BC111</f>
        <v>Raw Material</v>
      </c>
      <c r="V111" s="1" t="str">
        <f>'Bills Import 2024'!BD111</f>
        <v>Manpower</v>
      </c>
      <c r="W111" s="1" t="str">
        <f>'Bills Import 2024'!BE111</f>
        <v>Machinary</v>
      </c>
      <c r="X111" s="1" t="str">
        <f>'Bills Import 2024'!BF111</f>
        <v>Subcontractors</v>
      </c>
      <c r="Y111" s="1" t="str">
        <f>'Bills Import 2024'!BG111</f>
        <v>Indirect Costs</v>
      </c>
      <c r="Z111" s="1" t="str">
        <f>'Bills Import 2024'!BH111</f>
        <v>Overheads</v>
      </c>
      <c r="AA111" s="1">
        <f>'Bills Import 2024'!BI111</f>
        <v>1</v>
      </c>
      <c r="AB111" s="1">
        <f>'Bills Import 2024'!BJ111</f>
        <v>1</v>
      </c>
      <c r="AC111" s="1">
        <f>'Bills Import 2024'!BK111</f>
        <v>1</v>
      </c>
      <c r="AD111" s="1">
        <f>'Bills Import 2024'!BL111</f>
        <v>1</v>
      </c>
      <c r="AE111" s="1">
        <f>'Bills Import 2024'!BM111</f>
        <v>1</v>
      </c>
      <c r="AF111" s="1">
        <f>'Bills Import 2024'!BN111</f>
        <v>1</v>
      </c>
      <c r="AG111" s="46">
        <f>'Bills Import 2024'!BO111</f>
        <v>235843</v>
      </c>
      <c r="AH111" s="46">
        <f>'Bills Import 2024'!BP111</f>
        <v>115199</v>
      </c>
      <c r="AI111" s="46">
        <f>'Bills Import 2024'!BQ111</f>
        <v>10635</v>
      </c>
      <c r="AJ111" s="46">
        <f>'Bills Import 2024'!BR111</f>
        <v>47220</v>
      </c>
      <c r="AK111" s="46">
        <f>'Bills Import 2024'!BS111</f>
        <v>20201</v>
      </c>
      <c r="AL111" s="46">
        <f>'Bills Import 2024'!BT111</f>
        <v>46609</v>
      </c>
      <c r="AM111" s="1">
        <f>'Bills Import 2024'!U111</f>
        <v>10236</v>
      </c>
      <c r="AN111" s="1" t="str">
        <f>'Bills Import 2024'!W111</f>
        <v>{"1008": 100.0}</v>
      </c>
      <c r="AO111" s="1" t="str">
        <f>'Bills Import 2024'!AW111</f>
        <v>15% PUR</v>
      </c>
      <c r="AP111" s="1" t="str">
        <f>'Bills Import 2024'!AX111</f>
        <v>0% PUR</v>
      </c>
      <c r="AQ111" s="1" t="str">
        <f>'Bills Import 2024'!AY111</f>
        <v>15% PUR</v>
      </c>
      <c r="AR111" s="1" t="str">
        <f>'Bills Import 2024'!AZ111</f>
        <v>15% PUR</v>
      </c>
      <c r="AS111" s="1" t="str">
        <f>'Bills Import 2024'!BA111</f>
        <v>15% PUR</v>
      </c>
      <c r="AT111" s="1" t="str">
        <f>'Bills Import 2024'!BB111</f>
        <v>0% PUR</v>
      </c>
    </row>
    <row r="112" spans="1:46" x14ac:dyDescent="0.25">
      <c r="A112" s="1" t="str">
        <f>'Bills Import 2024'!E112</f>
        <v/>
      </c>
      <c r="B112" s="1" t="str">
        <f>'Bills Import 2024'!G112</f>
        <v/>
      </c>
      <c r="C112" s="1" t="str">
        <f>'Bills Import 2024'!I112</f>
        <v/>
      </c>
      <c r="D112" s="1" t="str">
        <f>'Bills Import 2024'!K112</f>
        <v/>
      </c>
      <c r="E112" s="1" t="str">
        <f>'Bills Import 2024'!M112</f>
        <v/>
      </c>
      <c r="F112" s="1" t="str">
        <f>'Bills Import 2024'!O112</f>
        <v/>
      </c>
      <c r="G112" s="45" t="str">
        <f>'Bills Import 2024'!R112</f>
        <v/>
      </c>
      <c r="H112" s="45" t="str">
        <f>'Bills Import 2024'!R112</f>
        <v/>
      </c>
      <c r="I112" s="45" t="str">
        <f>'Bills Import 2024'!AE112</f>
        <v/>
      </c>
      <c r="J112" s="45" t="str">
        <f>'Bills Import 2024'!AG112</f>
        <v/>
      </c>
      <c r="K112" s="45" t="str">
        <f>'Bills Import 2024'!AI112</f>
        <v/>
      </c>
      <c r="L112" s="45" t="str">
        <f>'Bills Import 2024'!AK112</f>
        <v/>
      </c>
      <c r="M112" s="45" t="str">
        <f>'Bills Import 2024'!AM112</f>
        <v/>
      </c>
      <c r="N112" s="45" t="str">
        <f>'Bills Import 2024'!AO112</f>
        <v/>
      </c>
      <c r="O112" s="1" t="str">
        <f>'Bills Import 2024'!X112</f>
        <v>101011701</v>
      </c>
      <c r="P112" s="1" t="str">
        <f>'Bills Import 2024'!Y112</f>
        <v>3010093</v>
      </c>
      <c r="Q112" s="1" t="str">
        <f>'Bills Import 2024'!Z112</f>
        <v>3010094</v>
      </c>
      <c r="R112" s="1" t="str">
        <f>'Bills Import 2024'!AA112</f>
        <v>101011701</v>
      </c>
      <c r="S112" s="1" t="str">
        <f>'Bills Import 2024'!AB112</f>
        <v>3010096</v>
      </c>
      <c r="T112" s="1" t="str">
        <f>'Bills Import 2024'!AC112</f>
        <v>3010097</v>
      </c>
      <c r="U112" s="1" t="str">
        <f>'Bills Import 2024'!BC112</f>
        <v>Deduction of Advance Payment to Suppliers</v>
      </c>
      <c r="V112" s="1" t="str">
        <f>'Bills Import 2024'!BD112</f>
        <v>Manpower</v>
      </c>
      <c r="W112" s="1" t="str">
        <f>'Bills Import 2024'!BE112</f>
        <v>Machinary</v>
      </c>
      <c r="X112" s="1" t="str">
        <f>'Bills Import 2024'!BF112</f>
        <v>Deduction of Advance Payment to Suppliers</v>
      </c>
      <c r="Y112" s="1" t="str">
        <f>'Bills Import 2024'!BG112</f>
        <v>Indirect Costs</v>
      </c>
      <c r="Z112" s="1" t="str">
        <f>'Bills Import 2024'!BH112</f>
        <v>Overheads</v>
      </c>
      <c r="AA112" s="1">
        <f>'Bills Import 2024'!BI112</f>
        <v>-1</v>
      </c>
      <c r="AB112" s="1">
        <f>'Bills Import 2024'!BJ112</f>
        <v>1</v>
      </c>
      <c r="AC112" s="1">
        <f>'Bills Import 2024'!BK112</f>
        <v>1</v>
      </c>
      <c r="AD112" s="1">
        <f>'Bills Import 2024'!BL112</f>
        <v>-1</v>
      </c>
      <c r="AE112" s="1">
        <f>'Bills Import 2024'!BM112</f>
        <v>1</v>
      </c>
      <c r="AF112" s="1">
        <f>'Bills Import 2024'!BN112</f>
        <v>1</v>
      </c>
      <c r="AG112" s="46">
        <f>'Bills Import 2024'!BO112</f>
        <v>58961</v>
      </c>
      <c r="AH112" s="46">
        <f>'Bills Import 2024'!BP112</f>
        <v>28800</v>
      </c>
      <c r="AI112" s="46">
        <f>'Bills Import 2024'!BQ112</f>
        <v>2659</v>
      </c>
      <c r="AJ112" s="46">
        <f>'Bills Import 2024'!BR112</f>
        <v>11805</v>
      </c>
      <c r="AK112" s="46">
        <f>'Bills Import 2024'!BS112</f>
        <v>5050</v>
      </c>
      <c r="AL112" s="46">
        <f>'Bills Import 2024'!BT112</f>
        <v>11652</v>
      </c>
      <c r="AM112" s="1">
        <f>'Bills Import 2024'!U112</f>
        <v>10236</v>
      </c>
      <c r="AN112" s="1" t="str">
        <f>'Bills Import 2024'!W112</f>
        <v>{"1008": 100.0}</v>
      </c>
      <c r="AO112" s="1" t="str">
        <f>'Bills Import 2024'!AW112</f>
        <v>15% PUR</v>
      </c>
      <c r="AP112" s="1" t="str">
        <f>'Bills Import 2024'!AX112</f>
        <v>0% PUR</v>
      </c>
      <c r="AQ112" s="1" t="str">
        <f>'Bills Import 2024'!AY112</f>
        <v>15% PUR</v>
      </c>
      <c r="AR112" s="1" t="str">
        <f>'Bills Import 2024'!AZ112</f>
        <v>15% PUR</v>
      </c>
      <c r="AS112" s="1" t="str">
        <f>'Bills Import 2024'!BA112</f>
        <v>15% PUR</v>
      </c>
      <c r="AT112" s="1" t="str">
        <f>'Bills Import 2024'!BB112</f>
        <v>0% PUR</v>
      </c>
    </row>
    <row r="113" spans="1:46" x14ac:dyDescent="0.25">
      <c r="A113" s="1" t="str">
        <f>'Bills Import 2024'!E113</f>
        <v>Raw Material Supplier</v>
      </c>
      <c r="B113" s="1" t="str">
        <f>'Bills Import 2024'!G113</f>
        <v>Employees Wages &amp; Salaries</v>
      </c>
      <c r="C113" s="1" t="str">
        <f>'Bills Import 2024'!I113</f>
        <v>Machinary Depreciation &amp; Maintenance</v>
      </c>
      <c r="D113" s="1" t="str">
        <f>'Bills Import 2024'!K113</f>
        <v>Subcontractors &amp; Services</v>
      </c>
      <c r="E113" s="1" t="str">
        <f>'Bills Import 2024'!M113</f>
        <v>Indirect Costs</v>
      </c>
      <c r="F113" s="1" t="str">
        <f>'Bills Import 2024'!O113</f>
        <v>Overheads</v>
      </c>
      <c r="G113" s="45">
        <f>'Bills Import 2024'!R113</f>
        <v>45352</v>
      </c>
      <c r="H113" s="45">
        <f>'Bills Import 2024'!R113</f>
        <v>45352</v>
      </c>
      <c r="I113" s="45">
        <f>'Bills Import 2024'!AE113</f>
        <v>45387</v>
      </c>
      <c r="J113" s="45">
        <f>'Bills Import 2024'!AG113</f>
        <v>45357</v>
      </c>
      <c r="K113" s="45">
        <f>'Bills Import 2024'!AI113</f>
        <v>45382</v>
      </c>
      <c r="L113" s="45">
        <f>'Bills Import 2024'!AK113</f>
        <v>45367</v>
      </c>
      <c r="M113" s="45">
        <f>'Bills Import 2024'!AM113</f>
        <v>45352</v>
      </c>
      <c r="N113" s="45">
        <f>'Bills Import 2024'!AO113</f>
        <v>45373</v>
      </c>
      <c r="O113" s="1" t="str">
        <f>'Bills Import 2024'!X113</f>
        <v>3010092</v>
      </c>
      <c r="P113" s="1" t="str">
        <f>'Bills Import 2024'!Y113</f>
        <v>3010093</v>
      </c>
      <c r="Q113" s="1" t="str">
        <f>'Bills Import 2024'!Z113</f>
        <v>3010094</v>
      </c>
      <c r="R113" s="1" t="str">
        <f>'Bills Import 2024'!AA113</f>
        <v>3010095</v>
      </c>
      <c r="S113" s="1" t="str">
        <f>'Bills Import 2024'!AB113</f>
        <v>3010096</v>
      </c>
      <c r="T113" s="1" t="str">
        <f>'Bills Import 2024'!AC113</f>
        <v>3010097</v>
      </c>
      <c r="U113" s="1" t="str">
        <f>'Bills Import 2024'!BC113</f>
        <v>Raw Material</v>
      </c>
      <c r="V113" s="1" t="str">
        <f>'Bills Import 2024'!BD113</f>
        <v>Manpower</v>
      </c>
      <c r="W113" s="1" t="str">
        <f>'Bills Import 2024'!BE113</f>
        <v>Machinary</v>
      </c>
      <c r="X113" s="1" t="str">
        <f>'Bills Import 2024'!BF113</f>
        <v>Subcontractors</v>
      </c>
      <c r="Y113" s="1" t="str">
        <f>'Bills Import 2024'!BG113</f>
        <v>Indirect Costs</v>
      </c>
      <c r="Z113" s="1" t="str">
        <f>'Bills Import 2024'!BH113</f>
        <v>Overheads</v>
      </c>
      <c r="AA113" s="1">
        <f>'Bills Import 2024'!BI113</f>
        <v>1</v>
      </c>
      <c r="AB113" s="1">
        <f>'Bills Import 2024'!BJ113</f>
        <v>1</v>
      </c>
      <c r="AC113" s="1">
        <f>'Bills Import 2024'!BK113</f>
        <v>1</v>
      </c>
      <c r="AD113" s="1">
        <f>'Bills Import 2024'!BL113</f>
        <v>1</v>
      </c>
      <c r="AE113" s="1">
        <f>'Bills Import 2024'!BM113</f>
        <v>1</v>
      </c>
      <c r="AF113" s="1">
        <f>'Bills Import 2024'!BN113</f>
        <v>1</v>
      </c>
      <c r="AG113" s="46">
        <f>'Bills Import 2024'!BO113</f>
        <v>1273656</v>
      </c>
      <c r="AH113" s="46">
        <f>'Bills Import 2024'!BP113</f>
        <v>622127</v>
      </c>
      <c r="AI113" s="46">
        <f>'Bills Import 2024'!BQ113</f>
        <v>57431</v>
      </c>
      <c r="AJ113" s="46">
        <f>'Bills Import 2024'!BR113</f>
        <v>255006</v>
      </c>
      <c r="AK113" s="46">
        <f>'Bills Import 2024'!BS113</f>
        <v>109092</v>
      </c>
      <c r="AL113" s="46">
        <f>'Bills Import 2024'!BT113</f>
        <v>251709</v>
      </c>
      <c r="AM113" s="1">
        <f>'Bills Import 2024'!U113</f>
        <v>10247</v>
      </c>
      <c r="AN113" s="1" t="str">
        <f>'Bills Import 2024'!W113</f>
        <v>{"1019": 100.0}</v>
      </c>
      <c r="AO113" s="1" t="str">
        <f>'Bills Import 2024'!AW113</f>
        <v>15% PUR</v>
      </c>
      <c r="AP113" s="1" t="str">
        <f>'Bills Import 2024'!AX113</f>
        <v>0% PUR</v>
      </c>
      <c r="AQ113" s="1" t="str">
        <f>'Bills Import 2024'!AY113</f>
        <v>15% PUR</v>
      </c>
      <c r="AR113" s="1" t="str">
        <f>'Bills Import 2024'!AZ113</f>
        <v>15% PUR</v>
      </c>
      <c r="AS113" s="1" t="str">
        <f>'Bills Import 2024'!BA113</f>
        <v>15% PUR</v>
      </c>
      <c r="AT113" s="1" t="str">
        <f>'Bills Import 2024'!BB113</f>
        <v>0% PUR</v>
      </c>
    </row>
    <row r="114" spans="1:46" x14ac:dyDescent="0.25">
      <c r="A114" s="1" t="str">
        <f>'Bills Import 2024'!E114</f>
        <v/>
      </c>
      <c r="B114" s="1" t="str">
        <f>'Bills Import 2024'!G114</f>
        <v/>
      </c>
      <c r="C114" s="1" t="str">
        <f>'Bills Import 2024'!I114</f>
        <v/>
      </c>
      <c r="D114" s="1" t="str">
        <f>'Bills Import 2024'!K114</f>
        <v/>
      </c>
      <c r="E114" s="1" t="str">
        <f>'Bills Import 2024'!M114</f>
        <v/>
      </c>
      <c r="F114" s="1" t="str">
        <f>'Bills Import 2024'!O114</f>
        <v/>
      </c>
      <c r="G114" s="45" t="str">
        <f>'Bills Import 2024'!R114</f>
        <v/>
      </c>
      <c r="H114" s="45" t="str">
        <f>'Bills Import 2024'!R114</f>
        <v/>
      </c>
      <c r="I114" s="45" t="str">
        <f>'Bills Import 2024'!AE114</f>
        <v/>
      </c>
      <c r="J114" s="45" t="str">
        <f>'Bills Import 2024'!AG114</f>
        <v/>
      </c>
      <c r="K114" s="45" t="str">
        <f>'Bills Import 2024'!AI114</f>
        <v/>
      </c>
      <c r="L114" s="45" t="str">
        <f>'Bills Import 2024'!AK114</f>
        <v/>
      </c>
      <c r="M114" s="45" t="str">
        <f>'Bills Import 2024'!AM114</f>
        <v/>
      </c>
      <c r="N114" s="45" t="str">
        <f>'Bills Import 2024'!AO114</f>
        <v/>
      </c>
      <c r="O114" s="1" t="str">
        <f>'Bills Import 2024'!X114</f>
        <v>101011701</v>
      </c>
      <c r="P114" s="1" t="str">
        <f>'Bills Import 2024'!Y114</f>
        <v>3010093</v>
      </c>
      <c r="Q114" s="1" t="str">
        <f>'Bills Import 2024'!Z114</f>
        <v>3010094</v>
      </c>
      <c r="R114" s="1" t="str">
        <f>'Bills Import 2024'!AA114</f>
        <v>101011701</v>
      </c>
      <c r="S114" s="1" t="str">
        <f>'Bills Import 2024'!AB114</f>
        <v>3010096</v>
      </c>
      <c r="T114" s="1" t="str">
        <f>'Bills Import 2024'!AC114</f>
        <v>3010097</v>
      </c>
      <c r="U114" s="1" t="str">
        <f>'Bills Import 2024'!BC114</f>
        <v>Deduction of Advance Payment to Suppliers</v>
      </c>
      <c r="V114" s="1" t="str">
        <f>'Bills Import 2024'!BD114</f>
        <v>Manpower</v>
      </c>
      <c r="W114" s="1" t="str">
        <f>'Bills Import 2024'!BE114</f>
        <v>Machinary</v>
      </c>
      <c r="X114" s="1" t="str">
        <f>'Bills Import 2024'!BF114</f>
        <v>Deduction of Advance Payment to Suppliers</v>
      </c>
      <c r="Y114" s="1" t="str">
        <f>'Bills Import 2024'!BG114</f>
        <v>Indirect Costs</v>
      </c>
      <c r="Z114" s="1" t="str">
        <f>'Bills Import 2024'!BH114</f>
        <v>Overheads</v>
      </c>
      <c r="AA114" s="1">
        <f>'Bills Import 2024'!BI114</f>
        <v>-1</v>
      </c>
      <c r="AB114" s="1">
        <f>'Bills Import 2024'!BJ114</f>
        <v>1</v>
      </c>
      <c r="AC114" s="1">
        <f>'Bills Import 2024'!BK114</f>
        <v>1</v>
      </c>
      <c r="AD114" s="1">
        <f>'Bills Import 2024'!BL114</f>
        <v>-1</v>
      </c>
      <c r="AE114" s="1">
        <f>'Bills Import 2024'!BM114</f>
        <v>1</v>
      </c>
      <c r="AF114" s="1">
        <f>'Bills Import 2024'!BN114</f>
        <v>1</v>
      </c>
      <c r="AG114" s="46">
        <f>'Bills Import 2024'!BO114</f>
        <v>254731</v>
      </c>
      <c r="AH114" s="46">
        <f>'Bills Import 2024'!BP114</f>
        <v>124425</v>
      </c>
      <c r="AI114" s="46">
        <f>'Bills Import 2024'!BQ114</f>
        <v>11486</v>
      </c>
      <c r="AJ114" s="46">
        <f>'Bills Import 2024'!BR114</f>
        <v>51001</v>
      </c>
      <c r="AK114" s="46">
        <f>'Bills Import 2024'!BS114</f>
        <v>21818</v>
      </c>
      <c r="AL114" s="46">
        <f>'Bills Import 2024'!BT114</f>
        <v>50342</v>
      </c>
      <c r="AM114" s="1">
        <f>'Bills Import 2024'!U114</f>
        <v>10247</v>
      </c>
      <c r="AN114" s="1" t="str">
        <f>'Bills Import 2024'!W114</f>
        <v>{"1019": 100.0}</v>
      </c>
      <c r="AO114" s="1" t="str">
        <f>'Bills Import 2024'!AW114</f>
        <v>15% PUR</v>
      </c>
      <c r="AP114" s="1" t="str">
        <f>'Bills Import 2024'!AX114</f>
        <v>0% PUR</v>
      </c>
      <c r="AQ114" s="1" t="str">
        <f>'Bills Import 2024'!AY114</f>
        <v>15% PUR</v>
      </c>
      <c r="AR114" s="1" t="str">
        <f>'Bills Import 2024'!AZ114</f>
        <v>15% PUR</v>
      </c>
      <c r="AS114" s="1" t="str">
        <f>'Bills Import 2024'!BA114</f>
        <v>15% PUR</v>
      </c>
      <c r="AT114" s="1" t="str">
        <f>'Bills Import 2024'!BB114</f>
        <v>0% PUR</v>
      </c>
    </row>
    <row r="115" spans="1:46" x14ac:dyDescent="0.25">
      <c r="A115" s="1" t="str">
        <f>'Bills Import 2024'!E115</f>
        <v>Raw Material Supplier</v>
      </c>
      <c r="B115" s="1" t="str">
        <f>'Bills Import 2024'!G115</f>
        <v>Employees Wages &amp; Salaries</v>
      </c>
      <c r="C115" s="1" t="str">
        <f>'Bills Import 2024'!I115</f>
        <v>Machinary Depreciation &amp; Maintenance</v>
      </c>
      <c r="D115" s="1" t="str">
        <f>'Bills Import 2024'!K115</f>
        <v>Subcontractors &amp; Services</v>
      </c>
      <c r="E115" s="1" t="str">
        <f>'Bills Import 2024'!M115</f>
        <v>Indirect Costs</v>
      </c>
      <c r="F115" s="1" t="str">
        <f>'Bills Import 2024'!O115</f>
        <v>Overheads</v>
      </c>
      <c r="G115" s="45">
        <f>'Bills Import 2024'!R115</f>
        <v>45352</v>
      </c>
      <c r="H115" s="45">
        <f>'Bills Import 2024'!R115</f>
        <v>45352</v>
      </c>
      <c r="I115" s="45">
        <f>'Bills Import 2024'!AE115</f>
        <v>45387</v>
      </c>
      <c r="J115" s="45">
        <f>'Bills Import 2024'!AG115</f>
        <v>45357</v>
      </c>
      <c r="K115" s="45">
        <f>'Bills Import 2024'!AI115</f>
        <v>45382</v>
      </c>
      <c r="L115" s="45">
        <f>'Bills Import 2024'!AK115</f>
        <v>45367</v>
      </c>
      <c r="M115" s="45">
        <f>'Bills Import 2024'!AM115</f>
        <v>45352</v>
      </c>
      <c r="N115" s="45">
        <f>'Bills Import 2024'!AO115</f>
        <v>45373</v>
      </c>
      <c r="O115" s="1" t="str">
        <f>'Bills Import 2024'!X115</f>
        <v>3010092</v>
      </c>
      <c r="P115" s="1" t="str">
        <f>'Bills Import 2024'!Y115</f>
        <v>3010093</v>
      </c>
      <c r="Q115" s="1" t="str">
        <f>'Bills Import 2024'!Z115</f>
        <v>3010094</v>
      </c>
      <c r="R115" s="1" t="str">
        <f>'Bills Import 2024'!AA115</f>
        <v>3010095</v>
      </c>
      <c r="S115" s="1" t="str">
        <f>'Bills Import 2024'!AB115</f>
        <v>3010096</v>
      </c>
      <c r="T115" s="1" t="str">
        <f>'Bills Import 2024'!AC115</f>
        <v>3010097</v>
      </c>
      <c r="U115" s="1" t="str">
        <f>'Bills Import 2024'!BC115</f>
        <v>Raw Material</v>
      </c>
      <c r="V115" s="1" t="str">
        <f>'Bills Import 2024'!BD115</f>
        <v>Manpower</v>
      </c>
      <c r="W115" s="1" t="str">
        <f>'Bills Import 2024'!BE115</f>
        <v>Machinary</v>
      </c>
      <c r="X115" s="1" t="str">
        <f>'Bills Import 2024'!BF115</f>
        <v>Subcontractors</v>
      </c>
      <c r="Y115" s="1" t="str">
        <f>'Bills Import 2024'!BG115</f>
        <v>Indirect Costs</v>
      </c>
      <c r="Z115" s="1" t="str">
        <f>'Bills Import 2024'!BH115</f>
        <v>Overheads</v>
      </c>
      <c r="AA115" s="1">
        <f>'Bills Import 2024'!BI115</f>
        <v>1</v>
      </c>
      <c r="AB115" s="1">
        <f>'Bills Import 2024'!BJ115</f>
        <v>1</v>
      </c>
      <c r="AC115" s="1">
        <f>'Bills Import 2024'!BK115</f>
        <v>1</v>
      </c>
      <c r="AD115" s="1">
        <f>'Bills Import 2024'!BL115</f>
        <v>1</v>
      </c>
      <c r="AE115" s="1">
        <f>'Bills Import 2024'!BM115</f>
        <v>1</v>
      </c>
      <c r="AF115" s="1">
        <f>'Bills Import 2024'!BN115</f>
        <v>1</v>
      </c>
      <c r="AG115" s="46">
        <f>'Bills Import 2024'!BO115</f>
        <v>222480</v>
      </c>
      <c r="AH115" s="46">
        <f>'Bills Import 2024'!BP115</f>
        <v>108672</v>
      </c>
      <c r="AI115" s="46">
        <f>'Bills Import 2024'!BQ115</f>
        <v>10032</v>
      </c>
      <c r="AJ115" s="46">
        <f>'Bills Import 2024'!BR115</f>
        <v>44544</v>
      </c>
      <c r="AK115" s="46">
        <f>'Bills Import 2024'!BS115</f>
        <v>19056</v>
      </c>
      <c r="AL115" s="46">
        <f>'Bills Import 2024'!BT115</f>
        <v>43968</v>
      </c>
      <c r="AM115" s="1">
        <f>'Bills Import 2024'!U115</f>
        <v>10261</v>
      </c>
      <c r="AN115" s="1" t="str">
        <f>'Bills Import 2024'!W115</f>
        <v>{"1033": 100.0}</v>
      </c>
      <c r="AO115" s="1" t="str">
        <f>'Bills Import 2024'!AW115</f>
        <v>15% PUR</v>
      </c>
      <c r="AP115" s="1" t="str">
        <f>'Bills Import 2024'!AX115</f>
        <v>0% PUR</v>
      </c>
      <c r="AQ115" s="1" t="str">
        <f>'Bills Import 2024'!AY115</f>
        <v>15% PUR</v>
      </c>
      <c r="AR115" s="1" t="str">
        <f>'Bills Import 2024'!AZ115</f>
        <v>15% PUR</v>
      </c>
      <c r="AS115" s="1" t="str">
        <f>'Bills Import 2024'!BA115</f>
        <v>15% PUR</v>
      </c>
      <c r="AT115" s="1" t="str">
        <f>'Bills Import 2024'!BB115</f>
        <v>0% PUR</v>
      </c>
    </row>
    <row r="116" spans="1:46" x14ac:dyDescent="0.25">
      <c r="A116" s="1" t="str">
        <f>'Bills Import 2024'!E116</f>
        <v/>
      </c>
      <c r="B116" s="1" t="str">
        <f>'Bills Import 2024'!G116</f>
        <v/>
      </c>
      <c r="C116" s="1" t="str">
        <f>'Bills Import 2024'!I116</f>
        <v/>
      </c>
      <c r="D116" s="1" t="str">
        <f>'Bills Import 2024'!K116</f>
        <v/>
      </c>
      <c r="E116" s="1" t="str">
        <f>'Bills Import 2024'!M116</f>
        <v/>
      </c>
      <c r="F116" s="1" t="str">
        <f>'Bills Import 2024'!O116</f>
        <v/>
      </c>
      <c r="G116" s="45" t="str">
        <f>'Bills Import 2024'!R116</f>
        <v/>
      </c>
      <c r="H116" s="45" t="str">
        <f>'Bills Import 2024'!R116</f>
        <v/>
      </c>
      <c r="I116" s="45" t="str">
        <f>'Bills Import 2024'!AE116</f>
        <v/>
      </c>
      <c r="J116" s="45" t="str">
        <f>'Bills Import 2024'!AG116</f>
        <v/>
      </c>
      <c r="K116" s="45" t="str">
        <f>'Bills Import 2024'!AI116</f>
        <v/>
      </c>
      <c r="L116" s="45" t="str">
        <f>'Bills Import 2024'!AK116</f>
        <v/>
      </c>
      <c r="M116" s="45" t="str">
        <f>'Bills Import 2024'!AM116</f>
        <v/>
      </c>
      <c r="N116" s="45" t="str">
        <f>'Bills Import 2024'!AO116</f>
        <v/>
      </c>
      <c r="O116" s="1" t="str">
        <f>'Bills Import 2024'!X116</f>
        <v>101011701</v>
      </c>
      <c r="P116" s="1" t="str">
        <f>'Bills Import 2024'!Y116</f>
        <v>3010093</v>
      </c>
      <c r="Q116" s="1" t="str">
        <f>'Bills Import 2024'!Z116</f>
        <v>3010094</v>
      </c>
      <c r="R116" s="1" t="str">
        <f>'Bills Import 2024'!AA116</f>
        <v>101011701</v>
      </c>
      <c r="S116" s="1" t="str">
        <f>'Bills Import 2024'!AB116</f>
        <v>3010096</v>
      </c>
      <c r="T116" s="1" t="str">
        <f>'Bills Import 2024'!AC116</f>
        <v>3010097</v>
      </c>
      <c r="U116" s="1" t="str">
        <f>'Bills Import 2024'!BC116</f>
        <v>Deduction of Advance Payment to Suppliers</v>
      </c>
      <c r="V116" s="1" t="str">
        <f>'Bills Import 2024'!BD116</f>
        <v>Manpower</v>
      </c>
      <c r="W116" s="1" t="str">
        <f>'Bills Import 2024'!BE116</f>
        <v>Machinary</v>
      </c>
      <c r="X116" s="1" t="str">
        <f>'Bills Import 2024'!BF116</f>
        <v>Deduction of Advance Payment to Suppliers</v>
      </c>
      <c r="Y116" s="1" t="str">
        <f>'Bills Import 2024'!BG116</f>
        <v>Indirect Costs</v>
      </c>
      <c r="Z116" s="1" t="str">
        <f>'Bills Import 2024'!BH116</f>
        <v>Overheads</v>
      </c>
      <c r="AA116" s="1">
        <f>'Bills Import 2024'!BI116</f>
        <v>-1</v>
      </c>
      <c r="AB116" s="1">
        <f>'Bills Import 2024'!BJ116</f>
        <v>1</v>
      </c>
      <c r="AC116" s="1">
        <f>'Bills Import 2024'!BK116</f>
        <v>1</v>
      </c>
      <c r="AD116" s="1">
        <f>'Bills Import 2024'!BL116</f>
        <v>-1</v>
      </c>
      <c r="AE116" s="1">
        <f>'Bills Import 2024'!BM116</f>
        <v>1</v>
      </c>
      <c r="AF116" s="1">
        <f>'Bills Import 2024'!BN116</f>
        <v>1</v>
      </c>
      <c r="AG116" s="46">
        <f>'Bills Import 2024'!BO116</f>
        <v>66744</v>
      </c>
      <c r="AH116" s="46">
        <f>'Bills Import 2024'!BP116</f>
        <v>32602</v>
      </c>
      <c r="AI116" s="46">
        <f>'Bills Import 2024'!BQ116</f>
        <v>3010</v>
      </c>
      <c r="AJ116" s="46">
        <f>'Bills Import 2024'!BR116</f>
        <v>13363</v>
      </c>
      <c r="AK116" s="46">
        <f>'Bills Import 2024'!BS116</f>
        <v>5717</v>
      </c>
      <c r="AL116" s="46">
        <f>'Bills Import 2024'!BT116</f>
        <v>13190</v>
      </c>
      <c r="AM116" s="1">
        <f>'Bills Import 2024'!U116</f>
        <v>10261</v>
      </c>
      <c r="AN116" s="1" t="str">
        <f>'Bills Import 2024'!W116</f>
        <v>{"1033": 100.0}</v>
      </c>
      <c r="AO116" s="1" t="str">
        <f>'Bills Import 2024'!AW116</f>
        <v>15% PUR</v>
      </c>
      <c r="AP116" s="1" t="str">
        <f>'Bills Import 2024'!AX116</f>
        <v>0% PUR</v>
      </c>
      <c r="AQ116" s="1" t="str">
        <f>'Bills Import 2024'!AY116</f>
        <v>15% PUR</v>
      </c>
      <c r="AR116" s="1" t="str">
        <f>'Bills Import 2024'!AZ116</f>
        <v>15% PUR</v>
      </c>
      <c r="AS116" s="1" t="str">
        <f>'Bills Import 2024'!BA116</f>
        <v>15% PUR</v>
      </c>
      <c r="AT116" s="1" t="str">
        <f>'Bills Import 2024'!BB116</f>
        <v>0% PUR</v>
      </c>
    </row>
    <row r="117" spans="1:46" x14ac:dyDescent="0.25">
      <c r="A117" s="1" t="str">
        <f>'Bills Import 2024'!E117</f>
        <v>Raw Material Supplier</v>
      </c>
      <c r="B117" s="1" t="str">
        <f>'Bills Import 2024'!G117</f>
        <v>Employees Wages &amp; Salaries</v>
      </c>
      <c r="C117" s="1" t="str">
        <f>'Bills Import 2024'!I117</f>
        <v>Machinary Depreciation &amp; Maintenance</v>
      </c>
      <c r="D117" s="1" t="str">
        <f>'Bills Import 2024'!K117</f>
        <v>Subcontractors &amp; Services</v>
      </c>
      <c r="E117" s="1" t="str">
        <f>'Bills Import 2024'!M117</f>
        <v>Indirect Costs</v>
      </c>
      <c r="F117" s="1" t="str">
        <f>'Bills Import 2024'!O117</f>
        <v>Overheads</v>
      </c>
      <c r="G117" s="45">
        <f>'Bills Import 2024'!R117</f>
        <v>45352</v>
      </c>
      <c r="H117" s="45">
        <f>'Bills Import 2024'!R117</f>
        <v>45352</v>
      </c>
      <c r="I117" s="45">
        <f>'Bills Import 2024'!AE117</f>
        <v>45387</v>
      </c>
      <c r="J117" s="45">
        <f>'Bills Import 2024'!AG117</f>
        <v>45357</v>
      </c>
      <c r="K117" s="45">
        <f>'Bills Import 2024'!AI117</f>
        <v>45382</v>
      </c>
      <c r="L117" s="45">
        <f>'Bills Import 2024'!AK117</f>
        <v>45367</v>
      </c>
      <c r="M117" s="45">
        <f>'Bills Import 2024'!AM117</f>
        <v>45352</v>
      </c>
      <c r="N117" s="45">
        <f>'Bills Import 2024'!AO117</f>
        <v>45373</v>
      </c>
      <c r="O117" s="1" t="str">
        <f>'Bills Import 2024'!X117</f>
        <v>3010092</v>
      </c>
      <c r="P117" s="1" t="str">
        <f>'Bills Import 2024'!Y117</f>
        <v>3010093</v>
      </c>
      <c r="Q117" s="1" t="str">
        <f>'Bills Import 2024'!Z117</f>
        <v>3010094</v>
      </c>
      <c r="R117" s="1" t="str">
        <f>'Bills Import 2024'!AA117</f>
        <v>3010095</v>
      </c>
      <c r="S117" s="1" t="str">
        <f>'Bills Import 2024'!AB117</f>
        <v>3010096</v>
      </c>
      <c r="T117" s="1" t="str">
        <f>'Bills Import 2024'!AC117</f>
        <v>3010097</v>
      </c>
      <c r="U117" s="1" t="str">
        <f>'Bills Import 2024'!BC117</f>
        <v>Raw Material</v>
      </c>
      <c r="V117" s="1" t="str">
        <f>'Bills Import 2024'!BD117</f>
        <v>Manpower</v>
      </c>
      <c r="W117" s="1" t="str">
        <f>'Bills Import 2024'!BE117</f>
        <v>Machinary</v>
      </c>
      <c r="X117" s="1" t="str">
        <f>'Bills Import 2024'!BF117</f>
        <v>Subcontractors</v>
      </c>
      <c r="Y117" s="1" t="str">
        <f>'Bills Import 2024'!BG117</f>
        <v>Indirect Costs</v>
      </c>
      <c r="Z117" s="1" t="str">
        <f>'Bills Import 2024'!BH117</f>
        <v>Overheads</v>
      </c>
      <c r="AA117" s="1">
        <f>'Bills Import 2024'!BI117</f>
        <v>1</v>
      </c>
      <c r="AB117" s="1">
        <f>'Bills Import 2024'!BJ117</f>
        <v>1</v>
      </c>
      <c r="AC117" s="1">
        <f>'Bills Import 2024'!BK117</f>
        <v>1</v>
      </c>
      <c r="AD117" s="1">
        <f>'Bills Import 2024'!BL117</f>
        <v>1</v>
      </c>
      <c r="AE117" s="1">
        <f>'Bills Import 2024'!BM117</f>
        <v>1</v>
      </c>
      <c r="AF117" s="1">
        <f>'Bills Import 2024'!BN117</f>
        <v>1</v>
      </c>
      <c r="AG117" s="46">
        <f>'Bills Import 2024'!BO117</f>
        <v>556200</v>
      </c>
      <c r="AH117" s="46">
        <f>'Bills Import 2024'!BP117</f>
        <v>271680</v>
      </c>
      <c r="AI117" s="46">
        <f>'Bills Import 2024'!BQ117</f>
        <v>25080</v>
      </c>
      <c r="AJ117" s="46">
        <f>'Bills Import 2024'!BR117</f>
        <v>111360</v>
      </c>
      <c r="AK117" s="46">
        <f>'Bills Import 2024'!BS117</f>
        <v>47640</v>
      </c>
      <c r="AL117" s="46">
        <f>'Bills Import 2024'!BT117</f>
        <v>109920</v>
      </c>
      <c r="AM117" s="1">
        <f>'Bills Import 2024'!U117</f>
        <v>10249</v>
      </c>
      <c r="AN117" s="1" t="str">
        <f>'Bills Import 2024'!W117</f>
        <v>{"1021": 100.0}</v>
      </c>
      <c r="AO117" s="1" t="str">
        <f>'Bills Import 2024'!AW117</f>
        <v>15% PUR</v>
      </c>
      <c r="AP117" s="1" t="str">
        <f>'Bills Import 2024'!AX117</f>
        <v>0% PUR</v>
      </c>
      <c r="AQ117" s="1" t="str">
        <f>'Bills Import 2024'!AY117</f>
        <v>15% PUR</v>
      </c>
      <c r="AR117" s="1" t="str">
        <f>'Bills Import 2024'!AZ117</f>
        <v>15% PUR</v>
      </c>
      <c r="AS117" s="1" t="str">
        <f>'Bills Import 2024'!BA117</f>
        <v>15% PUR</v>
      </c>
      <c r="AT117" s="1" t="str">
        <f>'Bills Import 2024'!BB117</f>
        <v>0% PUR</v>
      </c>
    </row>
    <row r="118" spans="1:46" x14ac:dyDescent="0.25">
      <c r="A118" s="1" t="str">
        <f>'Bills Import 2024'!E118</f>
        <v/>
      </c>
      <c r="B118" s="1" t="str">
        <f>'Bills Import 2024'!G118</f>
        <v/>
      </c>
      <c r="C118" s="1" t="str">
        <f>'Bills Import 2024'!I118</f>
        <v/>
      </c>
      <c r="D118" s="1" t="str">
        <f>'Bills Import 2024'!K118</f>
        <v/>
      </c>
      <c r="E118" s="1" t="str">
        <f>'Bills Import 2024'!M118</f>
        <v/>
      </c>
      <c r="F118" s="1" t="str">
        <f>'Bills Import 2024'!O118</f>
        <v/>
      </c>
      <c r="G118" s="45" t="str">
        <f>'Bills Import 2024'!R118</f>
        <v/>
      </c>
      <c r="H118" s="45" t="str">
        <f>'Bills Import 2024'!R118</f>
        <v/>
      </c>
      <c r="I118" s="45" t="str">
        <f>'Bills Import 2024'!AE118</f>
        <v/>
      </c>
      <c r="J118" s="45" t="str">
        <f>'Bills Import 2024'!AG118</f>
        <v/>
      </c>
      <c r="K118" s="45" t="str">
        <f>'Bills Import 2024'!AI118</f>
        <v/>
      </c>
      <c r="L118" s="45" t="str">
        <f>'Bills Import 2024'!AK118</f>
        <v/>
      </c>
      <c r="M118" s="45" t="str">
        <f>'Bills Import 2024'!AM118</f>
        <v/>
      </c>
      <c r="N118" s="45" t="str">
        <f>'Bills Import 2024'!AO118</f>
        <v/>
      </c>
      <c r="O118" s="1" t="str">
        <f>'Bills Import 2024'!X118</f>
        <v>101011701</v>
      </c>
      <c r="P118" s="1" t="str">
        <f>'Bills Import 2024'!Y118</f>
        <v>3010093</v>
      </c>
      <c r="Q118" s="1" t="str">
        <f>'Bills Import 2024'!Z118</f>
        <v>3010094</v>
      </c>
      <c r="R118" s="1" t="str">
        <f>'Bills Import 2024'!AA118</f>
        <v>101011701</v>
      </c>
      <c r="S118" s="1" t="str">
        <f>'Bills Import 2024'!AB118</f>
        <v>3010096</v>
      </c>
      <c r="T118" s="1" t="str">
        <f>'Bills Import 2024'!AC118</f>
        <v>3010097</v>
      </c>
      <c r="U118" s="1" t="str">
        <f>'Bills Import 2024'!BC118</f>
        <v>Deduction of Advance Payment to Suppliers</v>
      </c>
      <c r="V118" s="1" t="str">
        <f>'Bills Import 2024'!BD118</f>
        <v>Manpower</v>
      </c>
      <c r="W118" s="1" t="str">
        <f>'Bills Import 2024'!BE118</f>
        <v>Machinary</v>
      </c>
      <c r="X118" s="1" t="str">
        <f>'Bills Import 2024'!BF118</f>
        <v>Deduction of Advance Payment to Suppliers</v>
      </c>
      <c r="Y118" s="1" t="str">
        <f>'Bills Import 2024'!BG118</f>
        <v>Indirect Costs</v>
      </c>
      <c r="Z118" s="1" t="str">
        <f>'Bills Import 2024'!BH118</f>
        <v>Overheads</v>
      </c>
      <c r="AA118" s="1">
        <f>'Bills Import 2024'!BI118</f>
        <v>-1</v>
      </c>
      <c r="AB118" s="1">
        <f>'Bills Import 2024'!BJ118</f>
        <v>1</v>
      </c>
      <c r="AC118" s="1">
        <f>'Bills Import 2024'!BK118</f>
        <v>1</v>
      </c>
      <c r="AD118" s="1">
        <f>'Bills Import 2024'!BL118</f>
        <v>-1</v>
      </c>
      <c r="AE118" s="1">
        <f>'Bills Import 2024'!BM118</f>
        <v>1</v>
      </c>
      <c r="AF118" s="1">
        <f>'Bills Import 2024'!BN118</f>
        <v>1</v>
      </c>
      <c r="AG118" s="46">
        <f>'Bills Import 2024'!BO118</f>
        <v>83430</v>
      </c>
      <c r="AH118" s="46">
        <f>'Bills Import 2024'!BP118</f>
        <v>40752</v>
      </c>
      <c r="AI118" s="46">
        <f>'Bills Import 2024'!BQ118</f>
        <v>3762</v>
      </c>
      <c r="AJ118" s="46">
        <f>'Bills Import 2024'!BR118</f>
        <v>16704</v>
      </c>
      <c r="AK118" s="46">
        <f>'Bills Import 2024'!BS118</f>
        <v>7146</v>
      </c>
      <c r="AL118" s="46">
        <f>'Bills Import 2024'!BT118</f>
        <v>16488</v>
      </c>
      <c r="AM118" s="1">
        <f>'Bills Import 2024'!U118</f>
        <v>10249</v>
      </c>
      <c r="AN118" s="1" t="str">
        <f>'Bills Import 2024'!W118</f>
        <v>{"1021": 100.0}</v>
      </c>
      <c r="AO118" s="1" t="str">
        <f>'Bills Import 2024'!AW118</f>
        <v>15% PUR</v>
      </c>
      <c r="AP118" s="1" t="str">
        <f>'Bills Import 2024'!AX118</f>
        <v>0% PUR</v>
      </c>
      <c r="AQ118" s="1" t="str">
        <f>'Bills Import 2024'!AY118</f>
        <v>15% PUR</v>
      </c>
      <c r="AR118" s="1" t="str">
        <f>'Bills Import 2024'!AZ118</f>
        <v>15% PUR</v>
      </c>
      <c r="AS118" s="1" t="str">
        <f>'Bills Import 2024'!BA118</f>
        <v>15% PUR</v>
      </c>
      <c r="AT118" s="1" t="str">
        <f>'Bills Import 2024'!BB118</f>
        <v>0% PUR</v>
      </c>
    </row>
    <row r="119" spans="1:46" x14ac:dyDescent="0.25">
      <c r="A119" s="1" t="str">
        <f>'Bills Import 2024'!E119</f>
        <v>Raw Material Supplier</v>
      </c>
      <c r="B119" s="1" t="str">
        <f>'Bills Import 2024'!G119</f>
        <v>Employees Wages &amp; Salaries</v>
      </c>
      <c r="C119" s="1" t="str">
        <f>'Bills Import 2024'!I119</f>
        <v>Machinary Depreciation &amp; Maintenance</v>
      </c>
      <c r="D119" s="1" t="str">
        <f>'Bills Import 2024'!K119</f>
        <v>Subcontractors &amp; Services</v>
      </c>
      <c r="E119" s="1" t="str">
        <f>'Bills Import 2024'!M119</f>
        <v>Indirect Costs</v>
      </c>
      <c r="F119" s="1" t="str">
        <f>'Bills Import 2024'!O119</f>
        <v>Overheads</v>
      </c>
      <c r="G119" s="45">
        <f>'Bills Import 2024'!R119</f>
        <v>45352</v>
      </c>
      <c r="H119" s="45">
        <f>'Bills Import 2024'!R119</f>
        <v>45352</v>
      </c>
      <c r="I119" s="45">
        <f>'Bills Import 2024'!AE119</f>
        <v>45387</v>
      </c>
      <c r="J119" s="45">
        <f>'Bills Import 2024'!AG119</f>
        <v>45357</v>
      </c>
      <c r="K119" s="45">
        <f>'Bills Import 2024'!AI119</f>
        <v>45382</v>
      </c>
      <c r="L119" s="45">
        <f>'Bills Import 2024'!AK119</f>
        <v>45367</v>
      </c>
      <c r="M119" s="45">
        <f>'Bills Import 2024'!AM119</f>
        <v>45352</v>
      </c>
      <c r="N119" s="45">
        <f>'Bills Import 2024'!AO119</f>
        <v>45373</v>
      </c>
      <c r="O119" s="1" t="str">
        <f>'Bills Import 2024'!X119</f>
        <v>3010092</v>
      </c>
      <c r="P119" s="1" t="str">
        <f>'Bills Import 2024'!Y119</f>
        <v>3010093</v>
      </c>
      <c r="Q119" s="1" t="str">
        <f>'Bills Import 2024'!Z119</f>
        <v>3010094</v>
      </c>
      <c r="R119" s="1" t="str">
        <f>'Bills Import 2024'!AA119</f>
        <v>3010095</v>
      </c>
      <c r="S119" s="1" t="str">
        <f>'Bills Import 2024'!AB119</f>
        <v>3010096</v>
      </c>
      <c r="T119" s="1" t="str">
        <f>'Bills Import 2024'!AC119</f>
        <v>3010097</v>
      </c>
      <c r="U119" s="1" t="str">
        <f>'Bills Import 2024'!BC119</f>
        <v>Raw Material</v>
      </c>
      <c r="V119" s="1" t="str">
        <f>'Bills Import 2024'!BD119</f>
        <v>Manpower</v>
      </c>
      <c r="W119" s="1" t="str">
        <f>'Bills Import 2024'!BE119</f>
        <v>Machinary</v>
      </c>
      <c r="X119" s="1" t="str">
        <f>'Bills Import 2024'!BF119</f>
        <v>Subcontractors</v>
      </c>
      <c r="Y119" s="1" t="str">
        <f>'Bills Import 2024'!BG119</f>
        <v>Indirect Costs</v>
      </c>
      <c r="Z119" s="1" t="str">
        <f>'Bills Import 2024'!BH119</f>
        <v>Overheads</v>
      </c>
      <c r="AA119" s="1">
        <f>'Bills Import 2024'!BI119</f>
        <v>1</v>
      </c>
      <c r="AB119" s="1">
        <f>'Bills Import 2024'!BJ119</f>
        <v>1</v>
      </c>
      <c r="AC119" s="1">
        <f>'Bills Import 2024'!BK119</f>
        <v>1</v>
      </c>
      <c r="AD119" s="1">
        <f>'Bills Import 2024'!BL119</f>
        <v>1</v>
      </c>
      <c r="AE119" s="1">
        <f>'Bills Import 2024'!BM119</f>
        <v>1</v>
      </c>
      <c r="AF119" s="1">
        <f>'Bills Import 2024'!BN119</f>
        <v>1</v>
      </c>
      <c r="AG119" s="46">
        <f>'Bills Import 2024'!BO119</f>
        <v>674788</v>
      </c>
      <c r="AH119" s="46">
        <f>'Bills Import 2024'!BP119</f>
        <v>329605</v>
      </c>
      <c r="AI119" s="46">
        <f>'Bills Import 2024'!BQ119</f>
        <v>30427</v>
      </c>
      <c r="AJ119" s="46">
        <f>'Bills Import 2024'!BR119</f>
        <v>135103</v>
      </c>
      <c r="AK119" s="46">
        <f>'Bills Import 2024'!BS119</f>
        <v>57797</v>
      </c>
      <c r="AL119" s="46">
        <f>'Bills Import 2024'!BT119</f>
        <v>133356</v>
      </c>
      <c r="AM119" s="1">
        <f>'Bills Import 2024'!U119</f>
        <v>10139</v>
      </c>
      <c r="AN119" s="1" t="str">
        <f>'Bills Import 2024'!W119</f>
        <v>{"911": 100.0}</v>
      </c>
      <c r="AO119" s="1" t="str">
        <f>'Bills Import 2024'!AW119</f>
        <v>15% PUR</v>
      </c>
      <c r="AP119" s="1" t="str">
        <f>'Bills Import 2024'!AX119</f>
        <v>0% PUR</v>
      </c>
      <c r="AQ119" s="1" t="str">
        <f>'Bills Import 2024'!AY119</f>
        <v>15% PUR</v>
      </c>
      <c r="AR119" s="1" t="str">
        <f>'Bills Import 2024'!AZ119</f>
        <v>15% PUR</v>
      </c>
      <c r="AS119" s="1" t="str">
        <f>'Bills Import 2024'!BA119</f>
        <v>15% PUR</v>
      </c>
      <c r="AT119" s="1" t="str">
        <f>'Bills Import 2024'!BB119</f>
        <v>0% PUR</v>
      </c>
    </row>
    <row r="120" spans="1:46" x14ac:dyDescent="0.25">
      <c r="A120" s="1" t="str">
        <f>'Bills Import 2024'!E120</f>
        <v/>
      </c>
      <c r="B120" s="1" t="str">
        <f>'Bills Import 2024'!G120</f>
        <v/>
      </c>
      <c r="C120" s="1" t="str">
        <f>'Bills Import 2024'!I120</f>
        <v/>
      </c>
      <c r="D120" s="1" t="str">
        <f>'Bills Import 2024'!K120</f>
        <v/>
      </c>
      <c r="E120" s="1" t="str">
        <f>'Bills Import 2024'!M120</f>
        <v/>
      </c>
      <c r="F120" s="1" t="str">
        <f>'Bills Import 2024'!O120</f>
        <v/>
      </c>
      <c r="G120" s="45" t="str">
        <f>'Bills Import 2024'!R120</f>
        <v/>
      </c>
      <c r="H120" s="45" t="str">
        <f>'Bills Import 2024'!R120</f>
        <v/>
      </c>
      <c r="I120" s="45" t="str">
        <f>'Bills Import 2024'!AE120</f>
        <v/>
      </c>
      <c r="J120" s="45" t="str">
        <f>'Bills Import 2024'!AG120</f>
        <v/>
      </c>
      <c r="K120" s="45" t="str">
        <f>'Bills Import 2024'!AI120</f>
        <v/>
      </c>
      <c r="L120" s="45" t="str">
        <f>'Bills Import 2024'!AK120</f>
        <v/>
      </c>
      <c r="M120" s="45" t="str">
        <f>'Bills Import 2024'!AM120</f>
        <v/>
      </c>
      <c r="N120" s="45" t="str">
        <f>'Bills Import 2024'!AO120</f>
        <v/>
      </c>
      <c r="O120" s="1" t="str">
        <f>'Bills Import 2024'!X120</f>
        <v>101011701</v>
      </c>
      <c r="P120" s="1" t="str">
        <f>'Bills Import 2024'!Y120</f>
        <v>3010093</v>
      </c>
      <c r="Q120" s="1" t="str">
        <f>'Bills Import 2024'!Z120</f>
        <v>3010094</v>
      </c>
      <c r="R120" s="1" t="str">
        <f>'Bills Import 2024'!AA120</f>
        <v>101011701</v>
      </c>
      <c r="S120" s="1" t="str">
        <f>'Bills Import 2024'!AB120</f>
        <v>3010096</v>
      </c>
      <c r="T120" s="1" t="str">
        <f>'Bills Import 2024'!AC120</f>
        <v>3010097</v>
      </c>
      <c r="U120" s="1" t="str">
        <f>'Bills Import 2024'!BC120</f>
        <v>Deduction of Advance Payment to Suppliers</v>
      </c>
      <c r="V120" s="1" t="str">
        <f>'Bills Import 2024'!BD120</f>
        <v>Manpower</v>
      </c>
      <c r="W120" s="1" t="str">
        <f>'Bills Import 2024'!BE120</f>
        <v>Machinary</v>
      </c>
      <c r="X120" s="1" t="str">
        <f>'Bills Import 2024'!BF120</f>
        <v>Deduction of Advance Payment to Suppliers</v>
      </c>
      <c r="Y120" s="1" t="str">
        <f>'Bills Import 2024'!BG120</f>
        <v>Indirect Costs</v>
      </c>
      <c r="Z120" s="1" t="str">
        <f>'Bills Import 2024'!BH120</f>
        <v>Overheads</v>
      </c>
      <c r="AA120" s="1">
        <f>'Bills Import 2024'!BI120</f>
        <v>-1</v>
      </c>
      <c r="AB120" s="1">
        <f>'Bills Import 2024'!BJ120</f>
        <v>1</v>
      </c>
      <c r="AC120" s="1">
        <f>'Bills Import 2024'!BK120</f>
        <v>1</v>
      </c>
      <c r="AD120" s="1">
        <f>'Bills Import 2024'!BL120</f>
        <v>-1</v>
      </c>
      <c r="AE120" s="1">
        <f>'Bills Import 2024'!BM120</f>
        <v>1</v>
      </c>
      <c r="AF120" s="1">
        <f>'Bills Import 2024'!BN120</f>
        <v>1</v>
      </c>
      <c r="AG120" s="46">
        <f>'Bills Import 2024'!BO120</f>
        <v>39677</v>
      </c>
      <c r="AH120" s="46">
        <f>'Bills Import 2024'!BP120</f>
        <v>19381</v>
      </c>
      <c r="AI120" s="46">
        <f>'Bills Import 2024'!BQ120</f>
        <v>1789</v>
      </c>
      <c r="AJ120" s="46">
        <f>'Bills Import 2024'!BR120</f>
        <v>7944</v>
      </c>
      <c r="AK120" s="46">
        <f>'Bills Import 2024'!BS120</f>
        <v>3398</v>
      </c>
      <c r="AL120" s="46">
        <f>'Bills Import 2024'!BT120</f>
        <v>7841</v>
      </c>
      <c r="AM120" s="1">
        <f>'Bills Import 2024'!U120</f>
        <v>10139</v>
      </c>
      <c r="AN120" s="1" t="str">
        <f>'Bills Import 2024'!W120</f>
        <v>{"911": 100.0}</v>
      </c>
      <c r="AO120" s="1" t="str">
        <f>'Bills Import 2024'!AW120</f>
        <v>15% PUR</v>
      </c>
      <c r="AP120" s="1" t="str">
        <f>'Bills Import 2024'!AX120</f>
        <v>0% PUR</v>
      </c>
      <c r="AQ120" s="1" t="str">
        <f>'Bills Import 2024'!AY120</f>
        <v>15% PUR</v>
      </c>
      <c r="AR120" s="1" t="str">
        <f>'Bills Import 2024'!AZ120</f>
        <v>15% PUR</v>
      </c>
      <c r="AS120" s="1" t="str">
        <f>'Bills Import 2024'!BA120</f>
        <v>15% PUR</v>
      </c>
      <c r="AT120" s="1" t="str">
        <f>'Bills Import 2024'!BB120</f>
        <v>0% PUR</v>
      </c>
    </row>
    <row r="121" spans="1:46" x14ac:dyDescent="0.25">
      <c r="A121" s="1" t="str">
        <f>'Bills Import 2024'!E121</f>
        <v>Raw Material Supplier</v>
      </c>
      <c r="B121" s="1" t="str">
        <f>'Bills Import 2024'!G121</f>
        <v>Employees Wages &amp; Salaries</v>
      </c>
      <c r="C121" s="1" t="str">
        <f>'Bills Import 2024'!I121</f>
        <v>Machinary Depreciation &amp; Maintenance</v>
      </c>
      <c r="D121" s="1" t="str">
        <f>'Bills Import 2024'!K121</f>
        <v>Subcontractors &amp; Services</v>
      </c>
      <c r="E121" s="1" t="str">
        <f>'Bills Import 2024'!M121</f>
        <v>Indirect Costs</v>
      </c>
      <c r="F121" s="1" t="str">
        <f>'Bills Import 2024'!O121</f>
        <v>Overheads</v>
      </c>
      <c r="G121" s="45">
        <f>'Bills Import 2024'!R121</f>
        <v>45352</v>
      </c>
      <c r="H121" s="45">
        <f>'Bills Import 2024'!R121</f>
        <v>45352</v>
      </c>
      <c r="I121" s="45">
        <f>'Bills Import 2024'!AE121</f>
        <v>45387</v>
      </c>
      <c r="J121" s="45">
        <f>'Bills Import 2024'!AG121</f>
        <v>45357</v>
      </c>
      <c r="K121" s="45">
        <f>'Bills Import 2024'!AI121</f>
        <v>45382</v>
      </c>
      <c r="L121" s="45">
        <f>'Bills Import 2024'!AK121</f>
        <v>45367</v>
      </c>
      <c r="M121" s="45">
        <f>'Bills Import 2024'!AM121</f>
        <v>45352</v>
      </c>
      <c r="N121" s="45">
        <f>'Bills Import 2024'!AO121</f>
        <v>45373</v>
      </c>
      <c r="O121" s="1" t="str">
        <f>'Bills Import 2024'!X121</f>
        <v>3010092</v>
      </c>
      <c r="P121" s="1" t="str">
        <f>'Bills Import 2024'!Y121</f>
        <v>3010093</v>
      </c>
      <c r="Q121" s="1" t="str">
        <f>'Bills Import 2024'!Z121</f>
        <v>3010094</v>
      </c>
      <c r="R121" s="1" t="str">
        <f>'Bills Import 2024'!AA121</f>
        <v>3010095</v>
      </c>
      <c r="S121" s="1" t="str">
        <f>'Bills Import 2024'!AB121</f>
        <v>3010096</v>
      </c>
      <c r="T121" s="1" t="str">
        <f>'Bills Import 2024'!AC121</f>
        <v>3010097</v>
      </c>
      <c r="U121" s="1" t="str">
        <f>'Bills Import 2024'!BC121</f>
        <v>Raw Material</v>
      </c>
      <c r="V121" s="1" t="str">
        <f>'Bills Import 2024'!BD121</f>
        <v>Manpower</v>
      </c>
      <c r="W121" s="1" t="str">
        <f>'Bills Import 2024'!BE121</f>
        <v>Machinary</v>
      </c>
      <c r="X121" s="1" t="str">
        <f>'Bills Import 2024'!BF121</f>
        <v>Subcontractors</v>
      </c>
      <c r="Y121" s="1" t="str">
        <f>'Bills Import 2024'!BG121</f>
        <v>Indirect Costs</v>
      </c>
      <c r="Z121" s="1" t="str">
        <f>'Bills Import 2024'!BH121</f>
        <v>Overheads</v>
      </c>
      <c r="AA121" s="1">
        <f>'Bills Import 2024'!BI121</f>
        <v>1</v>
      </c>
      <c r="AB121" s="1">
        <f>'Bills Import 2024'!BJ121</f>
        <v>1</v>
      </c>
      <c r="AC121" s="1">
        <f>'Bills Import 2024'!BK121</f>
        <v>1</v>
      </c>
      <c r="AD121" s="1">
        <f>'Bills Import 2024'!BL121</f>
        <v>1</v>
      </c>
      <c r="AE121" s="1">
        <f>'Bills Import 2024'!BM121</f>
        <v>1</v>
      </c>
      <c r="AF121" s="1">
        <f>'Bills Import 2024'!BN121</f>
        <v>1</v>
      </c>
      <c r="AG121" s="46">
        <f>'Bills Import 2024'!BO121</f>
        <v>273465</v>
      </c>
      <c r="AH121" s="46">
        <f>'Bills Import 2024'!BP121</f>
        <v>133576</v>
      </c>
      <c r="AI121" s="46">
        <f>'Bills Import 2024'!BQ121</f>
        <v>12331</v>
      </c>
      <c r="AJ121" s="46">
        <f>'Bills Import 2024'!BR121</f>
        <v>54752</v>
      </c>
      <c r="AK121" s="46">
        <f>'Bills Import 2024'!BS121</f>
        <v>23423</v>
      </c>
      <c r="AL121" s="46">
        <f>'Bills Import 2024'!BT121</f>
        <v>54044</v>
      </c>
      <c r="AM121" s="1">
        <f>'Bills Import 2024'!U121</f>
        <v>10230</v>
      </c>
      <c r="AN121" s="1" t="str">
        <f>'Bills Import 2024'!W121</f>
        <v>{"1002": 100.0}</v>
      </c>
      <c r="AO121" s="1" t="str">
        <f>'Bills Import 2024'!AW121</f>
        <v>15% PUR</v>
      </c>
      <c r="AP121" s="1" t="str">
        <f>'Bills Import 2024'!AX121</f>
        <v>0% PUR</v>
      </c>
      <c r="AQ121" s="1" t="str">
        <f>'Bills Import 2024'!AY121</f>
        <v>15% PUR</v>
      </c>
      <c r="AR121" s="1" t="str">
        <f>'Bills Import 2024'!AZ121</f>
        <v>15% PUR</v>
      </c>
      <c r="AS121" s="1" t="str">
        <f>'Bills Import 2024'!BA121</f>
        <v>15% PUR</v>
      </c>
      <c r="AT121" s="1" t="str">
        <f>'Bills Import 2024'!BB121</f>
        <v>0% PUR</v>
      </c>
    </row>
    <row r="122" spans="1:46" x14ac:dyDescent="0.25">
      <c r="A122" s="1" t="str">
        <f>'Bills Import 2024'!E122</f>
        <v/>
      </c>
      <c r="B122" s="1" t="str">
        <f>'Bills Import 2024'!G122</f>
        <v/>
      </c>
      <c r="C122" s="1" t="str">
        <f>'Bills Import 2024'!I122</f>
        <v/>
      </c>
      <c r="D122" s="1" t="str">
        <f>'Bills Import 2024'!K122</f>
        <v/>
      </c>
      <c r="E122" s="1" t="str">
        <f>'Bills Import 2024'!M122</f>
        <v/>
      </c>
      <c r="F122" s="1" t="str">
        <f>'Bills Import 2024'!O122</f>
        <v/>
      </c>
      <c r="G122" s="45" t="str">
        <f>'Bills Import 2024'!R122</f>
        <v/>
      </c>
      <c r="H122" s="45" t="str">
        <f>'Bills Import 2024'!R122</f>
        <v/>
      </c>
      <c r="I122" s="45" t="str">
        <f>'Bills Import 2024'!AE122</f>
        <v/>
      </c>
      <c r="J122" s="45" t="str">
        <f>'Bills Import 2024'!AG122</f>
        <v/>
      </c>
      <c r="K122" s="45" t="str">
        <f>'Bills Import 2024'!AI122</f>
        <v/>
      </c>
      <c r="L122" s="45" t="str">
        <f>'Bills Import 2024'!AK122</f>
        <v/>
      </c>
      <c r="M122" s="45" t="str">
        <f>'Bills Import 2024'!AM122</f>
        <v/>
      </c>
      <c r="N122" s="45" t="str">
        <f>'Bills Import 2024'!AO122</f>
        <v/>
      </c>
      <c r="O122" s="1" t="str">
        <f>'Bills Import 2024'!X122</f>
        <v>101011701</v>
      </c>
      <c r="P122" s="1" t="str">
        <f>'Bills Import 2024'!Y122</f>
        <v>3010093</v>
      </c>
      <c r="Q122" s="1" t="str">
        <f>'Bills Import 2024'!Z122</f>
        <v>3010094</v>
      </c>
      <c r="R122" s="1" t="str">
        <f>'Bills Import 2024'!AA122</f>
        <v>101011701</v>
      </c>
      <c r="S122" s="1" t="str">
        <f>'Bills Import 2024'!AB122</f>
        <v>3010096</v>
      </c>
      <c r="T122" s="1" t="str">
        <f>'Bills Import 2024'!AC122</f>
        <v>3010097</v>
      </c>
      <c r="U122" s="1" t="str">
        <f>'Bills Import 2024'!BC122</f>
        <v>Deduction of Advance Payment to Suppliers</v>
      </c>
      <c r="V122" s="1" t="str">
        <f>'Bills Import 2024'!BD122</f>
        <v>Manpower</v>
      </c>
      <c r="W122" s="1" t="str">
        <f>'Bills Import 2024'!BE122</f>
        <v>Machinary</v>
      </c>
      <c r="X122" s="1" t="str">
        <f>'Bills Import 2024'!BF122</f>
        <v>Deduction of Advance Payment to Suppliers</v>
      </c>
      <c r="Y122" s="1" t="str">
        <f>'Bills Import 2024'!BG122</f>
        <v>Indirect Costs</v>
      </c>
      <c r="Z122" s="1" t="str">
        <f>'Bills Import 2024'!BH122</f>
        <v>Overheads</v>
      </c>
      <c r="AA122" s="1">
        <f>'Bills Import 2024'!BI122</f>
        <v>-1</v>
      </c>
      <c r="AB122" s="1">
        <f>'Bills Import 2024'!BJ122</f>
        <v>1</v>
      </c>
      <c r="AC122" s="1">
        <f>'Bills Import 2024'!BK122</f>
        <v>1</v>
      </c>
      <c r="AD122" s="1">
        <f>'Bills Import 2024'!BL122</f>
        <v>-1</v>
      </c>
      <c r="AE122" s="1">
        <f>'Bills Import 2024'!BM122</f>
        <v>1</v>
      </c>
      <c r="AF122" s="1">
        <f>'Bills Import 2024'!BN122</f>
        <v>1</v>
      </c>
      <c r="AG122" s="46">
        <f>'Bills Import 2024'!BO122</f>
        <v>0</v>
      </c>
      <c r="AH122" s="46">
        <f>'Bills Import 2024'!BP122</f>
        <v>0</v>
      </c>
      <c r="AI122" s="46">
        <f>'Bills Import 2024'!BQ122</f>
        <v>0</v>
      </c>
      <c r="AJ122" s="46">
        <f>'Bills Import 2024'!BR122</f>
        <v>0</v>
      </c>
      <c r="AK122" s="46">
        <f>'Bills Import 2024'!BS122</f>
        <v>0</v>
      </c>
      <c r="AL122" s="46">
        <f>'Bills Import 2024'!BT122</f>
        <v>0</v>
      </c>
      <c r="AM122" s="1">
        <f>'Bills Import 2024'!U122</f>
        <v>10230</v>
      </c>
      <c r="AN122" s="1" t="str">
        <f>'Bills Import 2024'!W122</f>
        <v>{"1002": 100.0}</v>
      </c>
      <c r="AO122" s="1" t="str">
        <f>'Bills Import 2024'!AW122</f>
        <v>15% PUR</v>
      </c>
      <c r="AP122" s="1" t="str">
        <f>'Bills Import 2024'!AX122</f>
        <v>0% PUR</v>
      </c>
      <c r="AQ122" s="1" t="str">
        <f>'Bills Import 2024'!AY122</f>
        <v>15% PUR</v>
      </c>
      <c r="AR122" s="1" t="str">
        <f>'Bills Import 2024'!AZ122</f>
        <v>15% PUR</v>
      </c>
      <c r="AS122" s="1" t="str">
        <f>'Bills Import 2024'!BA122</f>
        <v>15% PUR</v>
      </c>
      <c r="AT122" s="1" t="str">
        <f>'Bills Import 2024'!BB122</f>
        <v>0% PUR</v>
      </c>
    </row>
    <row r="123" spans="1:46" x14ac:dyDescent="0.25">
      <c r="A123" s="1" t="str">
        <f>'Bills Import 2024'!E123</f>
        <v>Raw Material Supplier</v>
      </c>
      <c r="B123" s="1" t="str">
        <f>'Bills Import 2024'!G123</f>
        <v>Employees Wages &amp; Salaries</v>
      </c>
      <c r="C123" s="1" t="str">
        <f>'Bills Import 2024'!I123</f>
        <v>Machinary Depreciation &amp; Maintenance</v>
      </c>
      <c r="D123" s="1" t="str">
        <f>'Bills Import 2024'!K123</f>
        <v>Subcontractors &amp; Services</v>
      </c>
      <c r="E123" s="1" t="str">
        <f>'Bills Import 2024'!M123</f>
        <v>Indirect Costs</v>
      </c>
      <c r="F123" s="1" t="str">
        <f>'Bills Import 2024'!O123</f>
        <v>Overheads</v>
      </c>
      <c r="G123" s="45">
        <f>'Bills Import 2024'!R123</f>
        <v>45352</v>
      </c>
      <c r="H123" s="45">
        <f>'Bills Import 2024'!R123</f>
        <v>45352</v>
      </c>
      <c r="I123" s="45">
        <f>'Bills Import 2024'!AE123</f>
        <v>45387</v>
      </c>
      <c r="J123" s="45">
        <f>'Bills Import 2024'!AG123</f>
        <v>45357</v>
      </c>
      <c r="K123" s="45">
        <f>'Bills Import 2024'!AI123</f>
        <v>45382</v>
      </c>
      <c r="L123" s="45">
        <f>'Bills Import 2024'!AK123</f>
        <v>45367</v>
      </c>
      <c r="M123" s="45">
        <f>'Bills Import 2024'!AM123</f>
        <v>45352</v>
      </c>
      <c r="N123" s="45">
        <f>'Bills Import 2024'!AO123</f>
        <v>45373</v>
      </c>
      <c r="O123" s="1" t="str">
        <f>'Bills Import 2024'!X123</f>
        <v>3010092</v>
      </c>
      <c r="P123" s="1" t="str">
        <f>'Bills Import 2024'!Y123</f>
        <v>3010093</v>
      </c>
      <c r="Q123" s="1" t="str">
        <f>'Bills Import 2024'!Z123</f>
        <v>3010094</v>
      </c>
      <c r="R123" s="1" t="str">
        <f>'Bills Import 2024'!AA123</f>
        <v>3010095</v>
      </c>
      <c r="S123" s="1" t="str">
        <f>'Bills Import 2024'!AB123</f>
        <v>3010096</v>
      </c>
      <c r="T123" s="1" t="str">
        <f>'Bills Import 2024'!AC123</f>
        <v>3010097</v>
      </c>
      <c r="U123" s="1" t="str">
        <f>'Bills Import 2024'!BC123</f>
        <v>Raw Material</v>
      </c>
      <c r="V123" s="1" t="str">
        <f>'Bills Import 2024'!BD123</f>
        <v>Manpower</v>
      </c>
      <c r="W123" s="1" t="str">
        <f>'Bills Import 2024'!BE123</f>
        <v>Machinary</v>
      </c>
      <c r="X123" s="1" t="str">
        <f>'Bills Import 2024'!BF123</f>
        <v>Subcontractors</v>
      </c>
      <c r="Y123" s="1" t="str">
        <f>'Bills Import 2024'!BG123</f>
        <v>Indirect Costs</v>
      </c>
      <c r="Z123" s="1" t="str">
        <f>'Bills Import 2024'!BH123</f>
        <v>Overheads</v>
      </c>
      <c r="AA123" s="1">
        <f>'Bills Import 2024'!BI123</f>
        <v>1</v>
      </c>
      <c r="AB123" s="1">
        <f>'Bills Import 2024'!BJ123</f>
        <v>1</v>
      </c>
      <c r="AC123" s="1">
        <f>'Bills Import 2024'!BK123</f>
        <v>1</v>
      </c>
      <c r="AD123" s="1">
        <f>'Bills Import 2024'!BL123</f>
        <v>1</v>
      </c>
      <c r="AE123" s="1">
        <f>'Bills Import 2024'!BM123</f>
        <v>1</v>
      </c>
      <c r="AF123" s="1">
        <f>'Bills Import 2024'!BN123</f>
        <v>1</v>
      </c>
      <c r="AG123" s="46">
        <f>'Bills Import 2024'!BO123</f>
        <v>255578</v>
      </c>
      <c r="AH123" s="46">
        <f>'Bills Import 2024'!BP123</f>
        <v>124839</v>
      </c>
      <c r="AI123" s="46">
        <f>'Bills Import 2024'!BQ123</f>
        <v>11524</v>
      </c>
      <c r="AJ123" s="46">
        <f>'Bills Import 2024'!BR123</f>
        <v>51171</v>
      </c>
      <c r="AK123" s="46">
        <f>'Bills Import 2024'!BS123</f>
        <v>21891</v>
      </c>
      <c r="AL123" s="46">
        <f>'Bills Import 2024'!BT123</f>
        <v>50509</v>
      </c>
      <c r="AM123" s="1">
        <f>'Bills Import 2024'!U123</f>
        <v>10179</v>
      </c>
      <c r="AN123" s="1" t="str">
        <f>'Bills Import 2024'!W123</f>
        <v>{"951": 100.0}</v>
      </c>
      <c r="AO123" s="1" t="str">
        <f>'Bills Import 2024'!AW123</f>
        <v>15% PUR</v>
      </c>
      <c r="AP123" s="1" t="str">
        <f>'Bills Import 2024'!AX123</f>
        <v>0% PUR</v>
      </c>
      <c r="AQ123" s="1" t="str">
        <f>'Bills Import 2024'!AY123</f>
        <v>15% PUR</v>
      </c>
      <c r="AR123" s="1" t="str">
        <f>'Bills Import 2024'!AZ123</f>
        <v>15% PUR</v>
      </c>
      <c r="AS123" s="1" t="str">
        <f>'Bills Import 2024'!BA123</f>
        <v>15% PUR</v>
      </c>
      <c r="AT123" s="1" t="str">
        <f>'Bills Import 2024'!BB123</f>
        <v>0% PUR</v>
      </c>
    </row>
    <row r="124" spans="1:46" x14ac:dyDescent="0.25">
      <c r="A124" s="1" t="str">
        <f>'Bills Import 2024'!E124</f>
        <v/>
      </c>
      <c r="B124" s="1" t="str">
        <f>'Bills Import 2024'!G124</f>
        <v/>
      </c>
      <c r="C124" s="1" t="str">
        <f>'Bills Import 2024'!I124</f>
        <v/>
      </c>
      <c r="D124" s="1" t="str">
        <f>'Bills Import 2024'!K124</f>
        <v/>
      </c>
      <c r="E124" s="1" t="str">
        <f>'Bills Import 2024'!M124</f>
        <v/>
      </c>
      <c r="F124" s="1" t="str">
        <f>'Bills Import 2024'!O124</f>
        <v/>
      </c>
      <c r="G124" s="45" t="str">
        <f>'Bills Import 2024'!R124</f>
        <v/>
      </c>
      <c r="H124" s="45" t="str">
        <f>'Bills Import 2024'!R124</f>
        <v/>
      </c>
      <c r="I124" s="45" t="str">
        <f>'Bills Import 2024'!AE124</f>
        <v/>
      </c>
      <c r="J124" s="45" t="str">
        <f>'Bills Import 2024'!AG124</f>
        <v/>
      </c>
      <c r="K124" s="45" t="str">
        <f>'Bills Import 2024'!AI124</f>
        <v/>
      </c>
      <c r="L124" s="45" t="str">
        <f>'Bills Import 2024'!AK124</f>
        <v/>
      </c>
      <c r="M124" s="45" t="str">
        <f>'Bills Import 2024'!AM124</f>
        <v/>
      </c>
      <c r="N124" s="45" t="str">
        <f>'Bills Import 2024'!AO124</f>
        <v/>
      </c>
      <c r="O124" s="1" t="str">
        <f>'Bills Import 2024'!X124</f>
        <v>101011701</v>
      </c>
      <c r="P124" s="1" t="str">
        <f>'Bills Import 2024'!Y124</f>
        <v>3010093</v>
      </c>
      <c r="Q124" s="1" t="str">
        <f>'Bills Import 2024'!Z124</f>
        <v>3010094</v>
      </c>
      <c r="R124" s="1" t="str">
        <f>'Bills Import 2024'!AA124</f>
        <v>101011701</v>
      </c>
      <c r="S124" s="1" t="str">
        <f>'Bills Import 2024'!AB124</f>
        <v>3010096</v>
      </c>
      <c r="T124" s="1" t="str">
        <f>'Bills Import 2024'!AC124</f>
        <v>3010097</v>
      </c>
      <c r="U124" s="1" t="str">
        <f>'Bills Import 2024'!BC124</f>
        <v>Deduction of Advance Payment to Suppliers</v>
      </c>
      <c r="V124" s="1" t="str">
        <f>'Bills Import 2024'!BD124</f>
        <v>Manpower</v>
      </c>
      <c r="W124" s="1" t="str">
        <f>'Bills Import 2024'!BE124</f>
        <v>Machinary</v>
      </c>
      <c r="X124" s="1" t="str">
        <f>'Bills Import 2024'!BF124</f>
        <v>Deduction of Advance Payment to Suppliers</v>
      </c>
      <c r="Y124" s="1" t="str">
        <f>'Bills Import 2024'!BG124</f>
        <v>Indirect Costs</v>
      </c>
      <c r="Z124" s="1" t="str">
        <f>'Bills Import 2024'!BH124</f>
        <v>Overheads</v>
      </c>
      <c r="AA124" s="1">
        <f>'Bills Import 2024'!BI124</f>
        <v>-1</v>
      </c>
      <c r="AB124" s="1">
        <f>'Bills Import 2024'!BJ124</f>
        <v>1</v>
      </c>
      <c r="AC124" s="1">
        <f>'Bills Import 2024'!BK124</f>
        <v>1</v>
      </c>
      <c r="AD124" s="1">
        <f>'Bills Import 2024'!BL124</f>
        <v>-1</v>
      </c>
      <c r="AE124" s="1">
        <f>'Bills Import 2024'!BM124</f>
        <v>1</v>
      </c>
      <c r="AF124" s="1">
        <f>'Bills Import 2024'!BN124</f>
        <v>1</v>
      </c>
      <c r="AG124" s="46">
        <f>'Bills Import 2024'!BO124</f>
        <v>0</v>
      </c>
      <c r="AH124" s="46">
        <f>'Bills Import 2024'!BP124</f>
        <v>0</v>
      </c>
      <c r="AI124" s="46">
        <f>'Bills Import 2024'!BQ124</f>
        <v>0</v>
      </c>
      <c r="AJ124" s="46">
        <f>'Bills Import 2024'!BR124</f>
        <v>0</v>
      </c>
      <c r="AK124" s="46">
        <f>'Bills Import 2024'!BS124</f>
        <v>0</v>
      </c>
      <c r="AL124" s="46">
        <f>'Bills Import 2024'!BT124</f>
        <v>0</v>
      </c>
      <c r="AM124" s="1">
        <f>'Bills Import 2024'!U124</f>
        <v>10179</v>
      </c>
      <c r="AN124" s="1" t="str">
        <f>'Bills Import 2024'!W124</f>
        <v>{"951": 100.0}</v>
      </c>
      <c r="AO124" s="1" t="str">
        <f>'Bills Import 2024'!AW124</f>
        <v>15% PUR</v>
      </c>
      <c r="AP124" s="1" t="str">
        <f>'Bills Import 2024'!AX124</f>
        <v>0% PUR</v>
      </c>
      <c r="AQ124" s="1" t="str">
        <f>'Bills Import 2024'!AY124</f>
        <v>15% PUR</v>
      </c>
      <c r="AR124" s="1" t="str">
        <f>'Bills Import 2024'!AZ124</f>
        <v>15% PUR</v>
      </c>
      <c r="AS124" s="1" t="str">
        <f>'Bills Import 2024'!BA124</f>
        <v>15% PUR</v>
      </c>
      <c r="AT124" s="1" t="str">
        <f>'Bills Import 2024'!BB124</f>
        <v>0% PUR</v>
      </c>
    </row>
    <row r="125" spans="1:46" x14ac:dyDescent="0.25">
      <c r="A125" s="1" t="str">
        <f>'Bills Import 2024'!E125</f>
        <v>Raw Material Supplier</v>
      </c>
      <c r="B125" s="1" t="str">
        <f>'Bills Import 2024'!G125</f>
        <v>Employees Wages &amp; Salaries</v>
      </c>
      <c r="C125" s="1" t="str">
        <f>'Bills Import 2024'!I125</f>
        <v>Machinary Depreciation &amp; Maintenance</v>
      </c>
      <c r="D125" s="1" t="str">
        <f>'Bills Import 2024'!K125</f>
        <v>Subcontractors &amp; Services</v>
      </c>
      <c r="E125" s="1" t="str">
        <f>'Bills Import 2024'!M125</f>
        <v>Indirect Costs</v>
      </c>
      <c r="F125" s="1" t="str">
        <f>'Bills Import 2024'!O125</f>
        <v>Overheads</v>
      </c>
      <c r="G125" s="45">
        <f>'Bills Import 2024'!R125</f>
        <v>45352</v>
      </c>
      <c r="H125" s="45">
        <f>'Bills Import 2024'!R125</f>
        <v>45352</v>
      </c>
      <c r="I125" s="45">
        <f>'Bills Import 2024'!AE125</f>
        <v>45387</v>
      </c>
      <c r="J125" s="45">
        <f>'Bills Import 2024'!AG125</f>
        <v>45357</v>
      </c>
      <c r="K125" s="45">
        <f>'Bills Import 2024'!AI125</f>
        <v>45382</v>
      </c>
      <c r="L125" s="45">
        <f>'Bills Import 2024'!AK125</f>
        <v>45367</v>
      </c>
      <c r="M125" s="45">
        <f>'Bills Import 2024'!AM125</f>
        <v>45352</v>
      </c>
      <c r="N125" s="45">
        <f>'Bills Import 2024'!AO125</f>
        <v>45373</v>
      </c>
      <c r="O125" s="1" t="str">
        <f>'Bills Import 2024'!X125</f>
        <v>3010092</v>
      </c>
      <c r="P125" s="1" t="str">
        <f>'Bills Import 2024'!Y125</f>
        <v>3010093</v>
      </c>
      <c r="Q125" s="1" t="str">
        <f>'Bills Import 2024'!Z125</f>
        <v>3010094</v>
      </c>
      <c r="R125" s="1" t="str">
        <f>'Bills Import 2024'!AA125</f>
        <v>3010095</v>
      </c>
      <c r="S125" s="1" t="str">
        <f>'Bills Import 2024'!AB125</f>
        <v>3010096</v>
      </c>
      <c r="T125" s="1" t="str">
        <f>'Bills Import 2024'!AC125</f>
        <v>3010097</v>
      </c>
      <c r="U125" s="1" t="str">
        <f>'Bills Import 2024'!BC125</f>
        <v>Raw Material</v>
      </c>
      <c r="V125" s="1" t="str">
        <f>'Bills Import 2024'!BD125</f>
        <v>Manpower</v>
      </c>
      <c r="W125" s="1" t="str">
        <f>'Bills Import 2024'!BE125</f>
        <v>Machinary</v>
      </c>
      <c r="X125" s="1" t="str">
        <f>'Bills Import 2024'!BF125</f>
        <v>Subcontractors</v>
      </c>
      <c r="Y125" s="1" t="str">
        <f>'Bills Import 2024'!BG125</f>
        <v>Indirect Costs</v>
      </c>
      <c r="Z125" s="1" t="str">
        <f>'Bills Import 2024'!BH125</f>
        <v>Overheads</v>
      </c>
      <c r="AA125" s="1">
        <f>'Bills Import 2024'!BI125</f>
        <v>1</v>
      </c>
      <c r="AB125" s="1">
        <f>'Bills Import 2024'!BJ125</f>
        <v>1</v>
      </c>
      <c r="AC125" s="1">
        <f>'Bills Import 2024'!BK125</f>
        <v>1</v>
      </c>
      <c r="AD125" s="1">
        <f>'Bills Import 2024'!BL125</f>
        <v>1</v>
      </c>
      <c r="AE125" s="1">
        <f>'Bills Import 2024'!BM125</f>
        <v>1</v>
      </c>
      <c r="AF125" s="1">
        <f>'Bills Import 2024'!BN125</f>
        <v>1</v>
      </c>
      <c r="AG125" s="46">
        <f>'Bills Import 2024'!BO125</f>
        <v>185400</v>
      </c>
      <c r="AH125" s="46">
        <f>'Bills Import 2024'!BP125</f>
        <v>90560</v>
      </c>
      <c r="AI125" s="46">
        <f>'Bills Import 2024'!BQ125</f>
        <v>8360</v>
      </c>
      <c r="AJ125" s="46">
        <f>'Bills Import 2024'!BR125</f>
        <v>37120</v>
      </c>
      <c r="AK125" s="46">
        <f>'Bills Import 2024'!BS125</f>
        <v>15880</v>
      </c>
      <c r="AL125" s="46">
        <f>'Bills Import 2024'!BT125</f>
        <v>36640</v>
      </c>
      <c r="AM125" s="1">
        <f>'Bills Import 2024'!U125</f>
        <v>10183</v>
      </c>
      <c r="AN125" s="1" t="str">
        <f>'Bills Import 2024'!W125</f>
        <v>{"955": 100.0}</v>
      </c>
      <c r="AO125" s="1" t="str">
        <f>'Bills Import 2024'!AW125</f>
        <v>15% PUR</v>
      </c>
      <c r="AP125" s="1" t="str">
        <f>'Bills Import 2024'!AX125</f>
        <v>0% PUR</v>
      </c>
      <c r="AQ125" s="1" t="str">
        <f>'Bills Import 2024'!AY125</f>
        <v>15% PUR</v>
      </c>
      <c r="AR125" s="1" t="str">
        <f>'Bills Import 2024'!AZ125</f>
        <v>15% PUR</v>
      </c>
      <c r="AS125" s="1" t="str">
        <f>'Bills Import 2024'!BA125</f>
        <v>15% PUR</v>
      </c>
      <c r="AT125" s="1" t="str">
        <f>'Bills Import 2024'!BB125</f>
        <v>0% PUR</v>
      </c>
    </row>
    <row r="126" spans="1:46" x14ac:dyDescent="0.25">
      <c r="A126" s="1" t="str">
        <f>'Bills Import 2024'!E126</f>
        <v/>
      </c>
      <c r="B126" s="1" t="str">
        <f>'Bills Import 2024'!G126</f>
        <v/>
      </c>
      <c r="C126" s="1" t="str">
        <f>'Bills Import 2024'!I126</f>
        <v/>
      </c>
      <c r="D126" s="1" t="str">
        <f>'Bills Import 2024'!K126</f>
        <v/>
      </c>
      <c r="E126" s="1" t="str">
        <f>'Bills Import 2024'!M126</f>
        <v/>
      </c>
      <c r="F126" s="1" t="str">
        <f>'Bills Import 2024'!O126</f>
        <v/>
      </c>
      <c r="G126" s="45" t="str">
        <f>'Bills Import 2024'!R126</f>
        <v/>
      </c>
      <c r="H126" s="45" t="str">
        <f>'Bills Import 2024'!R126</f>
        <v/>
      </c>
      <c r="I126" s="45" t="str">
        <f>'Bills Import 2024'!AE126</f>
        <v/>
      </c>
      <c r="J126" s="45" t="str">
        <f>'Bills Import 2024'!AG126</f>
        <v/>
      </c>
      <c r="K126" s="45" t="str">
        <f>'Bills Import 2024'!AI126</f>
        <v/>
      </c>
      <c r="L126" s="45" t="str">
        <f>'Bills Import 2024'!AK126</f>
        <v/>
      </c>
      <c r="M126" s="45" t="str">
        <f>'Bills Import 2024'!AM126</f>
        <v/>
      </c>
      <c r="N126" s="45" t="str">
        <f>'Bills Import 2024'!AO126</f>
        <v/>
      </c>
      <c r="O126" s="1" t="str">
        <f>'Bills Import 2024'!X126</f>
        <v>101011701</v>
      </c>
      <c r="P126" s="1" t="str">
        <f>'Bills Import 2024'!Y126</f>
        <v>3010093</v>
      </c>
      <c r="Q126" s="1" t="str">
        <f>'Bills Import 2024'!Z126</f>
        <v>3010094</v>
      </c>
      <c r="R126" s="1" t="str">
        <f>'Bills Import 2024'!AA126</f>
        <v>101011701</v>
      </c>
      <c r="S126" s="1" t="str">
        <f>'Bills Import 2024'!AB126</f>
        <v>3010096</v>
      </c>
      <c r="T126" s="1" t="str">
        <f>'Bills Import 2024'!AC126</f>
        <v>3010097</v>
      </c>
      <c r="U126" s="1" t="str">
        <f>'Bills Import 2024'!BC126</f>
        <v>Deduction of Advance Payment to Suppliers</v>
      </c>
      <c r="V126" s="1" t="str">
        <f>'Bills Import 2024'!BD126</f>
        <v>Manpower</v>
      </c>
      <c r="W126" s="1" t="str">
        <f>'Bills Import 2024'!BE126</f>
        <v>Machinary</v>
      </c>
      <c r="X126" s="1" t="str">
        <f>'Bills Import 2024'!BF126</f>
        <v>Deduction of Advance Payment to Suppliers</v>
      </c>
      <c r="Y126" s="1" t="str">
        <f>'Bills Import 2024'!BG126</f>
        <v>Indirect Costs</v>
      </c>
      <c r="Z126" s="1" t="str">
        <f>'Bills Import 2024'!BH126</f>
        <v>Overheads</v>
      </c>
      <c r="AA126" s="1">
        <f>'Bills Import 2024'!BI126</f>
        <v>-1</v>
      </c>
      <c r="AB126" s="1">
        <f>'Bills Import 2024'!BJ126</f>
        <v>1</v>
      </c>
      <c r="AC126" s="1">
        <f>'Bills Import 2024'!BK126</f>
        <v>1</v>
      </c>
      <c r="AD126" s="1">
        <f>'Bills Import 2024'!BL126</f>
        <v>-1</v>
      </c>
      <c r="AE126" s="1">
        <f>'Bills Import 2024'!BM126</f>
        <v>1</v>
      </c>
      <c r="AF126" s="1">
        <f>'Bills Import 2024'!BN126</f>
        <v>1</v>
      </c>
      <c r="AG126" s="46">
        <f>'Bills Import 2024'!BO126</f>
        <v>56287</v>
      </c>
      <c r="AH126" s="46">
        <f>'Bills Import 2024'!BP126</f>
        <v>27494</v>
      </c>
      <c r="AI126" s="46">
        <f>'Bills Import 2024'!BQ126</f>
        <v>2538</v>
      </c>
      <c r="AJ126" s="46">
        <f>'Bills Import 2024'!BR126</f>
        <v>11270</v>
      </c>
      <c r="AK126" s="46">
        <f>'Bills Import 2024'!BS126</f>
        <v>4821</v>
      </c>
      <c r="AL126" s="46">
        <f>'Bills Import 2024'!BT126</f>
        <v>11124</v>
      </c>
      <c r="AM126" s="1">
        <f>'Bills Import 2024'!U126</f>
        <v>10183</v>
      </c>
      <c r="AN126" s="1" t="str">
        <f>'Bills Import 2024'!W126</f>
        <v>{"955": 100.0}</v>
      </c>
      <c r="AO126" s="1" t="str">
        <f>'Bills Import 2024'!AW126</f>
        <v>15% PUR</v>
      </c>
      <c r="AP126" s="1" t="str">
        <f>'Bills Import 2024'!AX126</f>
        <v>0% PUR</v>
      </c>
      <c r="AQ126" s="1" t="str">
        <f>'Bills Import 2024'!AY126</f>
        <v>15% PUR</v>
      </c>
      <c r="AR126" s="1" t="str">
        <f>'Bills Import 2024'!AZ126</f>
        <v>15% PUR</v>
      </c>
      <c r="AS126" s="1" t="str">
        <f>'Bills Import 2024'!BA126</f>
        <v>15% PUR</v>
      </c>
      <c r="AT126" s="1" t="str">
        <f>'Bills Import 2024'!BB126</f>
        <v>0% PUR</v>
      </c>
    </row>
    <row r="127" spans="1:46" x14ac:dyDescent="0.25">
      <c r="A127" s="1" t="str">
        <f>'Bills Import 2024'!E127</f>
        <v>Raw Material Supplier</v>
      </c>
      <c r="B127" s="1" t="str">
        <f>'Bills Import 2024'!G127</f>
        <v>Employees Wages &amp; Salaries</v>
      </c>
      <c r="C127" s="1" t="str">
        <f>'Bills Import 2024'!I127</f>
        <v>Machinary Depreciation &amp; Maintenance</v>
      </c>
      <c r="D127" s="1" t="str">
        <f>'Bills Import 2024'!K127</f>
        <v>Subcontractors &amp; Services</v>
      </c>
      <c r="E127" s="1" t="str">
        <f>'Bills Import 2024'!M127</f>
        <v>Indirect Costs</v>
      </c>
      <c r="F127" s="1" t="str">
        <f>'Bills Import 2024'!O127</f>
        <v>Overheads</v>
      </c>
      <c r="G127" s="45">
        <f>'Bills Import 2024'!R127</f>
        <v>45352</v>
      </c>
      <c r="H127" s="45">
        <f>'Bills Import 2024'!R127</f>
        <v>45352</v>
      </c>
      <c r="I127" s="45">
        <f>'Bills Import 2024'!AE127</f>
        <v>45387</v>
      </c>
      <c r="J127" s="45">
        <f>'Bills Import 2024'!AG127</f>
        <v>45357</v>
      </c>
      <c r="K127" s="45">
        <f>'Bills Import 2024'!AI127</f>
        <v>45382</v>
      </c>
      <c r="L127" s="45">
        <f>'Bills Import 2024'!AK127</f>
        <v>45367</v>
      </c>
      <c r="M127" s="45">
        <f>'Bills Import 2024'!AM127</f>
        <v>45352</v>
      </c>
      <c r="N127" s="45">
        <f>'Bills Import 2024'!AO127</f>
        <v>45373</v>
      </c>
      <c r="O127" s="1" t="str">
        <f>'Bills Import 2024'!X127</f>
        <v>3010092</v>
      </c>
      <c r="P127" s="1" t="str">
        <f>'Bills Import 2024'!Y127</f>
        <v>3010093</v>
      </c>
      <c r="Q127" s="1" t="str">
        <f>'Bills Import 2024'!Z127</f>
        <v>3010094</v>
      </c>
      <c r="R127" s="1" t="str">
        <f>'Bills Import 2024'!AA127</f>
        <v>3010095</v>
      </c>
      <c r="S127" s="1" t="str">
        <f>'Bills Import 2024'!AB127</f>
        <v>3010096</v>
      </c>
      <c r="T127" s="1" t="str">
        <f>'Bills Import 2024'!AC127</f>
        <v>3010097</v>
      </c>
      <c r="U127" s="1" t="str">
        <f>'Bills Import 2024'!BC127</f>
        <v>Raw Material</v>
      </c>
      <c r="V127" s="1" t="str">
        <f>'Bills Import 2024'!BD127</f>
        <v>Manpower</v>
      </c>
      <c r="W127" s="1" t="str">
        <f>'Bills Import 2024'!BE127</f>
        <v>Machinary</v>
      </c>
      <c r="X127" s="1" t="str">
        <f>'Bills Import 2024'!BF127</f>
        <v>Subcontractors</v>
      </c>
      <c r="Y127" s="1" t="str">
        <f>'Bills Import 2024'!BG127</f>
        <v>Indirect Costs</v>
      </c>
      <c r="Z127" s="1" t="str">
        <f>'Bills Import 2024'!BH127</f>
        <v>Overheads</v>
      </c>
      <c r="AA127" s="1">
        <f>'Bills Import 2024'!BI127</f>
        <v>1</v>
      </c>
      <c r="AB127" s="1">
        <f>'Bills Import 2024'!BJ127</f>
        <v>1</v>
      </c>
      <c r="AC127" s="1">
        <f>'Bills Import 2024'!BK127</f>
        <v>1</v>
      </c>
      <c r="AD127" s="1">
        <f>'Bills Import 2024'!BL127</f>
        <v>1</v>
      </c>
      <c r="AE127" s="1">
        <f>'Bills Import 2024'!BM127</f>
        <v>1</v>
      </c>
      <c r="AF127" s="1">
        <f>'Bills Import 2024'!BN127</f>
        <v>1</v>
      </c>
      <c r="AG127" s="46">
        <f>'Bills Import 2024'!BO127</f>
        <v>187165</v>
      </c>
      <c r="AH127" s="46">
        <f>'Bills Import 2024'!BP127</f>
        <v>91422</v>
      </c>
      <c r="AI127" s="46">
        <f>'Bills Import 2024'!BQ127</f>
        <v>8440</v>
      </c>
      <c r="AJ127" s="46">
        <f>'Bills Import 2024'!BR127</f>
        <v>37473</v>
      </c>
      <c r="AK127" s="46">
        <f>'Bills Import 2024'!BS127</f>
        <v>16031</v>
      </c>
      <c r="AL127" s="46">
        <f>'Bills Import 2024'!BT127</f>
        <v>36989</v>
      </c>
      <c r="AM127" s="1">
        <f>'Bills Import 2024'!U127</f>
        <v>10147</v>
      </c>
      <c r="AN127" s="1" t="str">
        <f>'Bills Import 2024'!W127</f>
        <v>{"919": 100.0}</v>
      </c>
      <c r="AO127" s="1" t="str">
        <f>'Bills Import 2024'!AW127</f>
        <v>15% PUR</v>
      </c>
      <c r="AP127" s="1" t="str">
        <f>'Bills Import 2024'!AX127</f>
        <v>0% PUR</v>
      </c>
      <c r="AQ127" s="1" t="str">
        <f>'Bills Import 2024'!AY127</f>
        <v>15% PUR</v>
      </c>
      <c r="AR127" s="1" t="str">
        <f>'Bills Import 2024'!AZ127</f>
        <v>15% PUR</v>
      </c>
      <c r="AS127" s="1" t="str">
        <f>'Bills Import 2024'!BA127</f>
        <v>15% PUR</v>
      </c>
      <c r="AT127" s="1" t="str">
        <f>'Bills Import 2024'!BB127</f>
        <v>0% PUR</v>
      </c>
    </row>
    <row r="128" spans="1:46" x14ac:dyDescent="0.25">
      <c r="A128" s="1" t="str">
        <f>'Bills Import 2024'!E128</f>
        <v/>
      </c>
      <c r="B128" s="1" t="str">
        <f>'Bills Import 2024'!G128</f>
        <v/>
      </c>
      <c r="C128" s="1" t="str">
        <f>'Bills Import 2024'!I128</f>
        <v/>
      </c>
      <c r="D128" s="1" t="str">
        <f>'Bills Import 2024'!K128</f>
        <v/>
      </c>
      <c r="E128" s="1" t="str">
        <f>'Bills Import 2024'!M128</f>
        <v/>
      </c>
      <c r="F128" s="1" t="str">
        <f>'Bills Import 2024'!O128</f>
        <v/>
      </c>
      <c r="G128" s="45" t="str">
        <f>'Bills Import 2024'!R128</f>
        <v/>
      </c>
      <c r="H128" s="45" t="str">
        <f>'Bills Import 2024'!R128</f>
        <v/>
      </c>
      <c r="I128" s="45" t="str">
        <f>'Bills Import 2024'!AE128</f>
        <v/>
      </c>
      <c r="J128" s="45" t="str">
        <f>'Bills Import 2024'!AG128</f>
        <v/>
      </c>
      <c r="K128" s="45" t="str">
        <f>'Bills Import 2024'!AI128</f>
        <v/>
      </c>
      <c r="L128" s="45" t="str">
        <f>'Bills Import 2024'!AK128</f>
        <v/>
      </c>
      <c r="M128" s="45" t="str">
        <f>'Bills Import 2024'!AM128</f>
        <v/>
      </c>
      <c r="N128" s="45" t="str">
        <f>'Bills Import 2024'!AO128</f>
        <v/>
      </c>
      <c r="O128" s="1" t="str">
        <f>'Bills Import 2024'!X128</f>
        <v>101011701</v>
      </c>
      <c r="P128" s="1" t="str">
        <f>'Bills Import 2024'!Y128</f>
        <v>3010093</v>
      </c>
      <c r="Q128" s="1" t="str">
        <f>'Bills Import 2024'!Z128</f>
        <v>3010094</v>
      </c>
      <c r="R128" s="1" t="str">
        <f>'Bills Import 2024'!AA128</f>
        <v>101011701</v>
      </c>
      <c r="S128" s="1" t="str">
        <f>'Bills Import 2024'!AB128</f>
        <v>3010096</v>
      </c>
      <c r="T128" s="1" t="str">
        <f>'Bills Import 2024'!AC128</f>
        <v>3010097</v>
      </c>
      <c r="U128" s="1" t="str">
        <f>'Bills Import 2024'!BC128</f>
        <v>Deduction of Advance Payment to Suppliers</v>
      </c>
      <c r="V128" s="1" t="str">
        <f>'Bills Import 2024'!BD128</f>
        <v>Manpower</v>
      </c>
      <c r="W128" s="1" t="str">
        <f>'Bills Import 2024'!BE128</f>
        <v>Machinary</v>
      </c>
      <c r="X128" s="1" t="str">
        <f>'Bills Import 2024'!BF128</f>
        <v>Deduction of Advance Payment to Suppliers</v>
      </c>
      <c r="Y128" s="1" t="str">
        <f>'Bills Import 2024'!BG128</f>
        <v>Indirect Costs</v>
      </c>
      <c r="Z128" s="1" t="str">
        <f>'Bills Import 2024'!BH128</f>
        <v>Overheads</v>
      </c>
      <c r="AA128" s="1">
        <f>'Bills Import 2024'!BI128</f>
        <v>-1</v>
      </c>
      <c r="AB128" s="1">
        <f>'Bills Import 2024'!BJ128</f>
        <v>1</v>
      </c>
      <c r="AC128" s="1">
        <f>'Bills Import 2024'!BK128</f>
        <v>1</v>
      </c>
      <c r="AD128" s="1">
        <f>'Bills Import 2024'!BL128</f>
        <v>-1</v>
      </c>
      <c r="AE128" s="1">
        <f>'Bills Import 2024'!BM128</f>
        <v>1</v>
      </c>
      <c r="AF128" s="1">
        <f>'Bills Import 2024'!BN128</f>
        <v>1</v>
      </c>
      <c r="AG128" s="46">
        <f>'Bills Import 2024'!BO128</f>
        <v>0</v>
      </c>
      <c r="AH128" s="46">
        <f>'Bills Import 2024'!BP128</f>
        <v>0</v>
      </c>
      <c r="AI128" s="46">
        <f>'Bills Import 2024'!BQ128</f>
        <v>0</v>
      </c>
      <c r="AJ128" s="46">
        <f>'Bills Import 2024'!BR128</f>
        <v>0</v>
      </c>
      <c r="AK128" s="46">
        <f>'Bills Import 2024'!BS128</f>
        <v>0</v>
      </c>
      <c r="AL128" s="46">
        <f>'Bills Import 2024'!BT128</f>
        <v>0</v>
      </c>
      <c r="AM128" s="1">
        <f>'Bills Import 2024'!U128</f>
        <v>10147</v>
      </c>
      <c r="AN128" s="1" t="str">
        <f>'Bills Import 2024'!W128</f>
        <v>{"919": 100.0}</v>
      </c>
      <c r="AO128" s="1" t="str">
        <f>'Bills Import 2024'!AW128</f>
        <v>15% PUR</v>
      </c>
      <c r="AP128" s="1" t="str">
        <f>'Bills Import 2024'!AX128</f>
        <v>0% PUR</v>
      </c>
      <c r="AQ128" s="1" t="str">
        <f>'Bills Import 2024'!AY128</f>
        <v>15% PUR</v>
      </c>
      <c r="AR128" s="1" t="str">
        <f>'Bills Import 2024'!AZ128</f>
        <v>15% PUR</v>
      </c>
      <c r="AS128" s="1" t="str">
        <f>'Bills Import 2024'!BA128</f>
        <v>15% PUR</v>
      </c>
      <c r="AT128" s="1" t="str">
        <f>'Bills Import 2024'!BB128</f>
        <v>0% PUR</v>
      </c>
    </row>
    <row r="129" spans="1:46" x14ac:dyDescent="0.25">
      <c r="A129" s="1" t="str">
        <f>'Bills Import 2024'!E129</f>
        <v>Raw Material Supplier</v>
      </c>
      <c r="B129" s="1" t="str">
        <f>'Bills Import 2024'!G129</f>
        <v>Employees Wages &amp; Salaries</v>
      </c>
      <c r="C129" s="1" t="str">
        <f>'Bills Import 2024'!I129</f>
        <v>Machinary Depreciation &amp; Maintenance</v>
      </c>
      <c r="D129" s="1" t="str">
        <f>'Bills Import 2024'!K129</f>
        <v>Subcontractors &amp; Services</v>
      </c>
      <c r="E129" s="1" t="str">
        <f>'Bills Import 2024'!M129</f>
        <v>Indirect Costs</v>
      </c>
      <c r="F129" s="1" t="str">
        <f>'Bills Import 2024'!O129</f>
        <v>Overheads</v>
      </c>
      <c r="G129" s="45">
        <f>'Bills Import 2024'!R129</f>
        <v>45352</v>
      </c>
      <c r="H129" s="45">
        <f>'Bills Import 2024'!R129</f>
        <v>45352</v>
      </c>
      <c r="I129" s="45">
        <f>'Bills Import 2024'!AE129</f>
        <v>45387</v>
      </c>
      <c r="J129" s="45">
        <f>'Bills Import 2024'!AG129</f>
        <v>45357</v>
      </c>
      <c r="K129" s="45">
        <f>'Bills Import 2024'!AI129</f>
        <v>45382</v>
      </c>
      <c r="L129" s="45">
        <f>'Bills Import 2024'!AK129</f>
        <v>45367</v>
      </c>
      <c r="M129" s="45">
        <f>'Bills Import 2024'!AM129</f>
        <v>45352</v>
      </c>
      <c r="N129" s="45">
        <f>'Bills Import 2024'!AO129</f>
        <v>45373</v>
      </c>
      <c r="O129" s="1" t="str">
        <f>'Bills Import 2024'!X129</f>
        <v>3010092</v>
      </c>
      <c r="P129" s="1" t="str">
        <f>'Bills Import 2024'!Y129</f>
        <v>3010093</v>
      </c>
      <c r="Q129" s="1" t="str">
        <f>'Bills Import 2024'!Z129</f>
        <v>3010094</v>
      </c>
      <c r="R129" s="1" t="str">
        <f>'Bills Import 2024'!AA129</f>
        <v>3010095</v>
      </c>
      <c r="S129" s="1" t="str">
        <f>'Bills Import 2024'!AB129</f>
        <v>3010096</v>
      </c>
      <c r="T129" s="1" t="str">
        <f>'Bills Import 2024'!AC129</f>
        <v>3010097</v>
      </c>
      <c r="U129" s="1" t="str">
        <f>'Bills Import 2024'!BC129</f>
        <v>Raw Material</v>
      </c>
      <c r="V129" s="1" t="str">
        <f>'Bills Import 2024'!BD129</f>
        <v>Manpower</v>
      </c>
      <c r="W129" s="1" t="str">
        <f>'Bills Import 2024'!BE129</f>
        <v>Machinary</v>
      </c>
      <c r="X129" s="1" t="str">
        <f>'Bills Import 2024'!BF129</f>
        <v>Subcontractors</v>
      </c>
      <c r="Y129" s="1" t="str">
        <f>'Bills Import 2024'!BG129</f>
        <v>Indirect Costs</v>
      </c>
      <c r="Z129" s="1" t="str">
        <f>'Bills Import 2024'!BH129</f>
        <v>Overheads</v>
      </c>
      <c r="AA129" s="1">
        <f>'Bills Import 2024'!BI129</f>
        <v>1</v>
      </c>
      <c r="AB129" s="1">
        <f>'Bills Import 2024'!BJ129</f>
        <v>1</v>
      </c>
      <c r="AC129" s="1">
        <f>'Bills Import 2024'!BK129</f>
        <v>1</v>
      </c>
      <c r="AD129" s="1">
        <f>'Bills Import 2024'!BL129</f>
        <v>1</v>
      </c>
      <c r="AE129" s="1">
        <f>'Bills Import 2024'!BM129</f>
        <v>1</v>
      </c>
      <c r="AF129" s="1">
        <f>'Bills Import 2024'!BN129</f>
        <v>1</v>
      </c>
      <c r="AG129" s="46">
        <f>'Bills Import 2024'!BO129</f>
        <v>57859</v>
      </c>
      <c r="AH129" s="46">
        <f>'Bills Import 2024'!BP129</f>
        <v>28262</v>
      </c>
      <c r="AI129" s="46">
        <f>'Bills Import 2024'!BQ129</f>
        <v>2609</v>
      </c>
      <c r="AJ129" s="46">
        <f>'Bills Import 2024'!BR129</f>
        <v>11584</v>
      </c>
      <c r="AK129" s="46">
        <f>'Bills Import 2024'!BS129</f>
        <v>4956</v>
      </c>
      <c r="AL129" s="46">
        <f>'Bills Import 2024'!BT129</f>
        <v>11435</v>
      </c>
      <c r="AM129" s="1">
        <f>'Bills Import 2024'!U129</f>
        <v>10168</v>
      </c>
      <c r="AN129" s="1" t="str">
        <f>'Bills Import 2024'!W129</f>
        <v>{"940": 100.0}</v>
      </c>
      <c r="AO129" s="1" t="str">
        <f>'Bills Import 2024'!AW129</f>
        <v>15% PUR</v>
      </c>
      <c r="AP129" s="1" t="str">
        <f>'Bills Import 2024'!AX129</f>
        <v>0% PUR</v>
      </c>
      <c r="AQ129" s="1" t="str">
        <f>'Bills Import 2024'!AY129</f>
        <v>15% PUR</v>
      </c>
      <c r="AR129" s="1" t="str">
        <f>'Bills Import 2024'!AZ129</f>
        <v>15% PUR</v>
      </c>
      <c r="AS129" s="1" t="str">
        <f>'Bills Import 2024'!BA129</f>
        <v>15% PUR</v>
      </c>
      <c r="AT129" s="1" t="str">
        <f>'Bills Import 2024'!BB129</f>
        <v>0% PUR</v>
      </c>
    </row>
    <row r="130" spans="1:46" x14ac:dyDescent="0.25">
      <c r="A130" s="1" t="str">
        <f>'Bills Import 2024'!E130</f>
        <v/>
      </c>
      <c r="B130" s="1" t="str">
        <f>'Bills Import 2024'!G130</f>
        <v/>
      </c>
      <c r="C130" s="1" t="str">
        <f>'Bills Import 2024'!I130</f>
        <v/>
      </c>
      <c r="D130" s="1" t="str">
        <f>'Bills Import 2024'!K130</f>
        <v/>
      </c>
      <c r="E130" s="1" t="str">
        <f>'Bills Import 2024'!M130</f>
        <v/>
      </c>
      <c r="F130" s="1" t="str">
        <f>'Bills Import 2024'!O130</f>
        <v/>
      </c>
      <c r="G130" s="45" t="str">
        <f>'Bills Import 2024'!R130</f>
        <v/>
      </c>
      <c r="H130" s="45" t="str">
        <f>'Bills Import 2024'!R130</f>
        <v/>
      </c>
      <c r="I130" s="45" t="str">
        <f>'Bills Import 2024'!AE130</f>
        <v/>
      </c>
      <c r="J130" s="45" t="str">
        <f>'Bills Import 2024'!AG130</f>
        <v/>
      </c>
      <c r="K130" s="45" t="str">
        <f>'Bills Import 2024'!AI130</f>
        <v/>
      </c>
      <c r="L130" s="45" t="str">
        <f>'Bills Import 2024'!AK130</f>
        <v/>
      </c>
      <c r="M130" s="45" t="str">
        <f>'Bills Import 2024'!AM130</f>
        <v/>
      </c>
      <c r="N130" s="45" t="str">
        <f>'Bills Import 2024'!AO130</f>
        <v/>
      </c>
      <c r="O130" s="1" t="str">
        <f>'Bills Import 2024'!X130</f>
        <v>101011701</v>
      </c>
      <c r="P130" s="1" t="str">
        <f>'Bills Import 2024'!Y130</f>
        <v>3010093</v>
      </c>
      <c r="Q130" s="1" t="str">
        <f>'Bills Import 2024'!Z130</f>
        <v>3010094</v>
      </c>
      <c r="R130" s="1" t="str">
        <f>'Bills Import 2024'!AA130</f>
        <v>101011701</v>
      </c>
      <c r="S130" s="1" t="str">
        <f>'Bills Import 2024'!AB130</f>
        <v>3010096</v>
      </c>
      <c r="T130" s="1" t="str">
        <f>'Bills Import 2024'!AC130</f>
        <v>3010097</v>
      </c>
      <c r="U130" s="1" t="str">
        <f>'Bills Import 2024'!BC130</f>
        <v>Deduction of Advance Payment to Suppliers</v>
      </c>
      <c r="V130" s="1" t="str">
        <f>'Bills Import 2024'!BD130</f>
        <v>Manpower</v>
      </c>
      <c r="W130" s="1" t="str">
        <f>'Bills Import 2024'!BE130</f>
        <v>Machinary</v>
      </c>
      <c r="X130" s="1" t="str">
        <f>'Bills Import 2024'!BF130</f>
        <v>Deduction of Advance Payment to Suppliers</v>
      </c>
      <c r="Y130" s="1" t="str">
        <f>'Bills Import 2024'!BG130</f>
        <v>Indirect Costs</v>
      </c>
      <c r="Z130" s="1" t="str">
        <f>'Bills Import 2024'!BH130</f>
        <v>Overheads</v>
      </c>
      <c r="AA130" s="1">
        <f>'Bills Import 2024'!BI130</f>
        <v>-1</v>
      </c>
      <c r="AB130" s="1">
        <f>'Bills Import 2024'!BJ130</f>
        <v>1</v>
      </c>
      <c r="AC130" s="1">
        <f>'Bills Import 2024'!BK130</f>
        <v>1</v>
      </c>
      <c r="AD130" s="1">
        <f>'Bills Import 2024'!BL130</f>
        <v>-1</v>
      </c>
      <c r="AE130" s="1">
        <f>'Bills Import 2024'!BM130</f>
        <v>1</v>
      </c>
      <c r="AF130" s="1">
        <f>'Bills Import 2024'!BN130</f>
        <v>1</v>
      </c>
      <c r="AG130" s="46">
        <f>'Bills Import 2024'!BO130</f>
        <v>11572</v>
      </c>
      <c r="AH130" s="46">
        <f>'Bills Import 2024'!BP130</f>
        <v>5652</v>
      </c>
      <c r="AI130" s="46">
        <f>'Bills Import 2024'!BQ130</f>
        <v>522</v>
      </c>
      <c r="AJ130" s="46">
        <f>'Bills Import 2024'!BR130</f>
        <v>2317</v>
      </c>
      <c r="AK130" s="46">
        <f>'Bills Import 2024'!BS130</f>
        <v>991</v>
      </c>
      <c r="AL130" s="46">
        <f>'Bills Import 2024'!BT130</f>
        <v>2287</v>
      </c>
      <c r="AM130" s="1">
        <f>'Bills Import 2024'!U130</f>
        <v>10168</v>
      </c>
      <c r="AN130" s="1" t="str">
        <f>'Bills Import 2024'!W130</f>
        <v>{"940": 100.0}</v>
      </c>
      <c r="AO130" s="1" t="str">
        <f>'Bills Import 2024'!AW130</f>
        <v>15% PUR</v>
      </c>
      <c r="AP130" s="1" t="str">
        <f>'Bills Import 2024'!AX130</f>
        <v>0% PUR</v>
      </c>
      <c r="AQ130" s="1" t="str">
        <f>'Bills Import 2024'!AY130</f>
        <v>15% PUR</v>
      </c>
      <c r="AR130" s="1" t="str">
        <f>'Bills Import 2024'!AZ130</f>
        <v>15% PUR</v>
      </c>
      <c r="AS130" s="1" t="str">
        <f>'Bills Import 2024'!BA130</f>
        <v>15% PUR</v>
      </c>
      <c r="AT130" s="1" t="str">
        <f>'Bills Import 2024'!BB130</f>
        <v>0% PUR</v>
      </c>
    </row>
    <row r="131" spans="1:46" x14ac:dyDescent="0.25">
      <c r="A131" s="1" t="str">
        <f>'Bills Import 2024'!E131</f>
        <v>Raw Material Supplier</v>
      </c>
      <c r="B131" s="1" t="str">
        <f>'Bills Import 2024'!G131</f>
        <v>Employees Wages &amp; Salaries</v>
      </c>
      <c r="C131" s="1" t="str">
        <f>'Bills Import 2024'!I131</f>
        <v>Machinary Depreciation &amp; Maintenance</v>
      </c>
      <c r="D131" s="1" t="str">
        <f>'Bills Import 2024'!K131</f>
        <v>Subcontractors &amp; Services</v>
      </c>
      <c r="E131" s="1" t="str">
        <f>'Bills Import 2024'!M131</f>
        <v>Indirect Costs</v>
      </c>
      <c r="F131" s="1" t="str">
        <f>'Bills Import 2024'!O131</f>
        <v>Overheads</v>
      </c>
      <c r="G131" s="45">
        <f>'Bills Import 2024'!R131</f>
        <v>45352</v>
      </c>
      <c r="H131" s="45">
        <f>'Bills Import 2024'!R131</f>
        <v>45352</v>
      </c>
      <c r="I131" s="45">
        <f>'Bills Import 2024'!AE131</f>
        <v>45387</v>
      </c>
      <c r="J131" s="45">
        <f>'Bills Import 2024'!AG131</f>
        <v>45357</v>
      </c>
      <c r="K131" s="45">
        <f>'Bills Import 2024'!AI131</f>
        <v>45382</v>
      </c>
      <c r="L131" s="45">
        <f>'Bills Import 2024'!AK131</f>
        <v>45367</v>
      </c>
      <c r="M131" s="45">
        <f>'Bills Import 2024'!AM131</f>
        <v>45352</v>
      </c>
      <c r="N131" s="45">
        <f>'Bills Import 2024'!AO131</f>
        <v>45373</v>
      </c>
      <c r="O131" s="1" t="str">
        <f>'Bills Import 2024'!X131</f>
        <v>3010092</v>
      </c>
      <c r="P131" s="1" t="str">
        <f>'Bills Import 2024'!Y131</f>
        <v>3010093</v>
      </c>
      <c r="Q131" s="1" t="str">
        <f>'Bills Import 2024'!Z131</f>
        <v>3010094</v>
      </c>
      <c r="R131" s="1" t="str">
        <f>'Bills Import 2024'!AA131</f>
        <v>3010095</v>
      </c>
      <c r="S131" s="1" t="str">
        <f>'Bills Import 2024'!AB131</f>
        <v>3010096</v>
      </c>
      <c r="T131" s="1" t="str">
        <f>'Bills Import 2024'!AC131</f>
        <v>3010097</v>
      </c>
      <c r="U131" s="1" t="str">
        <f>'Bills Import 2024'!BC131</f>
        <v>Raw Material</v>
      </c>
      <c r="V131" s="1" t="str">
        <f>'Bills Import 2024'!BD131</f>
        <v>Manpower</v>
      </c>
      <c r="W131" s="1" t="str">
        <f>'Bills Import 2024'!BE131</f>
        <v>Machinary</v>
      </c>
      <c r="X131" s="1" t="str">
        <f>'Bills Import 2024'!BF131</f>
        <v>Subcontractors</v>
      </c>
      <c r="Y131" s="1" t="str">
        <f>'Bills Import 2024'!BG131</f>
        <v>Indirect Costs</v>
      </c>
      <c r="Z131" s="1" t="str">
        <f>'Bills Import 2024'!BH131</f>
        <v>Overheads</v>
      </c>
      <c r="AA131" s="1">
        <f>'Bills Import 2024'!BI131</f>
        <v>1</v>
      </c>
      <c r="AB131" s="1">
        <f>'Bills Import 2024'!BJ131</f>
        <v>1</v>
      </c>
      <c r="AC131" s="1">
        <f>'Bills Import 2024'!BK131</f>
        <v>1</v>
      </c>
      <c r="AD131" s="1">
        <f>'Bills Import 2024'!BL131</f>
        <v>1</v>
      </c>
      <c r="AE131" s="1">
        <f>'Bills Import 2024'!BM131</f>
        <v>1</v>
      </c>
      <c r="AF131" s="1">
        <f>'Bills Import 2024'!BN131</f>
        <v>1</v>
      </c>
      <c r="AG131" s="46">
        <f>'Bills Import 2024'!BO131</f>
        <v>87515</v>
      </c>
      <c r="AH131" s="46">
        <f>'Bills Import 2024'!BP131</f>
        <v>42747</v>
      </c>
      <c r="AI131" s="46">
        <f>'Bills Import 2024'!BQ131</f>
        <v>3946</v>
      </c>
      <c r="AJ131" s="46">
        <f>'Bills Import 2024'!BR131</f>
        <v>17522</v>
      </c>
      <c r="AK131" s="46">
        <f>'Bills Import 2024'!BS131</f>
        <v>7496</v>
      </c>
      <c r="AL131" s="46">
        <f>'Bills Import 2024'!BT131</f>
        <v>17295</v>
      </c>
      <c r="AM131" s="1">
        <f>'Bills Import 2024'!U131</f>
        <v>10208</v>
      </c>
      <c r="AN131" s="1" t="str">
        <f>'Bills Import 2024'!W131</f>
        <v>{"980": 100.0}</v>
      </c>
      <c r="AO131" s="1" t="str">
        <f>'Bills Import 2024'!AW131</f>
        <v>15% PUR</v>
      </c>
      <c r="AP131" s="1" t="str">
        <f>'Bills Import 2024'!AX131</f>
        <v>0% PUR</v>
      </c>
      <c r="AQ131" s="1" t="str">
        <f>'Bills Import 2024'!AY131</f>
        <v>15% PUR</v>
      </c>
      <c r="AR131" s="1" t="str">
        <f>'Bills Import 2024'!AZ131</f>
        <v>15% PUR</v>
      </c>
      <c r="AS131" s="1" t="str">
        <f>'Bills Import 2024'!BA131</f>
        <v>15% PUR</v>
      </c>
      <c r="AT131" s="1" t="str">
        <f>'Bills Import 2024'!BB131</f>
        <v>0% PUR</v>
      </c>
    </row>
    <row r="132" spans="1:46" x14ac:dyDescent="0.25">
      <c r="A132" s="1" t="str">
        <f>'Bills Import 2024'!E132</f>
        <v/>
      </c>
      <c r="B132" s="1" t="str">
        <f>'Bills Import 2024'!G132</f>
        <v/>
      </c>
      <c r="C132" s="1" t="str">
        <f>'Bills Import 2024'!I132</f>
        <v/>
      </c>
      <c r="D132" s="1" t="str">
        <f>'Bills Import 2024'!K132</f>
        <v/>
      </c>
      <c r="E132" s="1" t="str">
        <f>'Bills Import 2024'!M132</f>
        <v/>
      </c>
      <c r="F132" s="1" t="str">
        <f>'Bills Import 2024'!O132</f>
        <v/>
      </c>
      <c r="G132" s="45" t="str">
        <f>'Bills Import 2024'!R132</f>
        <v/>
      </c>
      <c r="H132" s="45" t="str">
        <f>'Bills Import 2024'!R132</f>
        <v/>
      </c>
      <c r="I132" s="45" t="str">
        <f>'Bills Import 2024'!AE132</f>
        <v/>
      </c>
      <c r="J132" s="45" t="str">
        <f>'Bills Import 2024'!AG132</f>
        <v/>
      </c>
      <c r="K132" s="45" t="str">
        <f>'Bills Import 2024'!AI132</f>
        <v/>
      </c>
      <c r="L132" s="45" t="str">
        <f>'Bills Import 2024'!AK132</f>
        <v/>
      </c>
      <c r="M132" s="45" t="str">
        <f>'Bills Import 2024'!AM132</f>
        <v/>
      </c>
      <c r="N132" s="45" t="str">
        <f>'Bills Import 2024'!AO132</f>
        <v/>
      </c>
      <c r="O132" s="1" t="str">
        <f>'Bills Import 2024'!X132</f>
        <v>101011701</v>
      </c>
      <c r="P132" s="1" t="str">
        <f>'Bills Import 2024'!Y132</f>
        <v>3010093</v>
      </c>
      <c r="Q132" s="1" t="str">
        <f>'Bills Import 2024'!Z132</f>
        <v>3010094</v>
      </c>
      <c r="R132" s="1" t="str">
        <f>'Bills Import 2024'!AA132</f>
        <v>101011701</v>
      </c>
      <c r="S132" s="1" t="str">
        <f>'Bills Import 2024'!AB132</f>
        <v>3010096</v>
      </c>
      <c r="T132" s="1" t="str">
        <f>'Bills Import 2024'!AC132</f>
        <v>3010097</v>
      </c>
      <c r="U132" s="1" t="str">
        <f>'Bills Import 2024'!BC132</f>
        <v>Deduction of Advance Payment to Suppliers</v>
      </c>
      <c r="V132" s="1" t="str">
        <f>'Bills Import 2024'!BD132</f>
        <v>Manpower</v>
      </c>
      <c r="W132" s="1" t="str">
        <f>'Bills Import 2024'!BE132</f>
        <v>Machinary</v>
      </c>
      <c r="X132" s="1" t="str">
        <f>'Bills Import 2024'!BF132</f>
        <v>Deduction of Advance Payment to Suppliers</v>
      </c>
      <c r="Y132" s="1" t="str">
        <f>'Bills Import 2024'!BG132</f>
        <v>Indirect Costs</v>
      </c>
      <c r="Z132" s="1" t="str">
        <f>'Bills Import 2024'!BH132</f>
        <v>Overheads</v>
      </c>
      <c r="AA132" s="1">
        <f>'Bills Import 2024'!BI132</f>
        <v>-1</v>
      </c>
      <c r="AB132" s="1">
        <f>'Bills Import 2024'!BJ132</f>
        <v>1</v>
      </c>
      <c r="AC132" s="1">
        <f>'Bills Import 2024'!BK132</f>
        <v>1</v>
      </c>
      <c r="AD132" s="1">
        <f>'Bills Import 2024'!BL132</f>
        <v>-1</v>
      </c>
      <c r="AE132" s="1">
        <f>'Bills Import 2024'!BM132</f>
        <v>1</v>
      </c>
      <c r="AF132" s="1">
        <f>'Bills Import 2024'!BN132</f>
        <v>1</v>
      </c>
      <c r="AG132" s="46">
        <f>'Bills Import 2024'!BO132</f>
        <v>0</v>
      </c>
      <c r="AH132" s="46">
        <f>'Bills Import 2024'!BP132</f>
        <v>0</v>
      </c>
      <c r="AI132" s="46">
        <f>'Bills Import 2024'!BQ132</f>
        <v>0</v>
      </c>
      <c r="AJ132" s="46">
        <f>'Bills Import 2024'!BR132</f>
        <v>0</v>
      </c>
      <c r="AK132" s="46">
        <f>'Bills Import 2024'!BS132</f>
        <v>0</v>
      </c>
      <c r="AL132" s="46">
        <f>'Bills Import 2024'!BT132</f>
        <v>0</v>
      </c>
      <c r="AM132" s="1">
        <f>'Bills Import 2024'!U132</f>
        <v>10208</v>
      </c>
      <c r="AN132" s="1" t="str">
        <f>'Bills Import 2024'!W132</f>
        <v>{"980": 100.0}</v>
      </c>
      <c r="AO132" s="1" t="str">
        <f>'Bills Import 2024'!AW132</f>
        <v>15% PUR</v>
      </c>
      <c r="AP132" s="1" t="str">
        <f>'Bills Import 2024'!AX132</f>
        <v>0% PUR</v>
      </c>
      <c r="AQ132" s="1" t="str">
        <f>'Bills Import 2024'!AY132</f>
        <v>15% PUR</v>
      </c>
      <c r="AR132" s="1" t="str">
        <f>'Bills Import 2024'!AZ132</f>
        <v>15% PUR</v>
      </c>
      <c r="AS132" s="1" t="str">
        <f>'Bills Import 2024'!BA132</f>
        <v>15% PUR</v>
      </c>
      <c r="AT132" s="1" t="str">
        <f>'Bills Import 2024'!BB132</f>
        <v>0% PUR</v>
      </c>
    </row>
    <row r="133" spans="1:46" x14ac:dyDescent="0.25">
      <c r="A133" s="1" t="str">
        <f>'Bills Import 2024'!E133</f>
        <v>Raw Material Supplier</v>
      </c>
      <c r="B133" s="1" t="str">
        <f>'Bills Import 2024'!G133</f>
        <v>Employees Wages &amp; Salaries</v>
      </c>
      <c r="C133" s="1" t="str">
        <f>'Bills Import 2024'!I133</f>
        <v>Machinary Depreciation &amp; Maintenance</v>
      </c>
      <c r="D133" s="1" t="str">
        <f>'Bills Import 2024'!K133</f>
        <v>Subcontractors &amp; Services</v>
      </c>
      <c r="E133" s="1" t="str">
        <f>'Bills Import 2024'!M133</f>
        <v>Indirect Costs</v>
      </c>
      <c r="F133" s="1" t="str">
        <f>'Bills Import 2024'!O133</f>
        <v>Overheads</v>
      </c>
      <c r="G133" s="45">
        <f>'Bills Import 2024'!R133</f>
        <v>45382</v>
      </c>
      <c r="H133" s="45">
        <f>'Bills Import 2024'!R133</f>
        <v>45382</v>
      </c>
      <c r="I133" s="45">
        <f>'Bills Import 2024'!AE133</f>
        <v>45417</v>
      </c>
      <c r="J133" s="45">
        <f>'Bills Import 2024'!AG133</f>
        <v>45387</v>
      </c>
      <c r="K133" s="45">
        <f>'Bills Import 2024'!AI133</f>
        <v>45412</v>
      </c>
      <c r="L133" s="45">
        <f>'Bills Import 2024'!AK133</f>
        <v>45397</v>
      </c>
      <c r="M133" s="45">
        <f>'Bills Import 2024'!AM133</f>
        <v>45382</v>
      </c>
      <c r="N133" s="45">
        <f>'Bills Import 2024'!AO133</f>
        <v>45403</v>
      </c>
      <c r="O133" s="1" t="str">
        <f>'Bills Import 2024'!X133</f>
        <v>3010092</v>
      </c>
      <c r="P133" s="1" t="str">
        <f>'Bills Import 2024'!Y133</f>
        <v>3010093</v>
      </c>
      <c r="Q133" s="1" t="str">
        <f>'Bills Import 2024'!Z133</f>
        <v>3010094</v>
      </c>
      <c r="R133" s="1" t="str">
        <f>'Bills Import 2024'!AA133</f>
        <v>3010095</v>
      </c>
      <c r="S133" s="1" t="str">
        <f>'Bills Import 2024'!AB133</f>
        <v>3010096</v>
      </c>
      <c r="T133" s="1" t="str">
        <f>'Bills Import 2024'!AC133</f>
        <v>3010097</v>
      </c>
      <c r="U133" s="1" t="str">
        <f>'Bills Import 2024'!BC133</f>
        <v>Raw Material</v>
      </c>
      <c r="V133" s="1" t="str">
        <f>'Bills Import 2024'!BD133</f>
        <v>Manpower</v>
      </c>
      <c r="W133" s="1" t="str">
        <f>'Bills Import 2024'!BE133</f>
        <v>Machinary</v>
      </c>
      <c r="X133" s="1" t="str">
        <f>'Bills Import 2024'!BF133</f>
        <v>Subcontractors</v>
      </c>
      <c r="Y133" s="1" t="str">
        <f>'Bills Import 2024'!BG133</f>
        <v>Indirect Costs</v>
      </c>
      <c r="Z133" s="1" t="str">
        <f>'Bills Import 2024'!BH133</f>
        <v>Overheads</v>
      </c>
      <c r="AA133" s="1">
        <f>'Bills Import 2024'!BI133</f>
        <v>1</v>
      </c>
      <c r="AB133" s="1">
        <f>'Bills Import 2024'!BJ133</f>
        <v>1</v>
      </c>
      <c r="AC133" s="1">
        <f>'Bills Import 2024'!BK133</f>
        <v>1</v>
      </c>
      <c r="AD133" s="1">
        <f>'Bills Import 2024'!BL133</f>
        <v>1</v>
      </c>
      <c r="AE133" s="1">
        <f>'Bills Import 2024'!BM133</f>
        <v>1</v>
      </c>
      <c r="AF133" s="1">
        <f>'Bills Import 2024'!BN133</f>
        <v>1</v>
      </c>
      <c r="AG133" s="46">
        <f>'Bills Import 2024'!BO133</f>
        <v>88297</v>
      </c>
      <c r="AH133" s="46">
        <f>'Bills Import 2024'!BP133</f>
        <v>43129</v>
      </c>
      <c r="AI133" s="46">
        <f>'Bills Import 2024'!BQ133</f>
        <v>3981</v>
      </c>
      <c r="AJ133" s="46">
        <f>'Bills Import 2024'!BR133</f>
        <v>17678</v>
      </c>
      <c r="AK133" s="46">
        <f>'Bills Import 2024'!BS133</f>
        <v>7563</v>
      </c>
      <c r="AL133" s="46">
        <f>'Bills Import 2024'!BT133</f>
        <v>17450</v>
      </c>
      <c r="AM133" s="1">
        <f>'Bills Import 2024'!U133</f>
        <v>10077</v>
      </c>
      <c r="AN133" s="1" t="str">
        <f>'Bills Import 2024'!W133</f>
        <v>{"851": 100.0}</v>
      </c>
      <c r="AO133" s="1" t="str">
        <f>'Bills Import 2024'!AW133</f>
        <v>15% PUR</v>
      </c>
      <c r="AP133" s="1" t="str">
        <f>'Bills Import 2024'!AX133</f>
        <v>0% PUR</v>
      </c>
      <c r="AQ133" s="1" t="str">
        <f>'Bills Import 2024'!AY133</f>
        <v>15% PUR</v>
      </c>
      <c r="AR133" s="1" t="str">
        <f>'Bills Import 2024'!AZ133</f>
        <v>15% PUR</v>
      </c>
      <c r="AS133" s="1" t="str">
        <f>'Bills Import 2024'!BA133</f>
        <v>15% PUR</v>
      </c>
      <c r="AT133" s="1" t="str">
        <f>'Bills Import 2024'!BB133</f>
        <v>0% PUR</v>
      </c>
    </row>
    <row r="134" spans="1:46" x14ac:dyDescent="0.25">
      <c r="A134" s="1" t="str">
        <f>'Bills Import 2024'!E134</f>
        <v/>
      </c>
      <c r="B134" s="1" t="str">
        <f>'Bills Import 2024'!G134</f>
        <v/>
      </c>
      <c r="C134" s="1" t="str">
        <f>'Bills Import 2024'!I134</f>
        <v/>
      </c>
      <c r="D134" s="1" t="str">
        <f>'Bills Import 2024'!K134</f>
        <v/>
      </c>
      <c r="E134" s="1" t="str">
        <f>'Bills Import 2024'!M134</f>
        <v/>
      </c>
      <c r="F134" s="1" t="str">
        <f>'Bills Import 2024'!O134</f>
        <v/>
      </c>
      <c r="G134" s="45" t="str">
        <f>'Bills Import 2024'!R134</f>
        <v/>
      </c>
      <c r="H134" s="45" t="str">
        <f>'Bills Import 2024'!R134</f>
        <v/>
      </c>
      <c r="I134" s="45" t="str">
        <f>'Bills Import 2024'!AE134</f>
        <v/>
      </c>
      <c r="J134" s="45" t="str">
        <f>'Bills Import 2024'!AG134</f>
        <v/>
      </c>
      <c r="K134" s="45" t="str">
        <f>'Bills Import 2024'!AI134</f>
        <v/>
      </c>
      <c r="L134" s="45" t="str">
        <f>'Bills Import 2024'!AK134</f>
        <v/>
      </c>
      <c r="M134" s="45" t="str">
        <f>'Bills Import 2024'!AM134</f>
        <v/>
      </c>
      <c r="N134" s="45" t="str">
        <f>'Bills Import 2024'!AO134</f>
        <v/>
      </c>
      <c r="O134" s="1" t="str">
        <f>'Bills Import 2024'!X134</f>
        <v>101011701</v>
      </c>
      <c r="P134" s="1" t="str">
        <f>'Bills Import 2024'!Y134</f>
        <v>3010093</v>
      </c>
      <c r="Q134" s="1" t="str">
        <f>'Bills Import 2024'!Z134</f>
        <v>3010094</v>
      </c>
      <c r="R134" s="1" t="str">
        <f>'Bills Import 2024'!AA134</f>
        <v>101011701</v>
      </c>
      <c r="S134" s="1" t="str">
        <f>'Bills Import 2024'!AB134</f>
        <v>3010096</v>
      </c>
      <c r="T134" s="1" t="str">
        <f>'Bills Import 2024'!AC134</f>
        <v>3010097</v>
      </c>
      <c r="U134" s="1" t="str">
        <f>'Bills Import 2024'!BC134</f>
        <v>Deduction of Advance Payment to Suppliers</v>
      </c>
      <c r="V134" s="1" t="str">
        <f>'Bills Import 2024'!BD134</f>
        <v>Manpower</v>
      </c>
      <c r="W134" s="1" t="str">
        <f>'Bills Import 2024'!BE134</f>
        <v>Machinary</v>
      </c>
      <c r="X134" s="1" t="str">
        <f>'Bills Import 2024'!BF134</f>
        <v>Deduction of Advance Payment to Suppliers</v>
      </c>
      <c r="Y134" s="1" t="str">
        <f>'Bills Import 2024'!BG134</f>
        <v>Indirect Costs</v>
      </c>
      <c r="Z134" s="1" t="str">
        <f>'Bills Import 2024'!BH134</f>
        <v>Overheads</v>
      </c>
      <c r="AA134" s="1">
        <f>'Bills Import 2024'!BI134</f>
        <v>-1</v>
      </c>
      <c r="AB134" s="1">
        <f>'Bills Import 2024'!BJ134</f>
        <v>1</v>
      </c>
      <c r="AC134" s="1">
        <f>'Bills Import 2024'!BK134</f>
        <v>1</v>
      </c>
      <c r="AD134" s="1">
        <f>'Bills Import 2024'!BL134</f>
        <v>-1</v>
      </c>
      <c r="AE134" s="1">
        <f>'Bills Import 2024'!BM134</f>
        <v>1</v>
      </c>
      <c r="AF134" s="1">
        <f>'Bills Import 2024'!BN134</f>
        <v>1</v>
      </c>
      <c r="AG134" s="46">
        <f>'Bills Import 2024'!BO134</f>
        <v>17659</v>
      </c>
      <c r="AH134" s="46">
        <f>'Bills Import 2024'!BP134</f>
        <v>8626</v>
      </c>
      <c r="AI134" s="46">
        <f>'Bills Import 2024'!BQ134</f>
        <v>796</v>
      </c>
      <c r="AJ134" s="46">
        <f>'Bills Import 2024'!BR134</f>
        <v>3536</v>
      </c>
      <c r="AK134" s="46">
        <f>'Bills Import 2024'!BS134</f>
        <v>1513</v>
      </c>
      <c r="AL134" s="46">
        <f>'Bills Import 2024'!BT134</f>
        <v>3490</v>
      </c>
      <c r="AM134" s="1">
        <f>'Bills Import 2024'!U134</f>
        <v>10077</v>
      </c>
      <c r="AN134" s="1" t="str">
        <f>'Bills Import 2024'!W134</f>
        <v>{"851": 100.0}</v>
      </c>
      <c r="AO134" s="1" t="str">
        <f>'Bills Import 2024'!AW134</f>
        <v>15% PUR</v>
      </c>
      <c r="AP134" s="1" t="str">
        <f>'Bills Import 2024'!AX134</f>
        <v>0% PUR</v>
      </c>
      <c r="AQ134" s="1" t="str">
        <f>'Bills Import 2024'!AY134</f>
        <v>15% PUR</v>
      </c>
      <c r="AR134" s="1" t="str">
        <f>'Bills Import 2024'!AZ134</f>
        <v>15% PUR</v>
      </c>
      <c r="AS134" s="1" t="str">
        <f>'Bills Import 2024'!BA134</f>
        <v>15% PUR</v>
      </c>
      <c r="AT134" s="1" t="str">
        <f>'Bills Import 2024'!BB134</f>
        <v>0% PUR</v>
      </c>
    </row>
    <row r="135" spans="1:46" x14ac:dyDescent="0.25">
      <c r="A135" s="1" t="str">
        <f>'Bills Import 2024'!E135</f>
        <v>Raw Material Supplier</v>
      </c>
      <c r="B135" s="1" t="str">
        <f>'Bills Import 2024'!G135</f>
        <v>Employees Wages &amp; Salaries</v>
      </c>
      <c r="C135" s="1" t="str">
        <f>'Bills Import 2024'!I135</f>
        <v>Machinary Depreciation &amp; Maintenance</v>
      </c>
      <c r="D135" s="1" t="str">
        <f>'Bills Import 2024'!K135</f>
        <v>Subcontractors &amp; Services</v>
      </c>
      <c r="E135" s="1" t="str">
        <f>'Bills Import 2024'!M135</f>
        <v>Indirect Costs</v>
      </c>
      <c r="F135" s="1" t="str">
        <f>'Bills Import 2024'!O135</f>
        <v>Overheads</v>
      </c>
      <c r="G135" s="45">
        <f>'Bills Import 2024'!R135</f>
        <v>45382</v>
      </c>
      <c r="H135" s="45">
        <f>'Bills Import 2024'!R135</f>
        <v>45382</v>
      </c>
      <c r="I135" s="45">
        <f>'Bills Import 2024'!AE135</f>
        <v>45417</v>
      </c>
      <c r="J135" s="45">
        <f>'Bills Import 2024'!AG135</f>
        <v>45387</v>
      </c>
      <c r="K135" s="45">
        <f>'Bills Import 2024'!AI135</f>
        <v>45412</v>
      </c>
      <c r="L135" s="45">
        <f>'Bills Import 2024'!AK135</f>
        <v>45397</v>
      </c>
      <c r="M135" s="45">
        <f>'Bills Import 2024'!AM135</f>
        <v>45382</v>
      </c>
      <c r="N135" s="45">
        <f>'Bills Import 2024'!AO135</f>
        <v>45403</v>
      </c>
      <c r="O135" s="1" t="str">
        <f>'Bills Import 2024'!X135</f>
        <v>3010092</v>
      </c>
      <c r="P135" s="1" t="str">
        <f>'Bills Import 2024'!Y135</f>
        <v>3010093</v>
      </c>
      <c r="Q135" s="1" t="str">
        <f>'Bills Import 2024'!Z135</f>
        <v>3010094</v>
      </c>
      <c r="R135" s="1" t="str">
        <f>'Bills Import 2024'!AA135</f>
        <v>3010095</v>
      </c>
      <c r="S135" s="1" t="str">
        <f>'Bills Import 2024'!AB135</f>
        <v>3010096</v>
      </c>
      <c r="T135" s="1" t="str">
        <f>'Bills Import 2024'!AC135</f>
        <v>3010097</v>
      </c>
      <c r="U135" s="1" t="str">
        <f>'Bills Import 2024'!BC135</f>
        <v>Raw Material</v>
      </c>
      <c r="V135" s="1" t="str">
        <f>'Bills Import 2024'!BD135</f>
        <v>Manpower</v>
      </c>
      <c r="W135" s="1" t="str">
        <f>'Bills Import 2024'!BE135</f>
        <v>Machinary</v>
      </c>
      <c r="X135" s="1" t="str">
        <f>'Bills Import 2024'!BF135</f>
        <v>Subcontractors</v>
      </c>
      <c r="Y135" s="1" t="str">
        <f>'Bills Import 2024'!BG135</f>
        <v>Indirect Costs</v>
      </c>
      <c r="Z135" s="1" t="str">
        <f>'Bills Import 2024'!BH135</f>
        <v>Overheads</v>
      </c>
      <c r="AA135" s="1">
        <f>'Bills Import 2024'!BI135</f>
        <v>1</v>
      </c>
      <c r="AB135" s="1">
        <f>'Bills Import 2024'!BJ135</f>
        <v>1</v>
      </c>
      <c r="AC135" s="1">
        <f>'Bills Import 2024'!BK135</f>
        <v>1</v>
      </c>
      <c r="AD135" s="1">
        <f>'Bills Import 2024'!BL135</f>
        <v>1</v>
      </c>
      <c r="AE135" s="1">
        <f>'Bills Import 2024'!BM135</f>
        <v>1</v>
      </c>
      <c r="AF135" s="1">
        <f>'Bills Import 2024'!BN135</f>
        <v>1</v>
      </c>
      <c r="AG135" s="46">
        <f>'Bills Import 2024'!BO135</f>
        <v>372930</v>
      </c>
      <c r="AH135" s="46">
        <f>'Bills Import 2024'!BP135</f>
        <v>182160</v>
      </c>
      <c r="AI135" s="46">
        <f>'Bills Import 2024'!BQ135</f>
        <v>16816</v>
      </c>
      <c r="AJ135" s="46">
        <f>'Bills Import 2024'!BR135</f>
        <v>74666</v>
      </c>
      <c r="AK135" s="46">
        <f>'Bills Import 2024'!BS135</f>
        <v>31942</v>
      </c>
      <c r="AL135" s="46">
        <f>'Bills Import 2024'!BT135</f>
        <v>73701</v>
      </c>
      <c r="AM135" s="1">
        <f>'Bills Import 2024'!U135</f>
        <v>10245</v>
      </c>
      <c r="AN135" s="1" t="str">
        <f>'Bills Import 2024'!W135</f>
        <v>{"1017": 100.0}</v>
      </c>
      <c r="AO135" s="1" t="str">
        <f>'Bills Import 2024'!AW135</f>
        <v>15% PUR</v>
      </c>
      <c r="AP135" s="1" t="str">
        <f>'Bills Import 2024'!AX135</f>
        <v>0% PUR</v>
      </c>
      <c r="AQ135" s="1" t="str">
        <f>'Bills Import 2024'!AY135</f>
        <v>15% PUR</v>
      </c>
      <c r="AR135" s="1" t="str">
        <f>'Bills Import 2024'!AZ135</f>
        <v>15% PUR</v>
      </c>
      <c r="AS135" s="1" t="str">
        <f>'Bills Import 2024'!BA135</f>
        <v>15% PUR</v>
      </c>
      <c r="AT135" s="1" t="str">
        <f>'Bills Import 2024'!BB135</f>
        <v>0% PUR</v>
      </c>
    </row>
    <row r="136" spans="1:46" x14ac:dyDescent="0.25">
      <c r="A136" s="1" t="str">
        <f>'Bills Import 2024'!E136</f>
        <v/>
      </c>
      <c r="B136" s="1" t="str">
        <f>'Bills Import 2024'!G136</f>
        <v/>
      </c>
      <c r="C136" s="1" t="str">
        <f>'Bills Import 2024'!I136</f>
        <v/>
      </c>
      <c r="D136" s="1" t="str">
        <f>'Bills Import 2024'!K136</f>
        <v/>
      </c>
      <c r="E136" s="1" t="str">
        <f>'Bills Import 2024'!M136</f>
        <v/>
      </c>
      <c r="F136" s="1" t="str">
        <f>'Bills Import 2024'!O136</f>
        <v/>
      </c>
      <c r="G136" s="45" t="str">
        <f>'Bills Import 2024'!R136</f>
        <v/>
      </c>
      <c r="H136" s="45" t="str">
        <f>'Bills Import 2024'!R136</f>
        <v/>
      </c>
      <c r="I136" s="45" t="str">
        <f>'Bills Import 2024'!AE136</f>
        <v/>
      </c>
      <c r="J136" s="45" t="str">
        <f>'Bills Import 2024'!AG136</f>
        <v/>
      </c>
      <c r="K136" s="45" t="str">
        <f>'Bills Import 2024'!AI136</f>
        <v/>
      </c>
      <c r="L136" s="45" t="str">
        <f>'Bills Import 2024'!AK136</f>
        <v/>
      </c>
      <c r="M136" s="45" t="str">
        <f>'Bills Import 2024'!AM136</f>
        <v/>
      </c>
      <c r="N136" s="45" t="str">
        <f>'Bills Import 2024'!AO136</f>
        <v/>
      </c>
      <c r="O136" s="1" t="str">
        <f>'Bills Import 2024'!X136</f>
        <v>101011701</v>
      </c>
      <c r="P136" s="1" t="str">
        <f>'Bills Import 2024'!Y136</f>
        <v>3010093</v>
      </c>
      <c r="Q136" s="1" t="str">
        <f>'Bills Import 2024'!Z136</f>
        <v>3010094</v>
      </c>
      <c r="R136" s="1" t="str">
        <f>'Bills Import 2024'!AA136</f>
        <v>101011701</v>
      </c>
      <c r="S136" s="1" t="str">
        <f>'Bills Import 2024'!AB136</f>
        <v>3010096</v>
      </c>
      <c r="T136" s="1" t="str">
        <f>'Bills Import 2024'!AC136</f>
        <v>3010097</v>
      </c>
      <c r="U136" s="1" t="str">
        <f>'Bills Import 2024'!BC136</f>
        <v>Deduction of Advance Payment to Suppliers</v>
      </c>
      <c r="V136" s="1" t="str">
        <f>'Bills Import 2024'!BD136</f>
        <v>Manpower</v>
      </c>
      <c r="W136" s="1" t="str">
        <f>'Bills Import 2024'!BE136</f>
        <v>Machinary</v>
      </c>
      <c r="X136" s="1" t="str">
        <f>'Bills Import 2024'!BF136</f>
        <v>Deduction of Advance Payment to Suppliers</v>
      </c>
      <c r="Y136" s="1" t="str">
        <f>'Bills Import 2024'!BG136</f>
        <v>Indirect Costs</v>
      </c>
      <c r="Z136" s="1" t="str">
        <f>'Bills Import 2024'!BH136</f>
        <v>Overheads</v>
      </c>
      <c r="AA136" s="1">
        <f>'Bills Import 2024'!BI136</f>
        <v>-1</v>
      </c>
      <c r="AB136" s="1">
        <f>'Bills Import 2024'!BJ136</f>
        <v>1</v>
      </c>
      <c r="AC136" s="1">
        <f>'Bills Import 2024'!BK136</f>
        <v>1</v>
      </c>
      <c r="AD136" s="1">
        <f>'Bills Import 2024'!BL136</f>
        <v>-1</v>
      </c>
      <c r="AE136" s="1">
        <f>'Bills Import 2024'!BM136</f>
        <v>1</v>
      </c>
      <c r="AF136" s="1">
        <f>'Bills Import 2024'!BN136</f>
        <v>1</v>
      </c>
      <c r="AG136" s="46">
        <f>'Bills Import 2024'!BO136</f>
        <v>111879</v>
      </c>
      <c r="AH136" s="46">
        <f>'Bills Import 2024'!BP136</f>
        <v>54648</v>
      </c>
      <c r="AI136" s="46">
        <f>'Bills Import 2024'!BQ136</f>
        <v>5045</v>
      </c>
      <c r="AJ136" s="46">
        <f>'Bills Import 2024'!BR136</f>
        <v>22400</v>
      </c>
      <c r="AK136" s="46">
        <f>'Bills Import 2024'!BS136</f>
        <v>9583</v>
      </c>
      <c r="AL136" s="46">
        <f>'Bills Import 2024'!BT136</f>
        <v>22110</v>
      </c>
      <c r="AM136" s="1">
        <f>'Bills Import 2024'!U136</f>
        <v>10245</v>
      </c>
      <c r="AN136" s="1" t="str">
        <f>'Bills Import 2024'!W136</f>
        <v>{"1017": 100.0}</v>
      </c>
      <c r="AO136" s="1" t="str">
        <f>'Bills Import 2024'!AW136</f>
        <v>15% PUR</v>
      </c>
      <c r="AP136" s="1" t="str">
        <f>'Bills Import 2024'!AX136</f>
        <v>0% PUR</v>
      </c>
      <c r="AQ136" s="1" t="str">
        <f>'Bills Import 2024'!AY136</f>
        <v>15% PUR</v>
      </c>
      <c r="AR136" s="1" t="str">
        <f>'Bills Import 2024'!AZ136</f>
        <v>15% PUR</v>
      </c>
      <c r="AS136" s="1" t="str">
        <f>'Bills Import 2024'!BA136</f>
        <v>15% PUR</v>
      </c>
      <c r="AT136" s="1" t="str">
        <f>'Bills Import 2024'!BB136</f>
        <v>0% PUR</v>
      </c>
    </row>
    <row r="137" spans="1:46" x14ac:dyDescent="0.25">
      <c r="A137" s="1" t="str">
        <f>'Bills Import 2024'!E137</f>
        <v>Raw Material Supplier</v>
      </c>
      <c r="B137" s="1" t="str">
        <f>'Bills Import 2024'!G137</f>
        <v>Employees Wages &amp; Salaries</v>
      </c>
      <c r="C137" s="1" t="str">
        <f>'Bills Import 2024'!I137</f>
        <v>Machinary Depreciation &amp; Maintenance</v>
      </c>
      <c r="D137" s="1" t="str">
        <f>'Bills Import 2024'!K137</f>
        <v>Subcontractors &amp; Services</v>
      </c>
      <c r="E137" s="1" t="str">
        <f>'Bills Import 2024'!M137</f>
        <v>Indirect Costs</v>
      </c>
      <c r="F137" s="1" t="str">
        <f>'Bills Import 2024'!O137</f>
        <v>Overheads</v>
      </c>
      <c r="G137" s="45">
        <f>'Bills Import 2024'!R137</f>
        <v>45382</v>
      </c>
      <c r="H137" s="45">
        <f>'Bills Import 2024'!R137</f>
        <v>45382</v>
      </c>
      <c r="I137" s="45">
        <f>'Bills Import 2024'!AE137</f>
        <v>45417</v>
      </c>
      <c r="J137" s="45">
        <f>'Bills Import 2024'!AG137</f>
        <v>45387</v>
      </c>
      <c r="K137" s="45">
        <f>'Bills Import 2024'!AI137</f>
        <v>45412</v>
      </c>
      <c r="L137" s="45">
        <f>'Bills Import 2024'!AK137</f>
        <v>45397</v>
      </c>
      <c r="M137" s="45">
        <f>'Bills Import 2024'!AM137</f>
        <v>45382</v>
      </c>
      <c r="N137" s="45">
        <f>'Bills Import 2024'!AO137</f>
        <v>45403</v>
      </c>
      <c r="O137" s="1" t="str">
        <f>'Bills Import 2024'!X137</f>
        <v>3010092</v>
      </c>
      <c r="P137" s="1" t="str">
        <f>'Bills Import 2024'!Y137</f>
        <v>3010093</v>
      </c>
      <c r="Q137" s="1" t="str">
        <f>'Bills Import 2024'!Z137</f>
        <v>3010094</v>
      </c>
      <c r="R137" s="1" t="str">
        <f>'Bills Import 2024'!AA137</f>
        <v>3010095</v>
      </c>
      <c r="S137" s="1" t="str">
        <f>'Bills Import 2024'!AB137</f>
        <v>3010096</v>
      </c>
      <c r="T137" s="1" t="str">
        <f>'Bills Import 2024'!AC137</f>
        <v>3010097</v>
      </c>
      <c r="U137" s="1" t="str">
        <f>'Bills Import 2024'!BC137</f>
        <v>Raw Material</v>
      </c>
      <c r="V137" s="1" t="str">
        <f>'Bills Import 2024'!BD137</f>
        <v>Manpower</v>
      </c>
      <c r="W137" s="1" t="str">
        <f>'Bills Import 2024'!BE137</f>
        <v>Machinary</v>
      </c>
      <c r="X137" s="1" t="str">
        <f>'Bills Import 2024'!BF137</f>
        <v>Subcontractors</v>
      </c>
      <c r="Y137" s="1" t="str">
        <f>'Bills Import 2024'!BG137</f>
        <v>Indirect Costs</v>
      </c>
      <c r="Z137" s="1" t="str">
        <f>'Bills Import 2024'!BH137</f>
        <v>Overheads</v>
      </c>
      <c r="AA137" s="1">
        <f>'Bills Import 2024'!BI137</f>
        <v>1</v>
      </c>
      <c r="AB137" s="1">
        <f>'Bills Import 2024'!BJ137</f>
        <v>1</v>
      </c>
      <c r="AC137" s="1">
        <f>'Bills Import 2024'!BK137</f>
        <v>1</v>
      </c>
      <c r="AD137" s="1">
        <f>'Bills Import 2024'!BL137</f>
        <v>1</v>
      </c>
      <c r="AE137" s="1">
        <f>'Bills Import 2024'!BM137</f>
        <v>1</v>
      </c>
      <c r="AF137" s="1">
        <f>'Bills Import 2024'!BN137</f>
        <v>1</v>
      </c>
      <c r="AG137" s="46">
        <f>'Bills Import 2024'!BO137</f>
        <v>222423</v>
      </c>
      <c r="AH137" s="46">
        <f>'Bills Import 2024'!BP137</f>
        <v>108644</v>
      </c>
      <c r="AI137" s="46">
        <f>'Bills Import 2024'!BQ137</f>
        <v>10029</v>
      </c>
      <c r="AJ137" s="46">
        <f>'Bills Import 2024'!BR137</f>
        <v>44533</v>
      </c>
      <c r="AK137" s="46">
        <f>'Bills Import 2024'!BS137</f>
        <v>19051</v>
      </c>
      <c r="AL137" s="46">
        <f>'Bills Import 2024'!BT137</f>
        <v>43957</v>
      </c>
      <c r="AM137" s="1">
        <f>'Bills Import 2024'!U137</f>
        <v>10251</v>
      </c>
      <c r="AN137" s="1" t="str">
        <f>'Bills Import 2024'!W137</f>
        <v>{"1023": 100.0}</v>
      </c>
      <c r="AO137" s="1" t="str">
        <f>'Bills Import 2024'!AW137</f>
        <v>15% PUR</v>
      </c>
      <c r="AP137" s="1" t="str">
        <f>'Bills Import 2024'!AX137</f>
        <v>0% PUR</v>
      </c>
      <c r="AQ137" s="1" t="str">
        <f>'Bills Import 2024'!AY137</f>
        <v>15% PUR</v>
      </c>
      <c r="AR137" s="1" t="str">
        <f>'Bills Import 2024'!AZ137</f>
        <v>15% PUR</v>
      </c>
      <c r="AS137" s="1" t="str">
        <f>'Bills Import 2024'!BA137</f>
        <v>15% PUR</v>
      </c>
      <c r="AT137" s="1" t="str">
        <f>'Bills Import 2024'!BB137</f>
        <v>0% PUR</v>
      </c>
    </row>
    <row r="138" spans="1:46" x14ac:dyDescent="0.25">
      <c r="A138" s="1" t="str">
        <f>'Bills Import 2024'!E138</f>
        <v/>
      </c>
      <c r="B138" s="1" t="str">
        <f>'Bills Import 2024'!G138</f>
        <v/>
      </c>
      <c r="C138" s="1" t="str">
        <f>'Bills Import 2024'!I138</f>
        <v/>
      </c>
      <c r="D138" s="1" t="str">
        <f>'Bills Import 2024'!K138</f>
        <v/>
      </c>
      <c r="E138" s="1" t="str">
        <f>'Bills Import 2024'!M138</f>
        <v/>
      </c>
      <c r="F138" s="1" t="str">
        <f>'Bills Import 2024'!O138</f>
        <v/>
      </c>
      <c r="G138" s="45" t="str">
        <f>'Bills Import 2024'!R138</f>
        <v/>
      </c>
      <c r="H138" s="45" t="str">
        <f>'Bills Import 2024'!R138</f>
        <v/>
      </c>
      <c r="I138" s="45" t="str">
        <f>'Bills Import 2024'!AE138</f>
        <v/>
      </c>
      <c r="J138" s="45" t="str">
        <f>'Bills Import 2024'!AG138</f>
        <v/>
      </c>
      <c r="K138" s="45" t="str">
        <f>'Bills Import 2024'!AI138</f>
        <v/>
      </c>
      <c r="L138" s="45" t="str">
        <f>'Bills Import 2024'!AK138</f>
        <v/>
      </c>
      <c r="M138" s="45" t="str">
        <f>'Bills Import 2024'!AM138</f>
        <v/>
      </c>
      <c r="N138" s="45" t="str">
        <f>'Bills Import 2024'!AO138</f>
        <v/>
      </c>
      <c r="O138" s="1" t="str">
        <f>'Bills Import 2024'!X138</f>
        <v>101011701</v>
      </c>
      <c r="P138" s="1" t="str">
        <f>'Bills Import 2024'!Y138</f>
        <v>3010093</v>
      </c>
      <c r="Q138" s="1" t="str">
        <f>'Bills Import 2024'!Z138</f>
        <v>3010094</v>
      </c>
      <c r="R138" s="1" t="str">
        <f>'Bills Import 2024'!AA138</f>
        <v>101011701</v>
      </c>
      <c r="S138" s="1" t="str">
        <f>'Bills Import 2024'!AB138</f>
        <v>3010096</v>
      </c>
      <c r="T138" s="1" t="str">
        <f>'Bills Import 2024'!AC138</f>
        <v>3010097</v>
      </c>
      <c r="U138" s="1" t="str">
        <f>'Bills Import 2024'!BC138</f>
        <v>Deduction of Advance Payment to Suppliers</v>
      </c>
      <c r="V138" s="1" t="str">
        <f>'Bills Import 2024'!BD138</f>
        <v>Manpower</v>
      </c>
      <c r="W138" s="1" t="str">
        <f>'Bills Import 2024'!BE138</f>
        <v>Machinary</v>
      </c>
      <c r="X138" s="1" t="str">
        <f>'Bills Import 2024'!BF138</f>
        <v>Deduction of Advance Payment to Suppliers</v>
      </c>
      <c r="Y138" s="1" t="str">
        <f>'Bills Import 2024'!BG138</f>
        <v>Indirect Costs</v>
      </c>
      <c r="Z138" s="1" t="str">
        <f>'Bills Import 2024'!BH138</f>
        <v>Overheads</v>
      </c>
      <c r="AA138" s="1">
        <f>'Bills Import 2024'!BI138</f>
        <v>-1</v>
      </c>
      <c r="AB138" s="1">
        <f>'Bills Import 2024'!BJ138</f>
        <v>1</v>
      </c>
      <c r="AC138" s="1">
        <f>'Bills Import 2024'!BK138</f>
        <v>1</v>
      </c>
      <c r="AD138" s="1">
        <f>'Bills Import 2024'!BL138</f>
        <v>-1</v>
      </c>
      <c r="AE138" s="1">
        <f>'Bills Import 2024'!BM138</f>
        <v>1</v>
      </c>
      <c r="AF138" s="1">
        <f>'Bills Import 2024'!BN138</f>
        <v>1</v>
      </c>
      <c r="AG138" s="46">
        <f>'Bills Import 2024'!BO138</f>
        <v>8763</v>
      </c>
      <c r="AH138" s="46">
        <f>'Bills Import 2024'!BP138</f>
        <v>4281</v>
      </c>
      <c r="AI138" s="46">
        <f>'Bills Import 2024'!BQ138</f>
        <v>395</v>
      </c>
      <c r="AJ138" s="46">
        <f>'Bills Import 2024'!BR138</f>
        <v>1755</v>
      </c>
      <c r="AK138" s="46">
        <f>'Bills Import 2024'!BS138</f>
        <v>751</v>
      </c>
      <c r="AL138" s="46">
        <f>'Bills Import 2024'!BT138</f>
        <v>1732</v>
      </c>
      <c r="AM138" s="1">
        <f>'Bills Import 2024'!U138</f>
        <v>10251</v>
      </c>
      <c r="AN138" s="1" t="str">
        <f>'Bills Import 2024'!W138</f>
        <v>{"1023": 100.0}</v>
      </c>
      <c r="AO138" s="1" t="str">
        <f>'Bills Import 2024'!AW138</f>
        <v>15% PUR</v>
      </c>
      <c r="AP138" s="1" t="str">
        <f>'Bills Import 2024'!AX138</f>
        <v>0% PUR</v>
      </c>
      <c r="AQ138" s="1" t="str">
        <f>'Bills Import 2024'!AY138</f>
        <v>15% PUR</v>
      </c>
      <c r="AR138" s="1" t="str">
        <f>'Bills Import 2024'!AZ138</f>
        <v>15% PUR</v>
      </c>
      <c r="AS138" s="1" t="str">
        <f>'Bills Import 2024'!BA138</f>
        <v>15% PUR</v>
      </c>
      <c r="AT138" s="1" t="str">
        <f>'Bills Import 2024'!BB138</f>
        <v>0% PUR</v>
      </c>
    </row>
    <row r="139" spans="1:46" x14ac:dyDescent="0.25">
      <c r="A139" s="1" t="str">
        <f>'Bills Import 2024'!E139</f>
        <v>Raw Material Supplier</v>
      </c>
      <c r="B139" s="1" t="str">
        <f>'Bills Import 2024'!G139</f>
        <v>Employees Wages &amp; Salaries</v>
      </c>
      <c r="C139" s="1" t="str">
        <f>'Bills Import 2024'!I139</f>
        <v>Machinary Depreciation &amp; Maintenance</v>
      </c>
      <c r="D139" s="1" t="str">
        <f>'Bills Import 2024'!K139</f>
        <v>Subcontractors &amp; Services</v>
      </c>
      <c r="E139" s="1" t="str">
        <f>'Bills Import 2024'!M139</f>
        <v>Indirect Costs</v>
      </c>
      <c r="F139" s="1" t="str">
        <f>'Bills Import 2024'!O139</f>
        <v>Overheads</v>
      </c>
      <c r="G139" s="45">
        <f>'Bills Import 2024'!R139</f>
        <v>45382</v>
      </c>
      <c r="H139" s="45">
        <f>'Bills Import 2024'!R139</f>
        <v>45382</v>
      </c>
      <c r="I139" s="45">
        <f>'Bills Import 2024'!AE139</f>
        <v>45417</v>
      </c>
      <c r="J139" s="45">
        <f>'Bills Import 2024'!AG139</f>
        <v>45387</v>
      </c>
      <c r="K139" s="45">
        <f>'Bills Import 2024'!AI139</f>
        <v>45412</v>
      </c>
      <c r="L139" s="45">
        <f>'Bills Import 2024'!AK139</f>
        <v>45397</v>
      </c>
      <c r="M139" s="45">
        <f>'Bills Import 2024'!AM139</f>
        <v>45382</v>
      </c>
      <c r="N139" s="45">
        <f>'Bills Import 2024'!AO139</f>
        <v>45403</v>
      </c>
      <c r="O139" s="1" t="str">
        <f>'Bills Import 2024'!X139</f>
        <v>3010092</v>
      </c>
      <c r="P139" s="1" t="str">
        <f>'Bills Import 2024'!Y139</f>
        <v>3010093</v>
      </c>
      <c r="Q139" s="1" t="str">
        <f>'Bills Import 2024'!Z139</f>
        <v>3010094</v>
      </c>
      <c r="R139" s="1" t="str">
        <f>'Bills Import 2024'!AA139</f>
        <v>3010095</v>
      </c>
      <c r="S139" s="1" t="str">
        <f>'Bills Import 2024'!AB139</f>
        <v>3010096</v>
      </c>
      <c r="T139" s="1" t="str">
        <f>'Bills Import 2024'!AC139</f>
        <v>3010097</v>
      </c>
      <c r="U139" s="1" t="str">
        <f>'Bills Import 2024'!BC139</f>
        <v>Raw Material</v>
      </c>
      <c r="V139" s="1" t="str">
        <f>'Bills Import 2024'!BD139</f>
        <v>Manpower</v>
      </c>
      <c r="W139" s="1" t="str">
        <f>'Bills Import 2024'!BE139</f>
        <v>Machinary</v>
      </c>
      <c r="X139" s="1" t="str">
        <f>'Bills Import 2024'!BF139</f>
        <v>Subcontractors</v>
      </c>
      <c r="Y139" s="1" t="str">
        <f>'Bills Import 2024'!BG139</f>
        <v>Indirect Costs</v>
      </c>
      <c r="Z139" s="1" t="str">
        <f>'Bills Import 2024'!BH139</f>
        <v>Overheads</v>
      </c>
      <c r="AA139" s="1">
        <f>'Bills Import 2024'!BI139</f>
        <v>1</v>
      </c>
      <c r="AB139" s="1">
        <f>'Bills Import 2024'!BJ139</f>
        <v>1</v>
      </c>
      <c r="AC139" s="1">
        <f>'Bills Import 2024'!BK139</f>
        <v>1</v>
      </c>
      <c r="AD139" s="1">
        <f>'Bills Import 2024'!BL139</f>
        <v>1</v>
      </c>
      <c r="AE139" s="1">
        <f>'Bills Import 2024'!BM139</f>
        <v>1</v>
      </c>
      <c r="AF139" s="1">
        <f>'Bills Import 2024'!BN139</f>
        <v>1</v>
      </c>
      <c r="AG139" s="46">
        <f>'Bills Import 2024'!BO139</f>
        <v>605358</v>
      </c>
      <c r="AH139" s="46">
        <f>'Bills Import 2024'!BP139</f>
        <v>295692</v>
      </c>
      <c r="AI139" s="46">
        <f>'Bills Import 2024'!BQ139</f>
        <v>27297</v>
      </c>
      <c r="AJ139" s="46">
        <f>'Bills Import 2024'!BR139</f>
        <v>121202</v>
      </c>
      <c r="AK139" s="46">
        <f>'Bills Import 2024'!BS139</f>
        <v>51851</v>
      </c>
      <c r="AL139" s="46">
        <f>'Bills Import 2024'!BT139</f>
        <v>119635</v>
      </c>
      <c r="AM139" s="1">
        <f>'Bills Import 2024'!U139</f>
        <v>10240</v>
      </c>
      <c r="AN139" s="1" t="str">
        <f>'Bills Import 2024'!W139</f>
        <v>{"1012": 100.0}</v>
      </c>
      <c r="AO139" s="1" t="str">
        <f>'Bills Import 2024'!AW139</f>
        <v>15% PUR</v>
      </c>
      <c r="AP139" s="1" t="str">
        <f>'Bills Import 2024'!AX139</f>
        <v>0% PUR</v>
      </c>
      <c r="AQ139" s="1" t="str">
        <f>'Bills Import 2024'!AY139</f>
        <v>15% PUR</v>
      </c>
      <c r="AR139" s="1" t="str">
        <f>'Bills Import 2024'!AZ139</f>
        <v>15% PUR</v>
      </c>
      <c r="AS139" s="1" t="str">
        <f>'Bills Import 2024'!BA139</f>
        <v>15% PUR</v>
      </c>
      <c r="AT139" s="1" t="str">
        <f>'Bills Import 2024'!BB139</f>
        <v>0% PUR</v>
      </c>
    </row>
    <row r="140" spans="1:46" x14ac:dyDescent="0.25">
      <c r="A140" s="1" t="str">
        <f>'Bills Import 2024'!E140</f>
        <v/>
      </c>
      <c r="B140" s="1" t="str">
        <f>'Bills Import 2024'!G140</f>
        <v/>
      </c>
      <c r="C140" s="1" t="str">
        <f>'Bills Import 2024'!I140</f>
        <v/>
      </c>
      <c r="D140" s="1" t="str">
        <f>'Bills Import 2024'!K140</f>
        <v/>
      </c>
      <c r="E140" s="1" t="str">
        <f>'Bills Import 2024'!M140</f>
        <v/>
      </c>
      <c r="F140" s="1" t="str">
        <f>'Bills Import 2024'!O140</f>
        <v/>
      </c>
      <c r="G140" s="45" t="str">
        <f>'Bills Import 2024'!R140</f>
        <v/>
      </c>
      <c r="H140" s="45" t="str">
        <f>'Bills Import 2024'!R140</f>
        <v/>
      </c>
      <c r="I140" s="45" t="str">
        <f>'Bills Import 2024'!AE140</f>
        <v/>
      </c>
      <c r="J140" s="45" t="str">
        <f>'Bills Import 2024'!AG140</f>
        <v/>
      </c>
      <c r="K140" s="45" t="str">
        <f>'Bills Import 2024'!AI140</f>
        <v/>
      </c>
      <c r="L140" s="45" t="str">
        <f>'Bills Import 2024'!AK140</f>
        <v/>
      </c>
      <c r="M140" s="45" t="str">
        <f>'Bills Import 2024'!AM140</f>
        <v/>
      </c>
      <c r="N140" s="45" t="str">
        <f>'Bills Import 2024'!AO140</f>
        <v/>
      </c>
      <c r="O140" s="1" t="str">
        <f>'Bills Import 2024'!X140</f>
        <v>101011701</v>
      </c>
      <c r="P140" s="1" t="str">
        <f>'Bills Import 2024'!Y140</f>
        <v>3010093</v>
      </c>
      <c r="Q140" s="1" t="str">
        <f>'Bills Import 2024'!Z140</f>
        <v>3010094</v>
      </c>
      <c r="R140" s="1" t="str">
        <f>'Bills Import 2024'!AA140</f>
        <v>101011701</v>
      </c>
      <c r="S140" s="1" t="str">
        <f>'Bills Import 2024'!AB140</f>
        <v>3010096</v>
      </c>
      <c r="T140" s="1" t="str">
        <f>'Bills Import 2024'!AC140</f>
        <v>3010097</v>
      </c>
      <c r="U140" s="1" t="str">
        <f>'Bills Import 2024'!BC140</f>
        <v>Deduction of Advance Payment to Suppliers</v>
      </c>
      <c r="V140" s="1" t="str">
        <f>'Bills Import 2024'!BD140</f>
        <v>Manpower</v>
      </c>
      <c r="W140" s="1" t="str">
        <f>'Bills Import 2024'!BE140</f>
        <v>Machinary</v>
      </c>
      <c r="X140" s="1" t="str">
        <f>'Bills Import 2024'!BF140</f>
        <v>Deduction of Advance Payment to Suppliers</v>
      </c>
      <c r="Y140" s="1" t="str">
        <f>'Bills Import 2024'!BG140</f>
        <v>Indirect Costs</v>
      </c>
      <c r="Z140" s="1" t="str">
        <f>'Bills Import 2024'!BH140</f>
        <v>Overheads</v>
      </c>
      <c r="AA140" s="1">
        <f>'Bills Import 2024'!BI140</f>
        <v>-1</v>
      </c>
      <c r="AB140" s="1">
        <f>'Bills Import 2024'!BJ140</f>
        <v>1</v>
      </c>
      <c r="AC140" s="1">
        <f>'Bills Import 2024'!BK140</f>
        <v>1</v>
      </c>
      <c r="AD140" s="1">
        <f>'Bills Import 2024'!BL140</f>
        <v>-1</v>
      </c>
      <c r="AE140" s="1">
        <f>'Bills Import 2024'!BM140</f>
        <v>1</v>
      </c>
      <c r="AF140" s="1">
        <f>'Bills Import 2024'!BN140</f>
        <v>1</v>
      </c>
      <c r="AG140" s="46">
        <f>'Bills Import 2024'!BO140</f>
        <v>181607</v>
      </c>
      <c r="AH140" s="46">
        <f>'Bills Import 2024'!BP140</f>
        <v>88707</v>
      </c>
      <c r="AI140" s="46">
        <f>'Bills Import 2024'!BQ140</f>
        <v>8189</v>
      </c>
      <c r="AJ140" s="46">
        <f>'Bills Import 2024'!BR140</f>
        <v>36361</v>
      </c>
      <c r="AK140" s="46">
        <f>'Bills Import 2024'!BS140</f>
        <v>15555</v>
      </c>
      <c r="AL140" s="46">
        <f>'Bills Import 2024'!BT140</f>
        <v>35890</v>
      </c>
      <c r="AM140" s="1">
        <f>'Bills Import 2024'!U140</f>
        <v>10240</v>
      </c>
      <c r="AN140" s="1" t="str">
        <f>'Bills Import 2024'!W140</f>
        <v>{"1012": 100.0}</v>
      </c>
      <c r="AO140" s="1" t="str">
        <f>'Bills Import 2024'!AW140</f>
        <v>15% PUR</v>
      </c>
      <c r="AP140" s="1" t="str">
        <f>'Bills Import 2024'!AX140</f>
        <v>0% PUR</v>
      </c>
      <c r="AQ140" s="1" t="str">
        <f>'Bills Import 2024'!AY140</f>
        <v>15% PUR</v>
      </c>
      <c r="AR140" s="1" t="str">
        <f>'Bills Import 2024'!AZ140</f>
        <v>15% PUR</v>
      </c>
      <c r="AS140" s="1" t="str">
        <f>'Bills Import 2024'!BA140</f>
        <v>15% PUR</v>
      </c>
      <c r="AT140" s="1" t="str">
        <f>'Bills Import 2024'!BB140</f>
        <v>0% PUR</v>
      </c>
    </row>
    <row r="141" spans="1:46" x14ac:dyDescent="0.25">
      <c r="A141" s="1" t="str">
        <f>'Bills Import 2024'!E141</f>
        <v>Raw Material Supplier</v>
      </c>
      <c r="B141" s="1" t="str">
        <f>'Bills Import 2024'!G141</f>
        <v>Employees Wages &amp; Salaries</v>
      </c>
      <c r="C141" s="1" t="str">
        <f>'Bills Import 2024'!I141</f>
        <v>Machinary Depreciation &amp; Maintenance</v>
      </c>
      <c r="D141" s="1" t="str">
        <f>'Bills Import 2024'!K141</f>
        <v>Subcontractors &amp; Services</v>
      </c>
      <c r="E141" s="1" t="str">
        <f>'Bills Import 2024'!M141</f>
        <v>Indirect Costs</v>
      </c>
      <c r="F141" s="1" t="str">
        <f>'Bills Import 2024'!O141</f>
        <v>Overheads</v>
      </c>
      <c r="G141" s="45">
        <f>'Bills Import 2024'!R141</f>
        <v>45382</v>
      </c>
      <c r="H141" s="45">
        <f>'Bills Import 2024'!R141</f>
        <v>45382</v>
      </c>
      <c r="I141" s="45">
        <f>'Bills Import 2024'!AE141</f>
        <v>45417</v>
      </c>
      <c r="J141" s="45">
        <f>'Bills Import 2024'!AG141</f>
        <v>45387</v>
      </c>
      <c r="K141" s="45">
        <f>'Bills Import 2024'!AI141</f>
        <v>45412</v>
      </c>
      <c r="L141" s="45">
        <f>'Bills Import 2024'!AK141</f>
        <v>45397</v>
      </c>
      <c r="M141" s="45">
        <f>'Bills Import 2024'!AM141</f>
        <v>45382</v>
      </c>
      <c r="N141" s="45">
        <f>'Bills Import 2024'!AO141</f>
        <v>45403</v>
      </c>
      <c r="O141" s="1" t="str">
        <f>'Bills Import 2024'!X141</f>
        <v>3010092</v>
      </c>
      <c r="P141" s="1" t="str">
        <f>'Bills Import 2024'!Y141</f>
        <v>3010093</v>
      </c>
      <c r="Q141" s="1" t="str">
        <f>'Bills Import 2024'!Z141</f>
        <v>3010094</v>
      </c>
      <c r="R141" s="1" t="str">
        <f>'Bills Import 2024'!AA141</f>
        <v>3010095</v>
      </c>
      <c r="S141" s="1" t="str">
        <f>'Bills Import 2024'!AB141</f>
        <v>3010096</v>
      </c>
      <c r="T141" s="1" t="str">
        <f>'Bills Import 2024'!AC141</f>
        <v>3010097</v>
      </c>
      <c r="U141" s="1" t="str">
        <f>'Bills Import 2024'!BC141</f>
        <v>Raw Material</v>
      </c>
      <c r="V141" s="1" t="str">
        <f>'Bills Import 2024'!BD141</f>
        <v>Manpower</v>
      </c>
      <c r="W141" s="1" t="str">
        <f>'Bills Import 2024'!BE141</f>
        <v>Machinary</v>
      </c>
      <c r="X141" s="1" t="str">
        <f>'Bills Import 2024'!BF141</f>
        <v>Subcontractors</v>
      </c>
      <c r="Y141" s="1" t="str">
        <f>'Bills Import 2024'!BG141</f>
        <v>Indirect Costs</v>
      </c>
      <c r="Z141" s="1" t="str">
        <f>'Bills Import 2024'!BH141</f>
        <v>Overheads</v>
      </c>
      <c r="AA141" s="1">
        <f>'Bills Import 2024'!BI141</f>
        <v>1</v>
      </c>
      <c r="AB141" s="1">
        <f>'Bills Import 2024'!BJ141</f>
        <v>1</v>
      </c>
      <c r="AC141" s="1">
        <f>'Bills Import 2024'!BK141</f>
        <v>1</v>
      </c>
      <c r="AD141" s="1">
        <f>'Bills Import 2024'!BL141</f>
        <v>1</v>
      </c>
      <c r="AE141" s="1">
        <f>'Bills Import 2024'!BM141</f>
        <v>1</v>
      </c>
      <c r="AF141" s="1">
        <f>'Bills Import 2024'!BN141</f>
        <v>1</v>
      </c>
      <c r="AG141" s="46">
        <f>'Bills Import 2024'!BO141</f>
        <v>92700</v>
      </c>
      <c r="AH141" s="46">
        <f>'Bills Import 2024'!BP141</f>
        <v>45280</v>
      </c>
      <c r="AI141" s="46">
        <f>'Bills Import 2024'!BQ141</f>
        <v>4180</v>
      </c>
      <c r="AJ141" s="46">
        <f>'Bills Import 2024'!BR141</f>
        <v>18560</v>
      </c>
      <c r="AK141" s="46">
        <f>'Bills Import 2024'!BS141</f>
        <v>7940</v>
      </c>
      <c r="AL141" s="46">
        <f>'Bills Import 2024'!BT141</f>
        <v>18320</v>
      </c>
      <c r="AM141" s="1">
        <f>'Bills Import 2024'!U141</f>
        <v>10138</v>
      </c>
      <c r="AN141" s="1" t="str">
        <f>'Bills Import 2024'!W141</f>
        <v>{"910": 100.0}</v>
      </c>
      <c r="AO141" s="1" t="str">
        <f>'Bills Import 2024'!AW141</f>
        <v>15% PUR</v>
      </c>
      <c r="AP141" s="1" t="str">
        <f>'Bills Import 2024'!AX141</f>
        <v>0% PUR</v>
      </c>
      <c r="AQ141" s="1" t="str">
        <f>'Bills Import 2024'!AY141</f>
        <v>15% PUR</v>
      </c>
      <c r="AR141" s="1" t="str">
        <f>'Bills Import 2024'!AZ141</f>
        <v>15% PUR</v>
      </c>
      <c r="AS141" s="1" t="str">
        <f>'Bills Import 2024'!BA141</f>
        <v>15% PUR</v>
      </c>
      <c r="AT141" s="1" t="str">
        <f>'Bills Import 2024'!BB141</f>
        <v>0% PUR</v>
      </c>
    </row>
    <row r="142" spans="1:46" x14ac:dyDescent="0.25">
      <c r="A142" s="1" t="str">
        <f>'Bills Import 2024'!E142</f>
        <v/>
      </c>
      <c r="B142" s="1" t="str">
        <f>'Bills Import 2024'!G142</f>
        <v/>
      </c>
      <c r="C142" s="1" t="str">
        <f>'Bills Import 2024'!I142</f>
        <v/>
      </c>
      <c r="D142" s="1" t="str">
        <f>'Bills Import 2024'!K142</f>
        <v/>
      </c>
      <c r="E142" s="1" t="str">
        <f>'Bills Import 2024'!M142</f>
        <v/>
      </c>
      <c r="F142" s="1" t="str">
        <f>'Bills Import 2024'!O142</f>
        <v/>
      </c>
      <c r="G142" s="45" t="str">
        <f>'Bills Import 2024'!R142</f>
        <v/>
      </c>
      <c r="H142" s="45" t="str">
        <f>'Bills Import 2024'!R142</f>
        <v/>
      </c>
      <c r="I142" s="45" t="str">
        <f>'Bills Import 2024'!AE142</f>
        <v/>
      </c>
      <c r="J142" s="45" t="str">
        <f>'Bills Import 2024'!AG142</f>
        <v/>
      </c>
      <c r="K142" s="45" t="str">
        <f>'Bills Import 2024'!AI142</f>
        <v/>
      </c>
      <c r="L142" s="45" t="str">
        <f>'Bills Import 2024'!AK142</f>
        <v/>
      </c>
      <c r="M142" s="45" t="str">
        <f>'Bills Import 2024'!AM142</f>
        <v/>
      </c>
      <c r="N142" s="45" t="str">
        <f>'Bills Import 2024'!AO142</f>
        <v/>
      </c>
      <c r="O142" s="1" t="str">
        <f>'Bills Import 2024'!X142</f>
        <v>101011701</v>
      </c>
      <c r="P142" s="1" t="str">
        <f>'Bills Import 2024'!Y142</f>
        <v>3010093</v>
      </c>
      <c r="Q142" s="1" t="str">
        <f>'Bills Import 2024'!Z142</f>
        <v>3010094</v>
      </c>
      <c r="R142" s="1" t="str">
        <f>'Bills Import 2024'!AA142</f>
        <v>101011701</v>
      </c>
      <c r="S142" s="1" t="str">
        <f>'Bills Import 2024'!AB142</f>
        <v>3010096</v>
      </c>
      <c r="T142" s="1" t="str">
        <f>'Bills Import 2024'!AC142</f>
        <v>3010097</v>
      </c>
      <c r="U142" s="1" t="str">
        <f>'Bills Import 2024'!BC142</f>
        <v>Deduction of Advance Payment to Suppliers</v>
      </c>
      <c r="V142" s="1" t="str">
        <f>'Bills Import 2024'!BD142</f>
        <v>Manpower</v>
      </c>
      <c r="W142" s="1" t="str">
        <f>'Bills Import 2024'!BE142</f>
        <v>Machinary</v>
      </c>
      <c r="X142" s="1" t="str">
        <f>'Bills Import 2024'!BF142</f>
        <v>Deduction of Advance Payment to Suppliers</v>
      </c>
      <c r="Y142" s="1" t="str">
        <f>'Bills Import 2024'!BG142</f>
        <v>Indirect Costs</v>
      </c>
      <c r="Z142" s="1" t="str">
        <f>'Bills Import 2024'!BH142</f>
        <v>Overheads</v>
      </c>
      <c r="AA142" s="1">
        <f>'Bills Import 2024'!BI142</f>
        <v>-1</v>
      </c>
      <c r="AB142" s="1">
        <f>'Bills Import 2024'!BJ142</f>
        <v>1</v>
      </c>
      <c r="AC142" s="1">
        <f>'Bills Import 2024'!BK142</f>
        <v>1</v>
      </c>
      <c r="AD142" s="1">
        <f>'Bills Import 2024'!BL142</f>
        <v>-1</v>
      </c>
      <c r="AE142" s="1">
        <f>'Bills Import 2024'!BM142</f>
        <v>1</v>
      </c>
      <c r="AF142" s="1">
        <f>'Bills Import 2024'!BN142</f>
        <v>1</v>
      </c>
      <c r="AG142" s="46">
        <f>'Bills Import 2024'!BO142</f>
        <v>18540</v>
      </c>
      <c r="AH142" s="46">
        <f>'Bills Import 2024'!BP142</f>
        <v>9056</v>
      </c>
      <c r="AI142" s="46">
        <f>'Bills Import 2024'!BQ142</f>
        <v>836</v>
      </c>
      <c r="AJ142" s="46">
        <f>'Bills Import 2024'!BR142</f>
        <v>3712</v>
      </c>
      <c r="AK142" s="46">
        <f>'Bills Import 2024'!BS142</f>
        <v>1588</v>
      </c>
      <c r="AL142" s="46">
        <f>'Bills Import 2024'!BT142</f>
        <v>3664</v>
      </c>
      <c r="AM142" s="1">
        <f>'Bills Import 2024'!U142</f>
        <v>10138</v>
      </c>
      <c r="AN142" s="1" t="str">
        <f>'Bills Import 2024'!W142</f>
        <v>{"910": 100.0}</v>
      </c>
      <c r="AO142" s="1" t="str">
        <f>'Bills Import 2024'!AW142</f>
        <v>15% PUR</v>
      </c>
      <c r="AP142" s="1" t="str">
        <f>'Bills Import 2024'!AX142</f>
        <v>0% PUR</v>
      </c>
      <c r="AQ142" s="1" t="str">
        <f>'Bills Import 2024'!AY142</f>
        <v>15% PUR</v>
      </c>
      <c r="AR142" s="1" t="str">
        <f>'Bills Import 2024'!AZ142</f>
        <v>15% PUR</v>
      </c>
      <c r="AS142" s="1" t="str">
        <f>'Bills Import 2024'!BA142</f>
        <v>15% PUR</v>
      </c>
      <c r="AT142" s="1" t="str">
        <f>'Bills Import 2024'!BB142</f>
        <v>0% PUR</v>
      </c>
    </row>
    <row r="143" spans="1:46" x14ac:dyDescent="0.25">
      <c r="A143" s="1" t="str">
        <f>'Bills Import 2024'!E143</f>
        <v>Raw Material Supplier</v>
      </c>
      <c r="B143" s="1" t="str">
        <f>'Bills Import 2024'!G143</f>
        <v>Employees Wages &amp; Salaries</v>
      </c>
      <c r="C143" s="1" t="str">
        <f>'Bills Import 2024'!I143</f>
        <v>Machinary Depreciation &amp; Maintenance</v>
      </c>
      <c r="D143" s="1" t="str">
        <f>'Bills Import 2024'!K143</f>
        <v>Subcontractors &amp; Services</v>
      </c>
      <c r="E143" s="1" t="str">
        <f>'Bills Import 2024'!M143</f>
        <v>Indirect Costs</v>
      </c>
      <c r="F143" s="1" t="str">
        <f>'Bills Import 2024'!O143</f>
        <v>Overheads</v>
      </c>
      <c r="G143" s="45">
        <f>'Bills Import 2024'!R143</f>
        <v>45382</v>
      </c>
      <c r="H143" s="45">
        <f>'Bills Import 2024'!R143</f>
        <v>45382</v>
      </c>
      <c r="I143" s="45">
        <f>'Bills Import 2024'!AE143</f>
        <v>45417</v>
      </c>
      <c r="J143" s="45">
        <f>'Bills Import 2024'!AG143</f>
        <v>45387</v>
      </c>
      <c r="K143" s="45">
        <f>'Bills Import 2024'!AI143</f>
        <v>45412</v>
      </c>
      <c r="L143" s="45">
        <f>'Bills Import 2024'!AK143</f>
        <v>45397</v>
      </c>
      <c r="M143" s="45">
        <f>'Bills Import 2024'!AM143</f>
        <v>45382</v>
      </c>
      <c r="N143" s="45">
        <f>'Bills Import 2024'!AO143</f>
        <v>45403</v>
      </c>
      <c r="O143" s="1" t="str">
        <f>'Bills Import 2024'!X143</f>
        <v>3010092</v>
      </c>
      <c r="P143" s="1" t="str">
        <f>'Bills Import 2024'!Y143</f>
        <v>3010093</v>
      </c>
      <c r="Q143" s="1" t="str">
        <f>'Bills Import 2024'!Z143</f>
        <v>3010094</v>
      </c>
      <c r="R143" s="1" t="str">
        <f>'Bills Import 2024'!AA143</f>
        <v>3010095</v>
      </c>
      <c r="S143" s="1" t="str">
        <f>'Bills Import 2024'!AB143</f>
        <v>3010096</v>
      </c>
      <c r="T143" s="1" t="str">
        <f>'Bills Import 2024'!AC143</f>
        <v>3010097</v>
      </c>
      <c r="U143" s="1" t="str">
        <f>'Bills Import 2024'!BC143</f>
        <v>Raw Material</v>
      </c>
      <c r="V143" s="1" t="str">
        <f>'Bills Import 2024'!BD143</f>
        <v>Manpower</v>
      </c>
      <c r="W143" s="1" t="str">
        <f>'Bills Import 2024'!BE143</f>
        <v>Machinary</v>
      </c>
      <c r="X143" s="1" t="str">
        <f>'Bills Import 2024'!BF143</f>
        <v>Subcontractors</v>
      </c>
      <c r="Y143" s="1" t="str">
        <f>'Bills Import 2024'!BG143</f>
        <v>Indirect Costs</v>
      </c>
      <c r="Z143" s="1" t="str">
        <f>'Bills Import 2024'!BH143</f>
        <v>Overheads</v>
      </c>
      <c r="AA143" s="1">
        <f>'Bills Import 2024'!BI143</f>
        <v>1</v>
      </c>
      <c r="AB143" s="1">
        <f>'Bills Import 2024'!BJ143</f>
        <v>1</v>
      </c>
      <c r="AC143" s="1">
        <f>'Bills Import 2024'!BK143</f>
        <v>1</v>
      </c>
      <c r="AD143" s="1">
        <f>'Bills Import 2024'!BL143</f>
        <v>1</v>
      </c>
      <c r="AE143" s="1">
        <f>'Bills Import 2024'!BM143</f>
        <v>1</v>
      </c>
      <c r="AF143" s="1">
        <f>'Bills Import 2024'!BN143</f>
        <v>1</v>
      </c>
      <c r="AG143" s="46">
        <f>'Bills Import 2024'!BO143</f>
        <v>131829</v>
      </c>
      <c r="AH143" s="46">
        <f>'Bills Import 2024'!BP143</f>
        <v>64393</v>
      </c>
      <c r="AI143" s="46">
        <f>'Bills Import 2024'!BQ143</f>
        <v>5944</v>
      </c>
      <c r="AJ143" s="46">
        <f>'Bills Import 2024'!BR143</f>
        <v>26394</v>
      </c>
      <c r="AK143" s="46">
        <f>'Bills Import 2024'!BS143</f>
        <v>11291</v>
      </c>
      <c r="AL143" s="46">
        <f>'Bills Import 2024'!BT143</f>
        <v>26053</v>
      </c>
      <c r="AM143" s="1">
        <f>'Bills Import 2024'!U143</f>
        <v>10088</v>
      </c>
      <c r="AN143" s="1" t="str">
        <f>'Bills Import 2024'!W143</f>
        <v>{"860": 100.0}</v>
      </c>
      <c r="AO143" s="1" t="str">
        <f>'Bills Import 2024'!AW143</f>
        <v>15% PUR</v>
      </c>
      <c r="AP143" s="1" t="str">
        <f>'Bills Import 2024'!AX143</f>
        <v>0% PUR</v>
      </c>
      <c r="AQ143" s="1" t="str">
        <f>'Bills Import 2024'!AY143</f>
        <v>15% PUR</v>
      </c>
      <c r="AR143" s="1" t="str">
        <f>'Bills Import 2024'!AZ143</f>
        <v>15% PUR</v>
      </c>
      <c r="AS143" s="1" t="str">
        <f>'Bills Import 2024'!BA143</f>
        <v>15% PUR</v>
      </c>
      <c r="AT143" s="1" t="str">
        <f>'Bills Import 2024'!BB143</f>
        <v>0% PUR</v>
      </c>
    </row>
    <row r="144" spans="1:46" x14ac:dyDescent="0.25">
      <c r="A144" s="1" t="str">
        <f>'Bills Import 2024'!E144</f>
        <v>Raw Material Supplier</v>
      </c>
      <c r="B144" s="1" t="str">
        <f>'Bills Import 2024'!G144</f>
        <v>Employees Wages &amp; Salaries</v>
      </c>
      <c r="C144" s="1" t="str">
        <f>'Bills Import 2024'!I144</f>
        <v>Machinary Depreciation &amp; Maintenance</v>
      </c>
      <c r="D144" s="1" t="str">
        <f>'Bills Import 2024'!K144</f>
        <v>Subcontractors &amp; Services</v>
      </c>
      <c r="E144" s="1" t="str">
        <f>'Bills Import 2024'!M144</f>
        <v>Indirect Costs</v>
      </c>
      <c r="F144" s="1" t="str">
        <f>'Bills Import 2024'!O144</f>
        <v>Overheads</v>
      </c>
      <c r="G144" s="45">
        <f>'Bills Import 2024'!R144</f>
        <v>45382</v>
      </c>
      <c r="H144" s="45">
        <f>'Bills Import 2024'!R144</f>
        <v>45382</v>
      </c>
      <c r="I144" s="45">
        <f>'Bills Import 2024'!AE144</f>
        <v>45417</v>
      </c>
      <c r="J144" s="45">
        <f>'Bills Import 2024'!AG144</f>
        <v>45387</v>
      </c>
      <c r="K144" s="45">
        <f>'Bills Import 2024'!AI144</f>
        <v>45412</v>
      </c>
      <c r="L144" s="45">
        <f>'Bills Import 2024'!AK144</f>
        <v>45397</v>
      </c>
      <c r="M144" s="45">
        <f>'Bills Import 2024'!AM144</f>
        <v>45382</v>
      </c>
      <c r="N144" s="45">
        <f>'Bills Import 2024'!AO144</f>
        <v>45403</v>
      </c>
      <c r="O144" s="1" t="str">
        <f>'Bills Import 2024'!X144</f>
        <v>3010092</v>
      </c>
      <c r="P144" s="1" t="str">
        <f>'Bills Import 2024'!Y144</f>
        <v>3010093</v>
      </c>
      <c r="Q144" s="1" t="str">
        <f>'Bills Import 2024'!Z144</f>
        <v>3010094</v>
      </c>
      <c r="R144" s="1" t="str">
        <f>'Bills Import 2024'!AA144</f>
        <v>3010095</v>
      </c>
      <c r="S144" s="1" t="str">
        <f>'Bills Import 2024'!AB144</f>
        <v>3010096</v>
      </c>
      <c r="T144" s="1" t="str">
        <f>'Bills Import 2024'!AC144</f>
        <v>3010097</v>
      </c>
      <c r="U144" s="1" t="str">
        <f>'Bills Import 2024'!BC144</f>
        <v>Raw Material</v>
      </c>
      <c r="V144" s="1" t="str">
        <f>'Bills Import 2024'!BD144</f>
        <v>Manpower</v>
      </c>
      <c r="W144" s="1" t="str">
        <f>'Bills Import 2024'!BE144</f>
        <v>Machinary</v>
      </c>
      <c r="X144" s="1" t="str">
        <f>'Bills Import 2024'!BF144</f>
        <v>Subcontractors</v>
      </c>
      <c r="Y144" s="1" t="str">
        <f>'Bills Import 2024'!BG144</f>
        <v>Indirect Costs</v>
      </c>
      <c r="Z144" s="1" t="str">
        <f>'Bills Import 2024'!BH144</f>
        <v>Overheads</v>
      </c>
      <c r="AA144" s="1">
        <f>'Bills Import 2024'!BI144</f>
        <v>1</v>
      </c>
      <c r="AB144" s="1">
        <f>'Bills Import 2024'!BJ144</f>
        <v>1</v>
      </c>
      <c r="AC144" s="1">
        <f>'Bills Import 2024'!BK144</f>
        <v>1</v>
      </c>
      <c r="AD144" s="1">
        <f>'Bills Import 2024'!BL144</f>
        <v>1</v>
      </c>
      <c r="AE144" s="1">
        <f>'Bills Import 2024'!BM144</f>
        <v>1</v>
      </c>
      <c r="AF144" s="1">
        <f>'Bills Import 2024'!BN144</f>
        <v>1</v>
      </c>
      <c r="AG144" s="46">
        <f>'Bills Import 2024'!BO144</f>
        <v>3732976</v>
      </c>
      <c r="AH144" s="46">
        <f>'Bills Import 2024'!BP144</f>
        <v>1823400</v>
      </c>
      <c r="AI144" s="46">
        <f>'Bills Import 2024'!BQ144</f>
        <v>168326</v>
      </c>
      <c r="AJ144" s="46">
        <f>'Bills Import 2024'!BR144</f>
        <v>747401</v>
      </c>
      <c r="AK144" s="46">
        <f>'Bills Import 2024'!BS144</f>
        <v>319739</v>
      </c>
      <c r="AL144" s="46">
        <f>'Bills Import 2024'!BT144</f>
        <v>737736</v>
      </c>
      <c r="AM144" s="1">
        <f>'Bills Import 2024'!U144</f>
        <v>10256</v>
      </c>
      <c r="AN144" s="1" t="str">
        <f>'Bills Import 2024'!W144</f>
        <v>{"1028": 100.0}</v>
      </c>
      <c r="AO144" s="1" t="str">
        <f>'Bills Import 2024'!AW144</f>
        <v>15% PUR</v>
      </c>
      <c r="AP144" s="1" t="str">
        <f>'Bills Import 2024'!AX144</f>
        <v>0% PUR</v>
      </c>
      <c r="AQ144" s="1" t="str">
        <f>'Bills Import 2024'!AY144</f>
        <v>15% PUR</v>
      </c>
      <c r="AR144" s="1" t="str">
        <f>'Bills Import 2024'!AZ144</f>
        <v>15% PUR</v>
      </c>
      <c r="AS144" s="1" t="str">
        <f>'Bills Import 2024'!BA144</f>
        <v>15% PUR</v>
      </c>
      <c r="AT144" s="1" t="str">
        <f>'Bills Import 2024'!BB144</f>
        <v>0% PUR</v>
      </c>
    </row>
    <row r="145" spans="1:46" x14ac:dyDescent="0.25">
      <c r="A145" s="1" t="str">
        <f>'Bills Import 2024'!E145</f>
        <v/>
      </c>
      <c r="B145" s="1" t="str">
        <f>'Bills Import 2024'!G145</f>
        <v/>
      </c>
      <c r="C145" s="1" t="str">
        <f>'Bills Import 2024'!I145</f>
        <v/>
      </c>
      <c r="D145" s="1" t="str">
        <f>'Bills Import 2024'!K145</f>
        <v/>
      </c>
      <c r="E145" s="1" t="str">
        <f>'Bills Import 2024'!M145</f>
        <v/>
      </c>
      <c r="F145" s="1" t="str">
        <f>'Bills Import 2024'!O145</f>
        <v/>
      </c>
      <c r="G145" s="45" t="str">
        <f>'Bills Import 2024'!R145</f>
        <v/>
      </c>
      <c r="H145" s="45" t="str">
        <f>'Bills Import 2024'!R145</f>
        <v/>
      </c>
      <c r="I145" s="45" t="str">
        <f>'Bills Import 2024'!AE145</f>
        <v/>
      </c>
      <c r="J145" s="45" t="str">
        <f>'Bills Import 2024'!AG145</f>
        <v/>
      </c>
      <c r="K145" s="45" t="str">
        <f>'Bills Import 2024'!AI145</f>
        <v/>
      </c>
      <c r="L145" s="45" t="str">
        <f>'Bills Import 2024'!AK145</f>
        <v/>
      </c>
      <c r="M145" s="45" t="str">
        <f>'Bills Import 2024'!AM145</f>
        <v/>
      </c>
      <c r="N145" s="45" t="str">
        <f>'Bills Import 2024'!AO145</f>
        <v/>
      </c>
      <c r="O145" s="1" t="str">
        <f>'Bills Import 2024'!X145</f>
        <v>101011701</v>
      </c>
      <c r="P145" s="1" t="str">
        <f>'Bills Import 2024'!Y145</f>
        <v>3010093</v>
      </c>
      <c r="Q145" s="1" t="str">
        <f>'Bills Import 2024'!Z145</f>
        <v>3010094</v>
      </c>
      <c r="R145" s="1" t="str">
        <f>'Bills Import 2024'!AA145</f>
        <v>101011701</v>
      </c>
      <c r="S145" s="1" t="str">
        <f>'Bills Import 2024'!AB145</f>
        <v>3010096</v>
      </c>
      <c r="T145" s="1" t="str">
        <f>'Bills Import 2024'!AC145</f>
        <v>3010097</v>
      </c>
      <c r="U145" s="1" t="str">
        <f>'Bills Import 2024'!BC145</f>
        <v>Deduction of Advance Payment to Suppliers</v>
      </c>
      <c r="V145" s="1" t="str">
        <f>'Bills Import 2024'!BD145</f>
        <v>Manpower</v>
      </c>
      <c r="W145" s="1" t="str">
        <f>'Bills Import 2024'!BE145</f>
        <v>Machinary</v>
      </c>
      <c r="X145" s="1" t="str">
        <f>'Bills Import 2024'!BF145</f>
        <v>Deduction of Advance Payment to Suppliers</v>
      </c>
      <c r="Y145" s="1" t="str">
        <f>'Bills Import 2024'!BG145</f>
        <v>Indirect Costs</v>
      </c>
      <c r="Z145" s="1" t="str">
        <f>'Bills Import 2024'!BH145</f>
        <v>Overheads</v>
      </c>
      <c r="AA145" s="1">
        <f>'Bills Import 2024'!BI145</f>
        <v>-1</v>
      </c>
      <c r="AB145" s="1">
        <f>'Bills Import 2024'!BJ145</f>
        <v>1</v>
      </c>
      <c r="AC145" s="1">
        <f>'Bills Import 2024'!BK145</f>
        <v>1</v>
      </c>
      <c r="AD145" s="1">
        <f>'Bills Import 2024'!BL145</f>
        <v>-1</v>
      </c>
      <c r="AE145" s="1">
        <f>'Bills Import 2024'!BM145</f>
        <v>1</v>
      </c>
      <c r="AF145" s="1">
        <f>'Bills Import 2024'!BN145</f>
        <v>1</v>
      </c>
      <c r="AG145" s="46">
        <f>'Bills Import 2024'!BO145</f>
        <v>746595</v>
      </c>
      <c r="AH145" s="46">
        <f>'Bills Import 2024'!BP145</f>
        <v>364680</v>
      </c>
      <c r="AI145" s="46">
        <f>'Bills Import 2024'!BQ145</f>
        <v>33665</v>
      </c>
      <c r="AJ145" s="46">
        <f>'Bills Import 2024'!BR145</f>
        <v>149480</v>
      </c>
      <c r="AK145" s="46">
        <f>'Bills Import 2024'!BS145</f>
        <v>63948</v>
      </c>
      <c r="AL145" s="46">
        <f>'Bills Import 2024'!BT145</f>
        <v>147547</v>
      </c>
      <c r="AM145" s="1">
        <f>'Bills Import 2024'!U145</f>
        <v>10256</v>
      </c>
      <c r="AN145" s="1" t="str">
        <f>'Bills Import 2024'!W145</f>
        <v>{"1028": 100.0}</v>
      </c>
      <c r="AO145" s="1" t="str">
        <f>'Bills Import 2024'!AW145</f>
        <v>15% PUR</v>
      </c>
      <c r="AP145" s="1" t="str">
        <f>'Bills Import 2024'!AX145</f>
        <v>0% PUR</v>
      </c>
      <c r="AQ145" s="1" t="str">
        <f>'Bills Import 2024'!AY145</f>
        <v>15% PUR</v>
      </c>
      <c r="AR145" s="1" t="str">
        <f>'Bills Import 2024'!AZ145</f>
        <v>15% PUR</v>
      </c>
      <c r="AS145" s="1" t="str">
        <f>'Bills Import 2024'!BA145</f>
        <v>15% PUR</v>
      </c>
      <c r="AT145" s="1" t="str">
        <f>'Bills Import 2024'!BB145</f>
        <v>0% PUR</v>
      </c>
    </row>
    <row r="146" spans="1:46" x14ac:dyDescent="0.25">
      <c r="A146" s="1" t="str">
        <f>'Bills Import 2024'!E146</f>
        <v>Raw Material Supplier</v>
      </c>
      <c r="B146" s="1" t="str">
        <f>'Bills Import 2024'!G146</f>
        <v>Employees Wages &amp; Salaries</v>
      </c>
      <c r="C146" s="1" t="str">
        <f>'Bills Import 2024'!I146</f>
        <v>Machinary Depreciation &amp; Maintenance</v>
      </c>
      <c r="D146" s="1" t="str">
        <f>'Bills Import 2024'!K146</f>
        <v>Subcontractors &amp; Services</v>
      </c>
      <c r="E146" s="1" t="str">
        <f>'Bills Import 2024'!M146</f>
        <v>Indirect Costs</v>
      </c>
      <c r="F146" s="1" t="str">
        <f>'Bills Import 2024'!O146</f>
        <v>Overheads</v>
      </c>
      <c r="G146" s="45">
        <f>'Bills Import 2024'!R146</f>
        <v>45382</v>
      </c>
      <c r="H146" s="45">
        <f>'Bills Import 2024'!R146</f>
        <v>45382</v>
      </c>
      <c r="I146" s="45">
        <f>'Bills Import 2024'!AE146</f>
        <v>45417</v>
      </c>
      <c r="J146" s="45">
        <f>'Bills Import 2024'!AG146</f>
        <v>45387</v>
      </c>
      <c r="K146" s="45">
        <f>'Bills Import 2024'!AI146</f>
        <v>45412</v>
      </c>
      <c r="L146" s="45">
        <f>'Bills Import 2024'!AK146</f>
        <v>45397</v>
      </c>
      <c r="M146" s="45">
        <f>'Bills Import 2024'!AM146</f>
        <v>45382</v>
      </c>
      <c r="N146" s="45">
        <f>'Bills Import 2024'!AO146</f>
        <v>45403</v>
      </c>
      <c r="O146" s="1" t="str">
        <f>'Bills Import 2024'!X146</f>
        <v>3010092</v>
      </c>
      <c r="P146" s="1" t="str">
        <f>'Bills Import 2024'!Y146</f>
        <v>3010093</v>
      </c>
      <c r="Q146" s="1" t="str">
        <f>'Bills Import 2024'!Z146</f>
        <v>3010094</v>
      </c>
      <c r="R146" s="1" t="str">
        <f>'Bills Import 2024'!AA146</f>
        <v>3010095</v>
      </c>
      <c r="S146" s="1" t="str">
        <f>'Bills Import 2024'!AB146</f>
        <v>3010096</v>
      </c>
      <c r="T146" s="1" t="str">
        <f>'Bills Import 2024'!AC146</f>
        <v>3010097</v>
      </c>
      <c r="U146" s="1" t="str">
        <f>'Bills Import 2024'!BC146</f>
        <v>Raw Material</v>
      </c>
      <c r="V146" s="1" t="str">
        <f>'Bills Import 2024'!BD146</f>
        <v>Manpower</v>
      </c>
      <c r="W146" s="1" t="str">
        <f>'Bills Import 2024'!BE146</f>
        <v>Machinary</v>
      </c>
      <c r="X146" s="1" t="str">
        <f>'Bills Import 2024'!BF146</f>
        <v>Subcontractors</v>
      </c>
      <c r="Y146" s="1" t="str">
        <f>'Bills Import 2024'!BG146</f>
        <v>Indirect Costs</v>
      </c>
      <c r="Z146" s="1" t="str">
        <f>'Bills Import 2024'!BH146</f>
        <v>Overheads</v>
      </c>
      <c r="AA146" s="1">
        <f>'Bills Import 2024'!BI146</f>
        <v>1</v>
      </c>
      <c r="AB146" s="1">
        <f>'Bills Import 2024'!BJ146</f>
        <v>1</v>
      </c>
      <c r="AC146" s="1">
        <f>'Bills Import 2024'!BK146</f>
        <v>1</v>
      </c>
      <c r="AD146" s="1">
        <f>'Bills Import 2024'!BL146</f>
        <v>1</v>
      </c>
      <c r="AE146" s="1">
        <f>'Bills Import 2024'!BM146</f>
        <v>1</v>
      </c>
      <c r="AF146" s="1">
        <f>'Bills Import 2024'!BN146</f>
        <v>1</v>
      </c>
      <c r="AG146" s="46">
        <f>'Bills Import 2024'!BO146</f>
        <v>278100</v>
      </c>
      <c r="AH146" s="46">
        <f>'Bills Import 2024'!BP146</f>
        <v>135840</v>
      </c>
      <c r="AI146" s="46">
        <f>'Bills Import 2024'!BQ146</f>
        <v>12540</v>
      </c>
      <c r="AJ146" s="46">
        <f>'Bills Import 2024'!BR146</f>
        <v>55680</v>
      </c>
      <c r="AK146" s="46">
        <f>'Bills Import 2024'!BS146</f>
        <v>23820</v>
      </c>
      <c r="AL146" s="46">
        <f>'Bills Import 2024'!BT146</f>
        <v>54960</v>
      </c>
      <c r="AM146" s="1">
        <f>'Bills Import 2024'!U146</f>
        <v>10080</v>
      </c>
      <c r="AN146" s="1" t="str">
        <f>'Bills Import 2024'!W146</f>
        <v>{"854": 100.0}</v>
      </c>
      <c r="AO146" s="1" t="str">
        <f>'Bills Import 2024'!AW146</f>
        <v>15% PUR</v>
      </c>
      <c r="AP146" s="1" t="str">
        <f>'Bills Import 2024'!AX146</f>
        <v>0% PUR</v>
      </c>
      <c r="AQ146" s="1" t="str">
        <f>'Bills Import 2024'!AY146</f>
        <v>15% PUR</v>
      </c>
      <c r="AR146" s="1" t="str">
        <f>'Bills Import 2024'!AZ146</f>
        <v>15% PUR</v>
      </c>
      <c r="AS146" s="1" t="str">
        <f>'Bills Import 2024'!BA146</f>
        <v>15% PUR</v>
      </c>
      <c r="AT146" s="1" t="str">
        <f>'Bills Import 2024'!BB146</f>
        <v>0% PUR</v>
      </c>
    </row>
    <row r="147" spans="1:46" x14ac:dyDescent="0.25">
      <c r="A147" s="1" t="str">
        <f>'Bills Import 2024'!E147</f>
        <v/>
      </c>
      <c r="B147" s="1" t="str">
        <f>'Bills Import 2024'!G147</f>
        <v/>
      </c>
      <c r="C147" s="1" t="str">
        <f>'Bills Import 2024'!I147</f>
        <v/>
      </c>
      <c r="D147" s="1" t="str">
        <f>'Bills Import 2024'!K147</f>
        <v/>
      </c>
      <c r="E147" s="1" t="str">
        <f>'Bills Import 2024'!M147</f>
        <v/>
      </c>
      <c r="F147" s="1" t="str">
        <f>'Bills Import 2024'!O147</f>
        <v/>
      </c>
      <c r="G147" s="45" t="str">
        <f>'Bills Import 2024'!R147</f>
        <v/>
      </c>
      <c r="H147" s="45" t="str">
        <f>'Bills Import 2024'!R147</f>
        <v/>
      </c>
      <c r="I147" s="45" t="str">
        <f>'Bills Import 2024'!AE147</f>
        <v/>
      </c>
      <c r="J147" s="45" t="str">
        <f>'Bills Import 2024'!AG147</f>
        <v/>
      </c>
      <c r="K147" s="45" t="str">
        <f>'Bills Import 2024'!AI147</f>
        <v/>
      </c>
      <c r="L147" s="45" t="str">
        <f>'Bills Import 2024'!AK147</f>
        <v/>
      </c>
      <c r="M147" s="45" t="str">
        <f>'Bills Import 2024'!AM147</f>
        <v/>
      </c>
      <c r="N147" s="45" t="str">
        <f>'Bills Import 2024'!AO147</f>
        <v/>
      </c>
      <c r="O147" s="1" t="str">
        <f>'Bills Import 2024'!X147</f>
        <v>101011701</v>
      </c>
      <c r="P147" s="1" t="str">
        <f>'Bills Import 2024'!Y147</f>
        <v>3010093</v>
      </c>
      <c r="Q147" s="1" t="str">
        <f>'Bills Import 2024'!Z147</f>
        <v>3010094</v>
      </c>
      <c r="R147" s="1" t="str">
        <f>'Bills Import 2024'!AA147</f>
        <v>101011701</v>
      </c>
      <c r="S147" s="1" t="str">
        <f>'Bills Import 2024'!AB147</f>
        <v>3010096</v>
      </c>
      <c r="T147" s="1" t="str">
        <f>'Bills Import 2024'!AC147</f>
        <v>3010097</v>
      </c>
      <c r="U147" s="1" t="str">
        <f>'Bills Import 2024'!BC147</f>
        <v>Deduction of Advance Payment to Suppliers</v>
      </c>
      <c r="V147" s="1" t="str">
        <f>'Bills Import 2024'!BD147</f>
        <v>Manpower</v>
      </c>
      <c r="W147" s="1" t="str">
        <f>'Bills Import 2024'!BE147</f>
        <v>Machinary</v>
      </c>
      <c r="X147" s="1" t="str">
        <f>'Bills Import 2024'!BF147</f>
        <v>Deduction of Advance Payment to Suppliers</v>
      </c>
      <c r="Y147" s="1" t="str">
        <f>'Bills Import 2024'!BG147</f>
        <v>Indirect Costs</v>
      </c>
      <c r="Z147" s="1" t="str">
        <f>'Bills Import 2024'!BH147</f>
        <v>Overheads</v>
      </c>
      <c r="AA147" s="1">
        <f>'Bills Import 2024'!BI147</f>
        <v>-1</v>
      </c>
      <c r="AB147" s="1">
        <f>'Bills Import 2024'!BJ147</f>
        <v>1</v>
      </c>
      <c r="AC147" s="1">
        <f>'Bills Import 2024'!BK147</f>
        <v>1</v>
      </c>
      <c r="AD147" s="1">
        <f>'Bills Import 2024'!BL147</f>
        <v>-1</v>
      </c>
      <c r="AE147" s="1">
        <f>'Bills Import 2024'!BM147</f>
        <v>1</v>
      </c>
      <c r="AF147" s="1">
        <f>'Bills Import 2024'!BN147</f>
        <v>1</v>
      </c>
      <c r="AG147" s="46">
        <f>'Bills Import 2024'!BO147</f>
        <v>111240</v>
      </c>
      <c r="AH147" s="46">
        <f>'Bills Import 2024'!BP147</f>
        <v>54336</v>
      </c>
      <c r="AI147" s="46">
        <f>'Bills Import 2024'!BQ147</f>
        <v>5016</v>
      </c>
      <c r="AJ147" s="46">
        <f>'Bills Import 2024'!BR147</f>
        <v>22272</v>
      </c>
      <c r="AK147" s="46">
        <f>'Bills Import 2024'!BS147</f>
        <v>9528</v>
      </c>
      <c r="AL147" s="46">
        <f>'Bills Import 2024'!BT147</f>
        <v>21984</v>
      </c>
      <c r="AM147" s="1">
        <f>'Bills Import 2024'!U147</f>
        <v>10080</v>
      </c>
      <c r="AN147" s="1" t="str">
        <f>'Bills Import 2024'!W147</f>
        <v>{"854": 100.0}</v>
      </c>
      <c r="AO147" s="1" t="str">
        <f>'Bills Import 2024'!AW147</f>
        <v>15% PUR</v>
      </c>
      <c r="AP147" s="1" t="str">
        <f>'Bills Import 2024'!AX147</f>
        <v>0% PUR</v>
      </c>
      <c r="AQ147" s="1" t="str">
        <f>'Bills Import 2024'!AY147</f>
        <v>15% PUR</v>
      </c>
      <c r="AR147" s="1" t="str">
        <f>'Bills Import 2024'!AZ147</f>
        <v>15% PUR</v>
      </c>
      <c r="AS147" s="1" t="str">
        <f>'Bills Import 2024'!BA147</f>
        <v>15% PUR</v>
      </c>
      <c r="AT147" s="1" t="str">
        <f>'Bills Import 2024'!BB147</f>
        <v>0% PUR</v>
      </c>
    </row>
    <row r="148" spans="1:46" x14ac:dyDescent="0.25">
      <c r="A148" s="1" t="str">
        <f>'Bills Import 2024'!E148</f>
        <v>Raw Material Supplier</v>
      </c>
      <c r="B148" s="1" t="str">
        <f>'Bills Import 2024'!G148</f>
        <v>Employees Wages &amp; Salaries</v>
      </c>
      <c r="C148" s="1" t="str">
        <f>'Bills Import 2024'!I148</f>
        <v>Machinary Depreciation &amp; Maintenance</v>
      </c>
      <c r="D148" s="1" t="str">
        <f>'Bills Import 2024'!K148</f>
        <v>Subcontractors &amp; Services</v>
      </c>
      <c r="E148" s="1" t="str">
        <f>'Bills Import 2024'!M148</f>
        <v>Indirect Costs</v>
      </c>
      <c r="F148" s="1" t="str">
        <f>'Bills Import 2024'!O148</f>
        <v>Overheads</v>
      </c>
      <c r="G148" s="45">
        <f>'Bills Import 2024'!R148</f>
        <v>45382</v>
      </c>
      <c r="H148" s="45">
        <f>'Bills Import 2024'!R148</f>
        <v>45382</v>
      </c>
      <c r="I148" s="45">
        <f>'Bills Import 2024'!AE148</f>
        <v>45417</v>
      </c>
      <c r="J148" s="45">
        <f>'Bills Import 2024'!AG148</f>
        <v>45387</v>
      </c>
      <c r="K148" s="45">
        <f>'Bills Import 2024'!AI148</f>
        <v>45412</v>
      </c>
      <c r="L148" s="45">
        <f>'Bills Import 2024'!AK148</f>
        <v>45397</v>
      </c>
      <c r="M148" s="45">
        <f>'Bills Import 2024'!AM148</f>
        <v>45382</v>
      </c>
      <c r="N148" s="45">
        <f>'Bills Import 2024'!AO148</f>
        <v>45403</v>
      </c>
      <c r="O148" s="1" t="str">
        <f>'Bills Import 2024'!X148</f>
        <v>3010092</v>
      </c>
      <c r="P148" s="1" t="str">
        <f>'Bills Import 2024'!Y148</f>
        <v>3010093</v>
      </c>
      <c r="Q148" s="1" t="str">
        <f>'Bills Import 2024'!Z148</f>
        <v>3010094</v>
      </c>
      <c r="R148" s="1" t="str">
        <f>'Bills Import 2024'!AA148</f>
        <v>3010095</v>
      </c>
      <c r="S148" s="1" t="str">
        <f>'Bills Import 2024'!AB148</f>
        <v>3010096</v>
      </c>
      <c r="T148" s="1" t="str">
        <f>'Bills Import 2024'!AC148</f>
        <v>3010097</v>
      </c>
      <c r="U148" s="1" t="str">
        <f>'Bills Import 2024'!BC148</f>
        <v>Raw Material</v>
      </c>
      <c r="V148" s="1" t="str">
        <f>'Bills Import 2024'!BD148</f>
        <v>Manpower</v>
      </c>
      <c r="W148" s="1" t="str">
        <f>'Bills Import 2024'!BE148</f>
        <v>Machinary</v>
      </c>
      <c r="X148" s="1" t="str">
        <f>'Bills Import 2024'!BF148</f>
        <v>Subcontractors</v>
      </c>
      <c r="Y148" s="1" t="str">
        <f>'Bills Import 2024'!BG148</f>
        <v>Indirect Costs</v>
      </c>
      <c r="Z148" s="1" t="str">
        <f>'Bills Import 2024'!BH148</f>
        <v>Overheads</v>
      </c>
      <c r="AA148" s="1">
        <f>'Bills Import 2024'!BI148</f>
        <v>1</v>
      </c>
      <c r="AB148" s="1">
        <f>'Bills Import 2024'!BJ148</f>
        <v>1</v>
      </c>
      <c r="AC148" s="1">
        <f>'Bills Import 2024'!BK148</f>
        <v>1</v>
      </c>
      <c r="AD148" s="1">
        <f>'Bills Import 2024'!BL148</f>
        <v>1</v>
      </c>
      <c r="AE148" s="1">
        <f>'Bills Import 2024'!BM148</f>
        <v>1</v>
      </c>
      <c r="AF148" s="1">
        <f>'Bills Import 2024'!BN148</f>
        <v>1</v>
      </c>
      <c r="AG148" s="46">
        <f>'Bills Import 2024'!BO148</f>
        <v>578107</v>
      </c>
      <c r="AH148" s="46">
        <f>'Bills Import 2024'!BP148</f>
        <v>282381</v>
      </c>
      <c r="AI148" s="46">
        <f>'Bills Import 2024'!BQ148</f>
        <v>26068</v>
      </c>
      <c r="AJ148" s="46">
        <f>'Bills Import 2024'!BR148</f>
        <v>115746</v>
      </c>
      <c r="AK148" s="46">
        <f>'Bills Import 2024'!BS148</f>
        <v>49516</v>
      </c>
      <c r="AL148" s="46">
        <f>'Bills Import 2024'!BT148</f>
        <v>114249</v>
      </c>
      <c r="AM148" s="1">
        <f>'Bills Import 2024'!U148</f>
        <v>10253</v>
      </c>
      <c r="AN148" s="1" t="str">
        <f>'Bills Import 2024'!W148</f>
        <v>{"1025": 100.0}</v>
      </c>
      <c r="AO148" s="1" t="str">
        <f>'Bills Import 2024'!AW148</f>
        <v>15% PUR</v>
      </c>
      <c r="AP148" s="1" t="str">
        <f>'Bills Import 2024'!AX148</f>
        <v>0% PUR</v>
      </c>
      <c r="AQ148" s="1" t="str">
        <f>'Bills Import 2024'!AY148</f>
        <v>15% PUR</v>
      </c>
      <c r="AR148" s="1" t="str">
        <f>'Bills Import 2024'!AZ148</f>
        <v>15% PUR</v>
      </c>
      <c r="AS148" s="1" t="str">
        <f>'Bills Import 2024'!BA148</f>
        <v>15% PUR</v>
      </c>
      <c r="AT148" s="1" t="str">
        <f>'Bills Import 2024'!BB148</f>
        <v>0% PUR</v>
      </c>
    </row>
    <row r="149" spans="1:46" x14ac:dyDescent="0.25">
      <c r="A149" s="1" t="str">
        <f>'Bills Import 2024'!E149</f>
        <v/>
      </c>
      <c r="B149" s="1" t="str">
        <f>'Bills Import 2024'!G149</f>
        <v/>
      </c>
      <c r="C149" s="1" t="str">
        <f>'Bills Import 2024'!I149</f>
        <v/>
      </c>
      <c r="D149" s="1" t="str">
        <f>'Bills Import 2024'!K149</f>
        <v/>
      </c>
      <c r="E149" s="1" t="str">
        <f>'Bills Import 2024'!M149</f>
        <v/>
      </c>
      <c r="F149" s="1" t="str">
        <f>'Bills Import 2024'!O149</f>
        <v/>
      </c>
      <c r="G149" s="45" t="str">
        <f>'Bills Import 2024'!R149</f>
        <v/>
      </c>
      <c r="H149" s="45" t="str">
        <f>'Bills Import 2024'!R149</f>
        <v/>
      </c>
      <c r="I149" s="45" t="str">
        <f>'Bills Import 2024'!AE149</f>
        <v/>
      </c>
      <c r="J149" s="45" t="str">
        <f>'Bills Import 2024'!AG149</f>
        <v/>
      </c>
      <c r="K149" s="45" t="str">
        <f>'Bills Import 2024'!AI149</f>
        <v/>
      </c>
      <c r="L149" s="45" t="str">
        <f>'Bills Import 2024'!AK149</f>
        <v/>
      </c>
      <c r="M149" s="45" t="str">
        <f>'Bills Import 2024'!AM149</f>
        <v/>
      </c>
      <c r="N149" s="45" t="str">
        <f>'Bills Import 2024'!AO149</f>
        <v/>
      </c>
      <c r="O149" s="1" t="str">
        <f>'Bills Import 2024'!X149</f>
        <v>101011701</v>
      </c>
      <c r="P149" s="1" t="str">
        <f>'Bills Import 2024'!Y149</f>
        <v>3010093</v>
      </c>
      <c r="Q149" s="1" t="str">
        <f>'Bills Import 2024'!Z149</f>
        <v>3010094</v>
      </c>
      <c r="R149" s="1" t="str">
        <f>'Bills Import 2024'!AA149</f>
        <v>101011701</v>
      </c>
      <c r="S149" s="1" t="str">
        <f>'Bills Import 2024'!AB149</f>
        <v>3010096</v>
      </c>
      <c r="T149" s="1" t="str">
        <f>'Bills Import 2024'!AC149</f>
        <v>3010097</v>
      </c>
      <c r="U149" s="1" t="str">
        <f>'Bills Import 2024'!BC149</f>
        <v>Deduction of Advance Payment to Suppliers</v>
      </c>
      <c r="V149" s="1" t="str">
        <f>'Bills Import 2024'!BD149</f>
        <v>Manpower</v>
      </c>
      <c r="W149" s="1" t="str">
        <f>'Bills Import 2024'!BE149</f>
        <v>Machinary</v>
      </c>
      <c r="X149" s="1" t="str">
        <f>'Bills Import 2024'!BF149</f>
        <v>Deduction of Advance Payment to Suppliers</v>
      </c>
      <c r="Y149" s="1" t="str">
        <f>'Bills Import 2024'!BG149</f>
        <v>Indirect Costs</v>
      </c>
      <c r="Z149" s="1" t="str">
        <f>'Bills Import 2024'!BH149</f>
        <v>Overheads</v>
      </c>
      <c r="AA149" s="1">
        <f>'Bills Import 2024'!BI149</f>
        <v>-1</v>
      </c>
      <c r="AB149" s="1">
        <f>'Bills Import 2024'!BJ149</f>
        <v>1</v>
      </c>
      <c r="AC149" s="1">
        <f>'Bills Import 2024'!BK149</f>
        <v>1</v>
      </c>
      <c r="AD149" s="1">
        <f>'Bills Import 2024'!BL149</f>
        <v>-1</v>
      </c>
      <c r="AE149" s="1">
        <f>'Bills Import 2024'!BM149</f>
        <v>1</v>
      </c>
      <c r="AF149" s="1">
        <f>'Bills Import 2024'!BN149</f>
        <v>1</v>
      </c>
      <c r="AG149" s="46">
        <f>'Bills Import 2024'!BO149</f>
        <v>231243</v>
      </c>
      <c r="AH149" s="46">
        <f>'Bills Import 2024'!BP149</f>
        <v>112952</v>
      </c>
      <c r="AI149" s="46">
        <f>'Bills Import 2024'!BQ149</f>
        <v>10427</v>
      </c>
      <c r="AJ149" s="46">
        <f>'Bills Import 2024'!BR149</f>
        <v>46298</v>
      </c>
      <c r="AK149" s="46">
        <f>'Bills Import 2024'!BS149</f>
        <v>19807</v>
      </c>
      <c r="AL149" s="46">
        <f>'Bills Import 2024'!BT149</f>
        <v>45700</v>
      </c>
      <c r="AM149" s="1">
        <f>'Bills Import 2024'!U149</f>
        <v>10253</v>
      </c>
      <c r="AN149" s="1" t="str">
        <f>'Bills Import 2024'!W149</f>
        <v>{"1025": 100.0}</v>
      </c>
      <c r="AO149" s="1" t="str">
        <f>'Bills Import 2024'!AW149</f>
        <v>15% PUR</v>
      </c>
      <c r="AP149" s="1" t="str">
        <f>'Bills Import 2024'!AX149</f>
        <v>0% PUR</v>
      </c>
      <c r="AQ149" s="1" t="str">
        <f>'Bills Import 2024'!AY149</f>
        <v>15% PUR</v>
      </c>
      <c r="AR149" s="1" t="str">
        <f>'Bills Import 2024'!AZ149</f>
        <v>15% PUR</v>
      </c>
      <c r="AS149" s="1" t="str">
        <f>'Bills Import 2024'!BA149</f>
        <v>15% PUR</v>
      </c>
      <c r="AT149" s="1" t="str">
        <f>'Bills Import 2024'!BB149</f>
        <v>0% PUR</v>
      </c>
    </row>
    <row r="150" spans="1:46" x14ac:dyDescent="0.25">
      <c r="A150" s="1" t="str">
        <f>'Bills Import 2024'!E150</f>
        <v>Raw Material Supplier</v>
      </c>
      <c r="B150" s="1" t="str">
        <f>'Bills Import 2024'!G150</f>
        <v>Employees Wages &amp; Salaries</v>
      </c>
      <c r="C150" s="1" t="str">
        <f>'Bills Import 2024'!I150</f>
        <v>Machinary Depreciation &amp; Maintenance</v>
      </c>
      <c r="D150" s="1" t="str">
        <f>'Bills Import 2024'!K150</f>
        <v>Subcontractors &amp; Services</v>
      </c>
      <c r="E150" s="1" t="str">
        <f>'Bills Import 2024'!M150</f>
        <v>Indirect Costs</v>
      </c>
      <c r="F150" s="1" t="str">
        <f>'Bills Import 2024'!O150</f>
        <v>Overheads</v>
      </c>
      <c r="G150" s="45">
        <f>'Bills Import 2024'!R150</f>
        <v>45382</v>
      </c>
      <c r="H150" s="45">
        <f>'Bills Import 2024'!R150</f>
        <v>45382</v>
      </c>
      <c r="I150" s="45">
        <f>'Bills Import 2024'!AE150</f>
        <v>45417</v>
      </c>
      <c r="J150" s="45">
        <f>'Bills Import 2024'!AG150</f>
        <v>45387</v>
      </c>
      <c r="K150" s="45">
        <f>'Bills Import 2024'!AI150</f>
        <v>45412</v>
      </c>
      <c r="L150" s="45">
        <f>'Bills Import 2024'!AK150</f>
        <v>45397</v>
      </c>
      <c r="M150" s="45">
        <f>'Bills Import 2024'!AM150</f>
        <v>45382</v>
      </c>
      <c r="N150" s="45">
        <f>'Bills Import 2024'!AO150</f>
        <v>45403</v>
      </c>
      <c r="O150" s="1" t="str">
        <f>'Bills Import 2024'!X150</f>
        <v>3010092</v>
      </c>
      <c r="P150" s="1" t="str">
        <f>'Bills Import 2024'!Y150</f>
        <v>3010093</v>
      </c>
      <c r="Q150" s="1" t="str">
        <f>'Bills Import 2024'!Z150</f>
        <v>3010094</v>
      </c>
      <c r="R150" s="1" t="str">
        <f>'Bills Import 2024'!AA150</f>
        <v>3010095</v>
      </c>
      <c r="S150" s="1" t="str">
        <f>'Bills Import 2024'!AB150</f>
        <v>3010096</v>
      </c>
      <c r="T150" s="1" t="str">
        <f>'Bills Import 2024'!AC150</f>
        <v>3010097</v>
      </c>
      <c r="U150" s="1" t="str">
        <f>'Bills Import 2024'!BC150</f>
        <v>Raw Material</v>
      </c>
      <c r="V150" s="1" t="str">
        <f>'Bills Import 2024'!BD150</f>
        <v>Manpower</v>
      </c>
      <c r="W150" s="1" t="str">
        <f>'Bills Import 2024'!BE150</f>
        <v>Machinary</v>
      </c>
      <c r="X150" s="1" t="str">
        <f>'Bills Import 2024'!BF150</f>
        <v>Subcontractors</v>
      </c>
      <c r="Y150" s="1" t="str">
        <f>'Bills Import 2024'!BG150</f>
        <v>Indirect Costs</v>
      </c>
      <c r="Z150" s="1" t="str">
        <f>'Bills Import 2024'!BH150</f>
        <v>Overheads</v>
      </c>
      <c r="AA150" s="1">
        <f>'Bills Import 2024'!BI150</f>
        <v>1</v>
      </c>
      <c r="AB150" s="1">
        <f>'Bills Import 2024'!BJ150</f>
        <v>1</v>
      </c>
      <c r="AC150" s="1">
        <f>'Bills Import 2024'!BK150</f>
        <v>1</v>
      </c>
      <c r="AD150" s="1">
        <f>'Bills Import 2024'!BL150</f>
        <v>1</v>
      </c>
      <c r="AE150" s="1">
        <f>'Bills Import 2024'!BM150</f>
        <v>1</v>
      </c>
      <c r="AF150" s="1">
        <f>'Bills Import 2024'!BN150</f>
        <v>1</v>
      </c>
      <c r="AG150" s="46">
        <f>'Bills Import 2024'!BO150</f>
        <v>1390500</v>
      </c>
      <c r="AH150" s="46">
        <f>'Bills Import 2024'!BP150</f>
        <v>679200</v>
      </c>
      <c r="AI150" s="46">
        <f>'Bills Import 2024'!BQ150</f>
        <v>62700</v>
      </c>
      <c r="AJ150" s="46">
        <f>'Bills Import 2024'!BR150</f>
        <v>278400</v>
      </c>
      <c r="AK150" s="46">
        <f>'Bills Import 2024'!BS150</f>
        <v>119100</v>
      </c>
      <c r="AL150" s="46">
        <f>'Bills Import 2024'!BT150</f>
        <v>274800</v>
      </c>
      <c r="AM150" s="1">
        <f>'Bills Import 2024'!U150</f>
        <v>10234</v>
      </c>
      <c r="AN150" s="1" t="str">
        <f>'Bills Import 2024'!W150</f>
        <v>{"1006": 100.0}</v>
      </c>
      <c r="AO150" s="1" t="str">
        <f>'Bills Import 2024'!AW150</f>
        <v>15% PUR</v>
      </c>
      <c r="AP150" s="1" t="str">
        <f>'Bills Import 2024'!AX150</f>
        <v>0% PUR</v>
      </c>
      <c r="AQ150" s="1" t="str">
        <f>'Bills Import 2024'!AY150</f>
        <v>15% PUR</v>
      </c>
      <c r="AR150" s="1" t="str">
        <f>'Bills Import 2024'!AZ150</f>
        <v>15% PUR</v>
      </c>
      <c r="AS150" s="1" t="str">
        <f>'Bills Import 2024'!BA150</f>
        <v>15% PUR</v>
      </c>
      <c r="AT150" s="1" t="str">
        <f>'Bills Import 2024'!BB150</f>
        <v>0% PUR</v>
      </c>
    </row>
    <row r="151" spans="1:46" x14ac:dyDescent="0.25">
      <c r="A151" s="1" t="str">
        <f>'Bills Import 2024'!E151</f>
        <v/>
      </c>
      <c r="B151" s="1" t="str">
        <f>'Bills Import 2024'!G151</f>
        <v/>
      </c>
      <c r="C151" s="1" t="str">
        <f>'Bills Import 2024'!I151</f>
        <v/>
      </c>
      <c r="D151" s="1" t="str">
        <f>'Bills Import 2024'!K151</f>
        <v/>
      </c>
      <c r="E151" s="1" t="str">
        <f>'Bills Import 2024'!M151</f>
        <v/>
      </c>
      <c r="F151" s="1" t="str">
        <f>'Bills Import 2024'!O151</f>
        <v/>
      </c>
      <c r="G151" s="45" t="str">
        <f>'Bills Import 2024'!R151</f>
        <v/>
      </c>
      <c r="H151" s="45" t="str">
        <f>'Bills Import 2024'!R151</f>
        <v/>
      </c>
      <c r="I151" s="45" t="str">
        <f>'Bills Import 2024'!AE151</f>
        <v/>
      </c>
      <c r="J151" s="45" t="str">
        <f>'Bills Import 2024'!AG151</f>
        <v/>
      </c>
      <c r="K151" s="45" t="str">
        <f>'Bills Import 2024'!AI151</f>
        <v/>
      </c>
      <c r="L151" s="45" t="str">
        <f>'Bills Import 2024'!AK151</f>
        <v/>
      </c>
      <c r="M151" s="45" t="str">
        <f>'Bills Import 2024'!AM151</f>
        <v/>
      </c>
      <c r="N151" s="45" t="str">
        <f>'Bills Import 2024'!AO151</f>
        <v/>
      </c>
      <c r="O151" s="1" t="str">
        <f>'Bills Import 2024'!X151</f>
        <v>101011701</v>
      </c>
      <c r="P151" s="1" t="str">
        <f>'Bills Import 2024'!Y151</f>
        <v>3010093</v>
      </c>
      <c r="Q151" s="1" t="str">
        <f>'Bills Import 2024'!Z151</f>
        <v>3010094</v>
      </c>
      <c r="R151" s="1" t="str">
        <f>'Bills Import 2024'!AA151</f>
        <v>101011701</v>
      </c>
      <c r="S151" s="1" t="str">
        <f>'Bills Import 2024'!AB151</f>
        <v>3010096</v>
      </c>
      <c r="T151" s="1" t="str">
        <f>'Bills Import 2024'!AC151</f>
        <v>3010097</v>
      </c>
      <c r="U151" s="1" t="str">
        <f>'Bills Import 2024'!BC151</f>
        <v>Deduction of Advance Payment to Suppliers</v>
      </c>
      <c r="V151" s="1" t="str">
        <f>'Bills Import 2024'!BD151</f>
        <v>Manpower</v>
      </c>
      <c r="W151" s="1" t="str">
        <f>'Bills Import 2024'!BE151</f>
        <v>Machinary</v>
      </c>
      <c r="X151" s="1" t="str">
        <f>'Bills Import 2024'!BF151</f>
        <v>Deduction of Advance Payment to Suppliers</v>
      </c>
      <c r="Y151" s="1" t="str">
        <f>'Bills Import 2024'!BG151</f>
        <v>Indirect Costs</v>
      </c>
      <c r="Z151" s="1" t="str">
        <f>'Bills Import 2024'!BH151</f>
        <v>Overheads</v>
      </c>
      <c r="AA151" s="1">
        <f>'Bills Import 2024'!BI151</f>
        <v>-1</v>
      </c>
      <c r="AB151" s="1">
        <f>'Bills Import 2024'!BJ151</f>
        <v>1</v>
      </c>
      <c r="AC151" s="1">
        <f>'Bills Import 2024'!BK151</f>
        <v>1</v>
      </c>
      <c r="AD151" s="1">
        <f>'Bills Import 2024'!BL151</f>
        <v>-1</v>
      </c>
      <c r="AE151" s="1">
        <f>'Bills Import 2024'!BM151</f>
        <v>1</v>
      </c>
      <c r="AF151" s="1">
        <f>'Bills Import 2024'!BN151</f>
        <v>1</v>
      </c>
      <c r="AG151" s="46">
        <f>'Bills Import 2024'!BO151</f>
        <v>347625</v>
      </c>
      <c r="AH151" s="46">
        <f>'Bills Import 2024'!BP151</f>
        <v>169800</v>
      </c>
      <c r="AI151" s="46">
        <f>'Bills Import 2024'!BQ151</f>
        <v>15675</v>
      </c>
      <c r="AJ151" s="46">
        <f>'Bills Import 2024'!BR151</f>
        <v>69600</v>
      </c>
      <c r="AK151" s="46">
        <f>'Bills Import 2024'!BS151</f>
        <v>29775</v>
      </c>
      <c r="AL151" s="46">
        <f>'Bills Import 2024'!BT151</f>
        <v>68700</v>
      </c>
      <c r="AM151" s="1">
        <f>'Bills Import 2024'!U151</f>
        <v>10234</v>
      </c>
      <c r="AN151" s="1" t="str">
        <f>'Bills Import 2024'!W151</f>
        <v>{"1006": 100.0}</v>
      </c>
      <c r="AO151" s="1" t="str">
        <f>'Bills Import 2024'!AW151</f>
        <v>15% PUR</v>
      </c>
      <c r="AP151" s="1" t="str">
        <f>'Bills Import 2024'!AX151</f>
        <v>0% PUR</v>
      </c>
      <c r="AQ151" s="1" t="str">
        <f>'Bills Import 2024'!AY151</f>
        <v>15% PUR</v>
      </c>
      <c r="AR151" s="1" t="str">
        <f>'Bills Import 2024'!AZ151</f>
        <v>15% PUR</v>
      </c>
      <c r="AS151" s="1" t="str">
        <f>'Bills Import 2024'!BA151</f>
        <v>15% PUR</v>
      </c>
      <c r="AT151" s="1" t="str">
        <f>'Bills Import 2024'!BB151</f>
        <v>0% PUR</v>
      </c>
    </row>
    <row r="152" spans="1:46" x14ac:dyDescent="0.25">
      <c r="A152" s="1" t="str">
        <f>'Bills Import 2024'!E152</f>
        <v>Raw Material Supplier</v>
      </c>
      <c r="B152" s="1" t="str">
        <f>'Bills Import 2024'!G152</f>
        <v>Employees Wages &amp; Salaries</v>
      </c>
      <c r="C152" s="1" t="str">
        <f>'Bills Import 2024'!I152</f>
        <v>Machinary Depreciation &amp; Maintenance</v>
      </c>
      <c r="D152" s="1" t="str">
        <f>'Bills Import 2024'!K152</f>
        <v>Subcontractors &amp; Services</v>
      </c>
      <c r="E152" s="1" t="str">
        <f>'Bills Import 2024'!M152</f>
        <v>Indirect Costs</v>
      </c>
      <c r="F152" s="1" t="str">
        <f>'Bills Import 2024'!O152</f>
        <v>Overheads</v>
      </c>
      <c r="G152" s="45">
        <f>'Bills Import 2024'!R152</f>
        <v>45382</v>
      </c>
      <c r="H152" s="45">
        <f>'Bills Import 2024'!R152</f>
        <v>45382</v>
      </c>
      <c r="I152" s="45">
        <f>'Bills Import 2024'!AE152</f>
        <v>45417</v>
      </c>
      <c r="J152" s="45">
        <f>'Bills Import 2024'!AG152</f>
        <v>45387</v>
      </c>
      <c r="K152" s="45">
        <f>'Bills Import 2024'!AI152</f>
        <v>45412</v>
      </c>
      <c r="L152" s="45">
        <f>'Bills Import 2024'!AK152</f>
        <v>45397</v>
      </c>
      <c r="M152" s="45">
        <f>'Bills Import 2024'!AM152</f>
        <v>45382</v>
      </c>
      <c r="N152" s="45">
        <f>'Bills Import 2024'!AO152</f>
        <v>45403</v>
      </c>
      <c r="O152" s="1" t="str">
        <f>'Bills Import 2024'!X152</f>
        <v>3010092</v>
      </c>
      <c r="P152" s="1" t="str">
        <f>'Bills Import 2024'!Y152</f>
        <v>3010093</v>
      </c>
      <c r="Q152" s="1" t="str">
        <f>'Bills Import 2024'!Z152</f>
        <v>3010094</v>
      </c>
      <c r="R152" s="1" t="str">
        <f>'Bills Import 2024'!AA152</f>
        <v>3010095</v>
      </c>
      <c r="S152" s="1" t="str">
        <f>'Bills Import 2024'!AB152</f>
        <v>3010096</v>
      </c>
      <c r="T152" s="1" t="str">
        <f>'Bills Import 2024'!AC152</f>
        <v>3010097</v>
      </c>
      <c r="U152" s="1" t="str">
        <f>'Bills Import 2024'!BC152</f>
        <v>Raw Material</v>
      </c>
      <c r="V152" s="1" t="str">
        <f>'Bills Import 2024'!BD152</f>
        <v>Manpower</v>
      </c>
      <c r="W152" s="1" t="str">
        <f>'Bills Import 2024'!BE152</f>
        <v>Machinary</v>
      </c>
      <c r="X152" s="1" t="str">
        <f>'Bills Import 2024'!BF152</f>
        <v>Subcontractors</v>
      </c>
      <c r="Y152" s="1" t="str">
        <f>'Bills Import 2024'!BG152</f>
        <v>Indirect Costs</v>
      </c>
      <c r="Z152" s="1" t="str">
        <f>'Bills Import 2024'!BH152</f>
        <v>Overheads</v>
      </c>
      <c r="AA152" s="1">
        <f>'Bills Import 2024'!BI152</f>
        <v>1</v>
      </c>
      <c r="AB152" s="1">
        <f>'Bills Import 2024'!BJ152</f>
        <v>1</v>
      </c>
      <c r="AC152" s="1">
        <f>'Bills Import 2024'!BK152</f>
        <v>1</v>
      </c>
      <c r="AD152" s="1">
        <f>'Bills Import 2024'!BL152</f>
        <v>1</v>
      </c>
      <c r="AE152" s="1">
        <f>'Bills Import 2024'!BM152</f>
        <v>1</v>
      </c>
      <c r="AF152" s="1">
        <f>'Bills Import 2024'!BN152</f>
        <v>1</v>
      </c>
      <c r="AG152" s="46">
        <f>'Bills Import 2024'!BO152</f>
        <v>508553</v>
      </c>
      <c r="AH152" s="46">
        <f>'Bills Import 2024'!BP152</f>
        <v>248407</v>
      </c>
      <c r="AI152" s="46">
        <f>'Bills Import 2024'!BQ152</f>
        <v>22932</v>
      </c>
      <c r="AJ152" s="46">
        <f>'Bills Import 2024'!BR152</f>
        <v>101820</v>
      </c>
      <c r="AK152" s="46">
        <f>'Bills Import 2024'!BS152</f>
        <v>43559</v>
      </c>
      <c r="AL152" s="46">
        <f>'Bills Import 2024'!BT152</f>
        <v>100504</v>
      </c>
      <c r="AM152" s="1">
        <f>'Bills Import 2024'!U152</f>
        <v>10134</v>
      </c>
      <c r="AN152" s="1" t="str">
        <f>'Bills Import 2024'!W152</f>
        <v>{"906": 100.0}</v>
      </c>
      <c r="AO152" s="1" t="str">
        <f>'Bills Import 2024'!AW152</f>
        <v>15% PUR</v>
      </c>
      <c r="AP152" s="1" t="str">
        <f>'Bills Import 2024'!AX152</f>
        <v>0% PUR</v>
      </c>
      <c r="AQ152" s="1" t="str">
        <f>'Bills Import 2024'!AY152</f>
        <v>15% PUR</v>
      </c>
      <c r="AR152" s="1" t="str">
        <f>'Bills Import 2024'!AZ152</f>
        <v>15% PUR</v>
      </c>
      <c r="AS152" s="1" t="str">
        <f>'Bills Import 2024'!BA152</f>
        <v>15% PUR</v>
      </c>
      <c r="AT152" s="1" t="str">
        <f>'Bills Import 2024'!BB152</f>
        <v>0% PUR</v>
      </c>
    </row>
    <row r="153" spans="1:46" x14ac:dyDescent="0.25">
      <c r="A153" s="1" t="str">
        <f>'Bills Import 2024'!E153</f>
        <v/>
      </c>
      <c r="B153" s="1" t="str">
        <f>'Bills Import 2024'!G153</f>
        <v/>
      </c>
      <c r="C153" s="1" t="str">
        <f>'Bills Import 2024'!I153</f>
        <v/>
      </c>
      <c r="D153" s="1" t="str">
        <f>'Bills Import 2024'!K153</f>
        <v/>
      </c>
      <c r="E153" s="1" t="str">
        <f>'Bills Import 2024'!M153</f>
        <v/>
      </c>
      <c r="F153" s="1" t="str">
        <f>'Bills Import 2024'!O153</f>
        <v/>
      </c>
      <c r="G153" s="45" t="str">
        <f>'Bills Import 2024'!R153</f>
        <v/>
      </c>
      <c r="H153" s="45" t="str">
        <f>'Bills Import 2024'!R153</f>
        <v/>
      </c>
      <c r="I153" s="45" t="str">
        <f>'Bills Import 2024'!AE153</f>
        <v/>
      </c>
      <c r="J153" s="45" t="str">
        <f>'Bills Import 2024'!AG153</f>
        <v/>
      </c>
      <c r="K153" s="45" t="str">
        <f>'Bills Import 2024'!AI153</f>
        <v/>
      </c>
      <c r="L153" s="45" t="str">
        <f>'Bills Import 2024'!AK153</f>
        <v/>
      </c>
      <c r="M153" s="45" t="str">
        <f>'Bills Import 2024'!AM153</f>
        <v/>
      </c>
      <c r="N153" s="45" t="str">
        <f>'Bills Import 2024'!AO153</f>
        <v/>
      </c>
      <c r="O153" s="1" t="str">
        <f>'Bills Import 2024'!X153</f>
        <v>101011701</v>
      </c>
      <c r="P153" s="1" t="str">
        <f>'Bills Import 2024'!Y153</f>
        <v>3010093</v>
      </c>
      <c r="Q153" s="1" t="str">
        <f>'Bills Import 2024'!Z153</f>
        <v>3010094</v>
      </c>
      <c r="R153" s="1" t="str">
        <f>'Bills Import 2024'!AA153</f>
        <v>101011701</v>
      </c>
      <c r="S153" s="1" t="str">
        <f>'Bills Import 2024'!AB153</f>
        <v>3010096</v>
      </c>
      <c r="T153" s="1" t="str">
        <f>'Bills Import 2024'!AC153</f>
        <v>3010097</v>
      </c>
      <c r="U153" s="1" t="str">
        <f>'Bills Import 2024'!BC153</f>
        <v>Deduction of Advance Payment to Suppliers</v>
      </c>
      <c r="V153" s="1" t="str">
        <f>'Bills Import 2024'!BD153</f>
        <v>Manpower</v>
      </c>
      <c r="W153" s="1" t="str">
        <f>'Bills Import 2024'!BE153</f>
        <v>Machinary</v>
      </c>
      <c r="X153" s="1" t="str">
        <f>'Bills Import 2024'!BF153</f>
        <v>Deduction of Advance Payment to Suppliers</v>
      </c>
      <c r="Y153" s="1" t="str">
        <f>'Bills Import 2024'!BG153</f>
        <v>Indirect Costs</v>
      </c>
      <c r="Z153" s="1" t="str">
        <f>'Bills Import 2024'!BH153</f>
        <v>Overheads</v>
      </c>
      <c r="AA153" s="1">
        <f>'Bills Import 2024'!BI153</f>
        <v>-1</v>
      </c>
      <c r="AB153" s="1">
        <f>'Bills Import 2024'!BJ153</f>
        <v>1</v>
      </c>
      <c r="AC153" s="1">
        <f>'Bills Import 2024'!BK153</f>
        <v>1</v>
      </c>
      <c r="AD153" s="1">
        <f>'Bills Import 2024'!BL153</f>
        <v>-1</v>
      </c>
      <c r="AE153" s="1">
        <f>'Bills Import 2024'!BM153</f>
        <v>1</v>
      </c>
      <c r="AF153" s="1">
        <f>'Bills Import 2024'!BN153</f>
        <v>1</v>
      </c>
      <c r="AG153" s="46">
        <f>'Bills Import 2024'!BO153</f>
        <v>152566</v>
      </c>
      <c r="AH153" s="46">
        <f>'Bills Import 2024'!BP153</f>
        <v>74522</v>
      </c>
      <c r="AI153" s="46">
        <f>'Bills Import 2024'!BQ153</f>
        <v>6879</v>
      </c>
      <c r="AJ153" s="46">
        <f>'Bills Import 2024'!BR153</f>
        <v>30546</v>
      </c>
      <c r="AK153" s="46">
        <f>'Bills Import 2024'!BS153</f>
        <v>13068</v>
      </c>
      <c r="AL153" s="46">
        <f>'Bills Import 2024'!BT153</f>
        <v>30151</v>
      </c>
      <c r="AM153" s="1">
        <f>'Bills Import 2024'!U153</f>
        <v>10134</v>
      </c>
      <c r="AN153" s="1" t="str">
        <f>'Bills Import 2024'!W153</f>
        <v>{"906": 100.0}</v>
      </c>
      <c r="AO153" s="1" t="str">
        <f>'Bills Import 2024'!AW153</f>
        <v>15% PUR</v>
      </c>
      <c r="AP153" s="1" t="str">
        <f>'Bills Import 2024'!AX153</f>
        <v>0% PUR</v>
      </c>
      <c r="AQ153" s="1" t="str">
        <f>'Bills Import 2024'!AY153</f>
        <v>15% PUR</v>
      </c>
      <c r="AR153" s="1" t="str">
        <f>'Bills Import 2024'!AZ153</f>
        <v>15% PUR</v>
      </c>
      <c r="AS153" s="1" t="str">
        <f>'Bills Import 2024'!BA153</f>
        <v>15% PUR</v>
      </c>
      <c r="AT153" s="1" t="str">
        <f>'Bills Import 2024'!BB153</f>
        <v>0% PUR</v>
      </c>
    </row>
    <row r="154" spans="1:46" x14ac:dyDescent="0.25">
      <c r="A154" s="1" t="str">
        <f>'Bills Import 2024'!E154</f>
        <v>Raw Material Supplier</v>
      </c>
      <c r="B154" s="1" t="str">
        <f>'Bills Import 2024'!G154</f>
        <v>Employees Wages &amp; Salaries</v>
      </c>
      <c r="C154" s="1" t="str">
        <f>'Bills Import 2024'!I154</f>
        <v>Machinary Depreciation &amp; Maintenance</v>
      </c>
      <c r="D154" s="1" t="str">
        <f>'Bills Import 2024'!K154</f>
        <v>Subcontractors &amp; Services</v>
      </c>
      <c r="E154" s="1" t="str">
        <f>'Bills Import 2024'!M154</f>
        <v>Indirect Costs</v>
      </c>
      <c r="F154" s="1" t="str">
        <f>'Bills Import 2024'!O154</f>
        <v>Overheads</v>
      </c>
      <c r="G154" s="45">
        <f>'Bills Import 2024'!R154</f>
        <v>45382</v>
      </c>
      <c r="H154" s="45">
        <f>'Bills Import 2024'!R154</f>
        <v>45382</v>
      </c>
      <c r="I154" s="45">
        <f>'Bills Import 2024'!AE154</f>
        <v>45417</v>
      </c>
      <c r="J154" s="45">
        <f>'Bills Import 2024'!AG154</f>
        <v>45387</v>
      </c>
      <c r="K154" s="45">
        <f>'Bills Import 2024'!AI154</f>
        <v>45412</v>
      </c>
      <c r="L154" s="45">
        <f>'Bills Import 2024'!AK154</f>
        <v>45397</v>
      </c>
      <c r="M154" s="45">
        <f>'Bills Import 2024'!AM154</f>
        <v>45382</v>
      </c>
      <c r="N154" s="45">
        <f>'Bills Import 2024'!AO154</f>
        <v>45403</v>
      </c>
      <c r="O154" s="1" t="str">
        <f>'Bills Import 2024'!X154</f>
        <v>3010092</v>
      </c>
      <c r="P154" s="1" t="str">
        <f>'Bills Import 2024'!Y154</f>
        <v>3010093</v>
      </c>
      <c r="Q154" s="1" t="str">
        <f>'Bills Import 2024'!Z154</f>
        <v>3010094</v>
      </c>
      <c r="R154" s="1" t="str">
        <f>'Bills Import 2024'!AA154</f>
        <v>3010095</v>
      </c>
      <c r="S154" s="1" t="str">
        <f>'Bills Import 2024'!AB154</f>
        <v>3010096</v>
      </c>
      <c r="T154" s="1" t="str">
        <f>'Bills Import 2024'!AC154</f>
        <v>3010097</v>
      </c>
      <c r="U154" s="1" t="str">
        <f>'Bills Import 2024'!BC154</f>
        <v>Raw Material</v>
      </c>
      <c r="V154" s="1" t="str">
        <f>'Bills Import 2024'!BD154</f>
        <v>Manpower</v>
      </c>
      <c r="W154" s="1" t="str">
        <f>'Bills Import 2024'!BE154</f>
        <v>Machinary</v>
      </c>
      <c r="X154" s="1" t="str">
        <f>'Bills Import 2024'!BF154</f>
        <v>Subcontractors</v>
      </c>
      <c r="Y154" s="1" t="str">
        <f>'Bills Import 2024'!BG154</f>
        <v>Indirect Costs</v>
      </c>
      <c r="Z154" s="1" t="str">
        <f>'Bills Import 2024'!BH154</f>
        <v>Overheads</v>
      </c>
      <c r="AA154" s="1">
        <f>'Bills Import 2024'!BI154</f>
        <v>1</v>
      </c>
      <c r="AB154" s="1">
        <f>'Bills Import 2024'!BJ154</f>
        <v>1</v>
      </c>
      <c r="AC154" s="1">
        <f>'Bills Import 2024'!BK154</f>
        <v>1</v>
      </c>
      <c r="AD154" s="1">
        <f>'Bills Import 2024'!BL154</f>
        <v>1</v>
      </c>
      <c r="AE154" s="1">
        <f>'Bills Import 2024'!BM154</f>
        <v>1</v>
      </c>
      <c r="AF154" s="1">
        <f>'Bills Import 2024'!BN154</f>
        <v>1</v>
      </c>
      <c r="AG154" s="46">
        <f>'Bills Import 2024'!BO154</f>
        <v>91658</v>
      </c>
      <c r="AH154" s="46">
        <f>'Bills Import 2024'!BP154</f>
        <v>44771</v>
      </c>
      <c r="AI154" s="46">
        <f>'Bills Import 2024'!BQ154</f>
        <v>4133</v>
      </c>
      <c r="AJ154" s="46">
        <f>'Bills Import 2024'!BR154</f>
        <v>18351</v>
      </c>
      <c r="AK154" s="46">
        <f>'Bills Import 2024'!BS154</f>
        <v>7851</v>
      </c>
      <c r="AL154" s="46">
        <f>'Bills Import 2024'!BT154</f>
        <v>18114</v>
      </c>
      <c r="AM154" s="1">
        <f>'Bills Import 2024'!U154</f>
        <v>10259</v>
      </c>
      <c r="AN154" s="1" t="str">
        <f>'Bills Import 2024'!W154</f>
        <v>{"1031": 100.0}</v>
      </c>
      <c r="AO154" s="1" t="str">
        <f>'Bills Import 2024'!AW154</f>
        <v>15% PUR</v>
      </c>
      <c r="AP154" s="1" t="str">
        <f>'Bills Import 2024'!AX154</f>
        <v>0% PUR</v>
      </c>
      <c r="AQ154" s="1" t="str">
        <f>'Bills Import 2024'!AY154</f>
        <v>15% PUR</v>
      </c>
      <c r="AR154" s="1" t="str">
        <f>'Bills Import 2024'!AZ154</f>
        <v>15% PUR</v>
      </c>
      <c r="AS154" s="1" t="str">
        <f>'Bills Import 2024'!BA154</f>
        <v>15% PUR</v>
      </c>
      <c r="AT154" s="1" t="str">
        <f>'Bills Import 2024'!BB154</f>
        <v>0% PUR</v>
      </c>
    </row>
    <row r="155" spans="1:46" x14ac:dyDescent="0.25">
      <c r="A155" s="1" t="str">
        <f>'Bills Import 2024'!E155</f>
        <v/>
      </c>
      <c r="B155" s="1" t="str">
        <f>'Bills Import 2024'!G155</f>
        <v/>
      </c>
      <c r="C155" s="1" t="str">
        <f>'Bills Import 2024'!I155</f>
        <v/>
      </c>
      <c r="D155" s="1" t="str">
        <f>'Bills Import 2024'!K155</f>
        <v/>
      </c>
      <c r="E155" s="1" t="str">
        <f>'Bills Import 2024'!M155</f>
        <v/>
      </c>
      <c r="F155" s="1" t="str">
        <f>'Bills Import 2024'!O155</f>
        <v/>
      </c>
      <c r="G155" s="45" t="str">
        <f>'Bills Import 2024'!R155</f>
        <v/>
      </c>
      <c r="H155" s="45" t="str">
        <f>'Bills Import 2024'!R155</f>
        <v/>
      </c>
      <c r="I155" s="45" t="str">
        <f>'Bills Import 2024'!AE155</f>
        <v/>
      </c>
      <c r="J155" s="45" t="str">
        <f>'Bills Import 2024'!AG155</f>
        <v/>
      </c>
      <c r="K155" s="45" t="str">
        <f>'Bills Import 2024'!AI155</f>
        <v/>
      </c>
      <c r="L155" s="45" t="str">
        <f>'Bills Import 2024'!AK155</f>
        <v/>
      </c>
      <c r="M155" s="45" t="str">
        <f>'Bills Import 2024'!AM155</f>
        <v/>
      </c>
      <c r="N155" s="45" t="str">
        <f>'Bills Import 2024'!AO155</f>
        <v/>
      </c>
      <c r="O155" s="1" t="str">
        <f>'Bills Import 2024'!X155</f>
        <v>101011701</v>
      </c>
      <c r="P155" s="1" t="str">
        <f>'Bills Import 2024'!Y155</f>
        <v>3010093</v>
      </c>
      <c r="Q155" s="1" t="str">
        <f>'Bills Import 2024'!Z155</f>
        <v>3010094</v>
      </c>
      <c r="R155" s="1" t="str">
        <f>'Bills Import 2024'!AA155</f>
        <v>101011701</v>
      </c>
      <c r="S155" s="1" t="str">
        <f>'Bills Import 2024'!AB155</f>
        <v>3010096</v>
      </c>
      <c r="T155" s="1" t="str">
        <f>'Bills Import 2024'!AC155</f>
        <v>3010097</v>
      </c>
      <c r="U155" s="1" t="str">
        <f>'Bills Import 2024'!BC155</f>
        <v>Deduction of Advance Payment to Suppliers</v>
      </c>
      <c r="V155" s="1" t="str">
        <f>'Bills Import 2024'!BD155</f>
        <v>Manpower</v>
      </c>
      <c r="W155" s="1" t="str">
        <f>'Bills Import 2024'!BE155</f>
        <v>Machinary</v>
      </c>
      <c r="X155" s="1" t="str">
        <f>'Bills Import 2024'!BF155</f>
        <v>Deduction of Advance Payment to Suppliers</v>
      </c>
      <c r="Y155" s="1" t="str">
        <f>'Bills Import 2024'!BG155</f>
        <v>Indirect Costs</v>
      </c>
      <c r="Z155" s="1" t="str">
        <f>'Bills Import 2024'!BH155</f>
        <v>Overheads</v>
      </c>
      <c r="AA155" s="1">
        <f>'Bills Import 2024'!BI155</f>
        <v>-1</v>
      </c>
      <c r="AB155" s="1">
        <f>'Bills Import 2024'!BJ155</f>
        <v>1</v>
      </c>
      <c r="AC155" s="1">
        <f>'Bills Import 2024'!BK155</f>
        <v>1</v>
      </c>
      <c r="AD155" s="1">
        <f>'Bills Import 2024'!BL155</f>
        <v>-1</v>
      </c>
      <c r="AE155" s="1">
        <f>'Bills Import 2024'!BM155</f>
        <v>1</v>
      </c>
      <c r="AF155" s="1">
        <f>'Bills Import 2024'!BN155</f>
        <v>1</v>
      </c>
      <c r="AG155" s="46">
        <f>'Bills Import 2024'!BO155</f>
        <v>9166</v>
      </c>
      <c r="AH155" s="46">
        <f>'Bills Import 2024'!BP155</f>
        <v>4477</v>
      </c>
      <c r="AI155" s="46">
        <f>'Bills Import 2024'!BQ155</f>
        <v>413</v>
      </c>
      <c r="AJ155" s="46">
        <f>'Bills Import 2024'!BR155</f>
        <v>1835</v>
      </c>
      <c r="AK155" s="46">
        <f>'Bills Import 2024'!BS155</f>
        <v>785</v>
      </c>
      <c r="AL155" s="46">
        <f>'Bills Import 2024'!BT155</f>
        <v>1811</v>
      </c>
      <c r="AM155" s="1">
        <f>'Bills Import 2024'!U155</f>
        <v>10259</v>
      </c>
      <c r="AN155" s="1" t="str">
        <f>'Bills Import 2024'!W155</f>
        <v>{"1031": 100.0}</v>
      </c>
      <c r="AO155" s="1" t="str">
        <f>'Bills Import 2024'!AW155</f>
        <v>15% PUR</v>
      </c>
      <c r="AP155" s="1" t="str">
        <f>'Bills Import 2024'!AX155</f>
        <v>0% PUR</v>
      </c>
      <c r="AQ155" s="1" t="str">
        <f>'Bills Import 2024'!AY155</f>
        <v>15% PUR</v>
      </c>
      <c r="AR155" s="1" t="str">
        <f>'Bills Import 2024'!AZ155</f>
        <v>15% PUR</v>
      </c>
      <c r="AS155" s="1" t="str">
        <f>'Bills Import 2024'!BA155</f>
        <v>15% PUR</v>
      </c>
      <c r="AT155" s="1" t="str">
        <f>'Bills Import 2024'!BB155</f>
        <v>0% PUR</v>
      </c>
    </row>
    <row r="156" spans="1:46" x14ac:dyDescent="0.25">
      <c r="A156" s="1" t="str">
        <f>'Bills Import 2024'!E156</f>
        <v>Raw Material Supplier</v>
      </c>
      <c r="B156" s="1" t="str">
        <f>'Bills Import 2024'!G156</f>
        <v>Employees Wages &amp; Salaries</v>
      </c>
      <c r="C156" s="1" t="str">
        <f>'Bills Import 2024'!I156</f>
        <v>Machinary Depreciation &amp; Maintenance</v>
      </c>
      <c r="D156" s="1" t="str">
        <f>'Bills Import 2024'!K156</f>
        <v>Subcontractors &amp; Services</v>
      </c>
      <c r="E156" s="1" t="str">
        <f>'Bills Import 2024'!M156</f>
        <v>Indirect Costs</v>
      </c>
      <c r="F156" s="1" t="str">
        <f>'Bills Import 2024'!O156</f>
        <v>Overheads</v>
      </c>
      <c r="G156" s="45">
        <f>'Bills Import 2024'!R156</f>
        <v>45382</v>
      </c>
      <c r="H156" s="45">
        <f>'Bills Import 2024'!R156</f>
        <v>45382</v>
      </c>
      <c r="I156" s="45">
        <f>'Bills Import 2024'!AE156</f>
        <v>45417</v>
      </c>
      <c r="J156" s="45">
        <f>'Bills Import 2024'!AG156</f>
        <v>45387</v>
      </c>
      <c r="K156" s="45">
        <f>'Bills Import 2024'!AI156</f>
        <v>45412</v>
      </c>
      <c r="L156" s="45">
        <f>'Bills Import 2024'!AK156</f>
        <v>45397</v>
      </c>
      <c r="M156" s="45">
        <f>'Bills Import 2024'!AM156</f>
        <v>45382</v>
      </c>
      <c r="N156" s="45">
        <f>'Bills Import 2024'!AO156</f>
        <v>45403</v>
      </c>
      <c r="O156" s="1" t="str">
        <f>'Bills Import 2024'!X156</f>
        <v>3010092</v>
      </c>
      <c r="P156" s="1" t="str">
        <f>'Bills Import 2024'!Y156</f>
        <v>3010093</v>
      </c>
      <c r="Q156" s="1" t="str">
        <f>'Bills Import 2024'!Z156</f>
        <v>3010094</v>
      </c>
      <c r="R156" s="1" t="str">
        <f>'Bills Import 2024'!AA156</f>
        <v>3010095</v>
      </c>
      <c r="S156" s="1" t="str">
        <f>'Bills Import 2024'!AB156</f>
        <v>3010096</v>
      </c>
      <c r="T156" s="1" t="str">
        <f>'Bills Import 2024'!AC156</f>
        <v>3010097</v>
      </c>
      <c r="U156" s="1" t="str">
        <f>'Bills Import 2024'!BC156</f>
        <v>Raw Material</v>
      </c>
      <c r="V156" s="1" t="str">
        <f>'Bills Import 2024'!BD156</f>
        <v>Manpower</v>
      </c>
      <c r="W156" s="1" t="str">
        <f>'Bills Import 2024'!BE156</f>
        <v>Machinary</v>
      </c>
      <c r="X156" s="1" t="str">
        <f>'Bills Import 2024'!BF156</f>
        <v>Subcontractors</v>
      </c>
      <c r="Y156" s="1" t="str">
        <f>'Bills Import 2024'!BG156</f>
        <v>Indirect Costs</v>
      </c>
      <c r="Z156" s="1" t="str">
        <f>'Bills Import 2024'!BH156</f>
        <v>Overheads</v>
      </c>
      <c r="AA156" s="1">
        <f>'Bills Import 2024'!BI156</f>
        <v>1</v>
      </c>
      <c r="AB156" s="1">
        <f>'Bills Import 2024'!BJ156</f>
        <v>1</v>
      </c>
      <c r="AC156" s="1">
        <f>'Bills Import 2024'!BK156</f>
        <v>1</v>
      </c>
      <c r="AD156" s="1">
        <f>'Bills Import 2024'!BL156</f>
        <v>1</v>
      </c>
      <c r="AE156" s="1">
        <f>'Bills Import 2024'!BM156</f>
        <v>1</v>
      </c>
      <c r="AF156" s="1">
        <f>'Bills Import 2024'!BN156</f>
        <v>1</v>
      </c>
      <c r="AG156" s="46">
        <f>'Bills Import 2024'!BO156</f>
        <v>1390500</v>
      </c>
      <c r="AH156" s="46">
        <f>'Bills Import 2024'!BP156</f>
        <v>679200</v>
      </c>
      <c r="AI156" s="46">
        <f>'Bills Import 2024'!BQ156</f>
        <v>62700</v>
      </c>
      <c r="AJ156" s="46">
        <f>'Bills Import 2024'!BR156</f>
        <v>278400</v>
      </c>
      <c r="AK156" s="46">
        <f>'Bills Import 2024'!BS156</f>
        <v>119100</v>
      </c>
      <c r="AL156" s="46">
        <f>'Bills Import 2024'!BT156</f>
        <v>274800</v>
      </c>
      <c r="AM156" s="1">
        <f>'Bills Import 2024'!U156</f>
        <v>10263</v>
      </c>
      <c r="AN156" s="1" t="str">
        <f>'Bills Import 2024'!W156</f>
        <v>{"1035": 100.0}</v>
      </c>
      <c r="AO156" s="1" t="str">
        <f>'Bills Import 2024'!AW156</f>
        <v>15% PUR</v>
      </c>
      <c r="AP156" s="1" t="str">
        <f>'Bills Import 2024'!AX156</f>
        <v>0% PUR</v>
      </c>
      <c r="AQ156" s="1" t="str">
        <f>'Bills Import 2024'!AY156</f>
        <v>15% PUR</v>
      </c>
      <c r="AR156" s="1" t="str">
        <f>'Bills Import 2024'!AZ156</f>
        <v>15% PUR</v>
      </c>
      <c r="AS156" s="1" t="str">
        <f>'Bills Import 2024'!BA156</f>
        <v>15% PUR</v>
      </c>
      <c r="AT156" s="1" t="str">
        <f>'Bills Import 2024'!BB156</f>
        <v>0% PUR</v>
      </c>
    </row>
    <row r="157" spans="1:46" x14ac:dyDescent="0.25">
      <c r="A157" s="1" t="str">
        <f>'Bills Import 2024'!E157</f>
        <v/>
      </c>
      <c r="B157" s="1" t="str">
        <f>'Bills Import 2024'!G157</f>
        <v/>
      </c>
      <c r="C157" s="1" t="str">
        <f>'Bills Import 2024'!I157</f>
        <v/>
      </c>
      <c r="D157" s="1" t="str">
        <f>'Bills Import 2024'!K157</f>
        <v/>
      </c>
      <c r="E157" s="1" t="str">
        <f>'Bills Import 2024'!M157</f>
        <v/>
      </c>
      <c r="F157" s="1" t="str">
        <f>'Bills Import 2024'!O157</f>
        <v/>
      </c>
      <c r="G157" s="45" t="str">
        <f>'Bills Import 2024'!R157</f>
        <v/>
      </c>
      <c r="H157" s="45" t="str">
        <f>'Bills Import 2024'!R157</f>
        <v/>
      </c>
      <c r="I157" s="45" t="str">
        <f>'Bills Import 2024'!AE157</f>
        <v/>
      </c>
      <c r="J157" s="45" t="str">
        <f>'Bills Import 2024'!AG157</f>
        <v/>
      </c>
      <c r="K157" s="45" t="str">
        <f>'Bills Import 2024'!AI157</f>
        <v/>
      </c>
      <c r="L157" s="45" t="str">
        <f>'Bills Import 2024'!AK157</f>
        <v/>
      </c>
      <c r="M157" s="45" t="str">
        <f>'Bills Import 2024'!AM157</f>
        <v/>
      </c>
      <c r="N157" s="45" t="str">
        <f>'Bills Import 2024'!AO157</f>
        <v/>
      </c>
      <c r="O157" s="1" t="str">
        <f>'Bills Import 2024'!X157</f>
        <v>101011701</v>
      </c>
      <c r="P157" s="1" t="str">
        <f>'Bills Import 2024'!Y157</f>
        <v>3010093</v>
      </c>
      <c r="Q157" s="1" t="str">
        <f>'Bills Import 2024'!Z157</f>
        <v>3010094</v>
      </c>
      <c r="R157" s="1" t="str">
        <f>'Bills Import 2024'!AA157</f>
        <v>101011701</v>
      </c>
      <c r="S157" s="1" t="str">
        <f>'Bills Import 2024'!AB157</f>
        <v>3010096</v>
      </c>
      <c r="T157" s="1" t="str">
        <f>'Bills Import 2024'!AC157</f>
        <v>3010097</v>
      </c>
      <c r="U157" s="1" t="str">
        <f>'Bills Import 2024'!BC157</f>
        <v>Deduction of Advance Payment to Suppliers</v>
      </c>
      <c r="V157" s="1" t="str">
        <f>'Bills Import 2024'!BD157</f>
        <v>Manpower</v>
      </c>
      <c r="W157" s="1" t="str">
        <f>'Bills Import 2024'!BE157</f>
        <v>Machinary</v>
      </c>
      <c r="X157" s="1" t="str">
        <f>'Bills Import 2024'!BF157</f>
        <v>Deduction of Advance Payment to Suppliers</v>
      </c>
      <c r="Y157" s="1" t="str">
        <f>'Bills Import 2024'!BG157</f>
        <v>Indirect Costs</v>
      </c>
      <c r="Z157" s="1" t="str">
        <f>'Bills Import 2024'!BH157</f>
        <v>Overheads</v>
      </c>
      <c r="AA157" s="1">
        <f>'Bills Import 2024'!BI157</f>
        <v>-1</v>
      </c>
      <c r="AB157" s="1">
        <f>'Bills Import 2024'!BJ157</f>
        <v>1</v>
      </c>
      <c r="AC157" s="1">
        <f>'Bills Import 2024'!BK157</f>
        <v>1</v>
      </c>
      <c r="AD157" s="1">
        <f>'Bills Import 2024'!BL157</f>
        <v>-1</v>
      </c>
      <c r="AE157" s="1">
        <f>'Bills Import 2024'!BM157</f>
        <v>1</v>
      </c>
      <c r="AF157" s="1">
        <f>'Bills Import 2024'!BN157</f>
        <v>1</v>
      </c>
      <c r="AG157" s="46">
        <f>'Bills Import 2024'!BO157</f>
        <v>695250</v>
      </c>
      <c r="AH157" s="46">
        <f>'Bills Import 2024'!BP157</f>
        <v>339600</v>
      </c>
      <c r="AI157" s="46">
        <f>'Bills Import 2024'!BQ157</f>
        <v>31350</v>
      </c>
      <c r="AJ157" s="46">
        <f>'Bills Import 2024'!BR157</f>
        <v>139200</v>
      </c>
      <c r="AK157" s="46">
        <f>'Bills Import 2024'!BS157</f>
        <v>59550</v>
      </c>
      <c r="AL157" s="46">
        <f>'Bills Import 2024'!BT157</f>
        <v>137400</v>
      </c>
      <c r="AM157" s="1">
        <f>'Bills Import 2024'!U157</f>
        <v>10263</v>
      </c>
      <c r="AN157" s="1" t="str">
        <f>'Bills Import 2024'!W157</f>
        <v>{"1035": 100.0}</v>
      </c>
      <c r="AO157" s="1" t="str">
        <f>'Bills Import 2024'!AW157</f>
        <v>15% PUR</v>
      </c>
      <c r="AP157" s="1" t="str">
        <f>'Bills Import 2024'!AX157</f>
        <v>0% PUR</v>
      </c>
      <c r="AQ157" s="1" t="str">
        <f>'Bills Import 2024'!AY157</f>
        <v>15% PUR</v>
      </c>
      <c r="AR157" s="1" t="str">
        <f>'Bills Import 2024'!AZ157</f>
        <v>15% PUR</v>
      </c>
      <c r="AS157" s="1" t="str">
        <f>'Bills Import 2024'!BA157</f>
        <v>15% PUR</v>
      </c>
      <c r="AT157" s="1" t="str">
        <f>'Bills Import 2024'!BB157</f>
        <v>0% PUR</v>
      </c>
    </row>
    <row r="158" spans="1:46" x14ac:dyDescent="0.25">
      <c r="A158" s="1" t="str">
        <f>'Bills Import 2024'!E158</f>
        <v>Raw Material Supplier</v>
      </c>
      <c r="B158" s="1" t="str">
        <f>'Bills Import 2024'!G158</f>
        <v>Employees Wages &amp; Salaries</v>
      </c>
      <c r="C158" s="1" t="str">
        <f>'Bills Import 2024'!I158</f>
        <v>Machinary Depreciation &amp; Maintenance</v>
      </c>
      <c r="D158" s="1" t="str">
        <f>'Bills Import 2024'!K158</f>
        <v>Subcontractors &amp; Services</v>
      </c>
      <c r="E158" s="1" t="str">
        <f>'Bills Import 2024'!M158</f>
        <v>Indirect Costs</v>
      </c>
      <c r="F158" s="1" t="str">
        <f>'Bills Import 2024'!O158</f>
        <v>Overheads</v>
      </c>
      <c r="G158" s="45">
        <f>'Bills Import 2024'!R158</f>
        <v>45382</v>
      </c>
      <c r="H158" s="45">
        <f>'Bills Import 2024'!R158</f>
        <v>45382</v>
      </c>
      <c r="I158" s="45">
        <f>'Bills Import 2024'!AE158</f>
        <v>45417</v>
      </c>
      <c r="J158" s="45">
        <f>'Bills Import 2024'!AG158</f>
        <v>45387</v>
      </c>
      <c r="K158" s="45">
        <f>'Bills Import 2024'!AI158</f>
        <v>45412</v>
      </c>
      <c r="L158" s="45">
        <f>'Bills Import 2024'!AK158</f>
        <v>45397</v>
      </c>
      <c r="M158" s="45">
        <f>'Bills Import 2024'!AM158</f>
        <v>45382</v>
      </c>
      <c r="N158" s="45">
        <f>'Bills Import 2024'!AO158</f>
        <v>45403</v>
      </c>
      <c r="O158" s="1" t="str">
        <f>'Bills Import 2024'!X158</f>
        <v>3010092</v>
      </c>
      <c r="P158" s="1" t="str">
        <f>'Bills Import 2024'!Y158</f>
        <v>3010093</v>
      </c>
      <c r="Q158" s="1" t="str">
        <f>'Bills Import 2024'!Z158</f>
        <v>3010094</v>
      </c>
      <c r="R158" s="1" t="str">
        <f>'Bills Import 2024'!AA158</f>
        <v>3010095</v>
      </c>
      <c r="S158" s="1" t="str">
        <f>'Bills Import 2024'!AB158</f>
        <v>3010096</v>
      </c>
      <c r="T158" s="1" t="str">
        <f>'Bills Import 2024'!AC158</f>
        <v>3010097</v>
      </c>
      <c r="U158" s="1" t="str">
        <f>'Bills Import 2024'!BC158</f>
        <v>Raw Material</v>
      </c>
      <c r="V158" s="1" t="str">
        <f>'Bills Import 2024'!BD158</f>
        <v>Manpower</v>
      </c>
      <c r="W158" s="1" t="str">
        <f>'Bills Import 2024'!BE158</f>
        <v>Machinary</v>
      </c>
      <c r="X158" s="1" t="str">
        <f>'Bills Import 2024'!BF158</f>
        <v>Subcontractors</v>
      </c>
      <c r="Y158" s="1" t="str">
        <f>'Bills Import 2024'!BG158</f>
        <v>Indirect Costs</v>
      </c>
      <c r="Z158" s="1" t="str">
        <f>'Bills Import 2024'!BH158</f>
        <v>Overheads</v>
      </c>
      <c r="AA158" s="1">
        <f>'Bills Import 2024'!BI158</f>
        <v>1</v>
      </c>
      <c r="AB158" s="1">
        <f>'Bills Import 2024'!BJ158</f>
        <v>1</v>
      </c>
      <c r="AC158" s="1">
        <f>'Bills Import 2024'!BK158</f>
        <v>1</v>
      </c>
      <c r="AD158" s="1">
        <f>'Bills Import 2024'!BL158</f>
        <v>1</v>
      </c>
      <c r="AE158" s="1">
        <f>'Bills Import 2024'!BM158</f>
        <v>1</v>
      </c>
      <c r="AF158" s="1">
        <f>'Bills Import 2024'!BN158</f>
        <v>1</v>
      </c>
      <c r="AG158" s="46">
        <f>'Bills Import 2024'!BO158</f>
        <v>2235924</v>
      </c>
      <c r="AH158" s="46">
        <f>'Bills Import 2024'!BP158</f>
        <v>1092154</v>
      </c>
      <c r="AI158" s="46">
        <f>'Bills Import 2024'!BQ158</f>
        <v>100822</v>
      </c>
      <c r="AJ158" s="46">
        <f>'Bills Import 2024'!BR158</f>
        <v>447667</v>
      </c>
      <c r="AK158" s="46">
        <f>'Bills Import 2024'!BS158</f>
        <v>191513</v>
      </c>
      <c r="AL158" s="46">
        <f>'Bills Import 2024'!BT158</f>
        <v>441878</v>
      </c>
      <c r="AM158" s="1">
        <f>'Bills Import 2024'!U158</f>
        <v>10262</v>
      </c>
      <c r="AN158" s="1" t="str">
        <f>'Bills Import 2024'!W158</f>
        <v>{"1034": 100.0}</v>
      </c>
      <c r="AO158" s="1" t="str">
        <f>'Bills Import 2024'!AW158</f>
        <v>15% PUR</v>
      </c>
      <c r="AP158" s="1" t="str">
        <f>'Bills Import 2024'!AX158</f>
        <v>0% PUR</v>
      </c>
      <c r="AQ158" s="1" t="str">
        <f>'Bills Import 2024'!AY158</f>
        <v>15% PUR</v>
      </c>
      <c r="AR158" s="1" t="str">
        <f>'Bills Import 2024'!AZ158</f>
        <v>15% PUR</v>
      </c>
      <c r="AS158" s="1" t="str">
        <f>'Bills Import 2024'!BA158</f>
        <v>15% PUR</v>
      </c>
      <c r="AT158" s="1" t="str">
        <f>'Bills Import 2024'!BB158</f>
        <v>0% PUR</v>
      </c>
    </row>
    <row r="159" spans="1:46" x14ac:dyDescent="0.25">
      <c r="A159" s="1" t="str">
        <f>'Bills Import 2024'!E159</f>
        <v/>
      </c>
      <c r="B159" s="1" t="str">
        <f>'Bills Import 2024'!G159</f>
        <v/>
      </c>
      <c r="C159" s="1" t="str">
        <f>'Bills Import 2024'!I159</f>
        <v/>
      </c>
      <c r="D159" s="1" t="str">
        <f>'Bills Import 2024'!K159</f>
        <v/>
      </c>
      <c r="E159" s="1" t="str">
        <f>'Bills Import 2024'!M159</f>
        <v/>
      </c>
      <c r="F159" s="1" t="str">
        <f>'Bills Import 2024'!O159</f>
        <v/>
      </c>
      <c r="G159" s="45" t="str">
        <f>'Bills Import 2024'!R159</f>
        <v/>
      </c>
      <c r="H159" s="45" t="str">
        <f>'Bills Import 2024'!R159</f>
        <v/>
      </c>
      <c r="I159" s="45" t="str">
        <f>'Bills Import 2024'!AE159</f>
        <v/>
      </c>
      <c r="J159" s="45" t="str">
        <f>'Bills Import 2024'!AG159</f>
        <v/>
      </c>
      <c r="K159" s="45" t="str">
        <f>'Bills Import 2024'!AI159</f>
        <v/>
      </c>
      <c r="L159" s="45" t="str">
        <f>'Bills Import 2024'!AK159</f>
        <v/>
      </c>
      <c r="M159" s="45" t="str">
        <f>'Bills Import 2024'!AM159</f>
        <v/>
      </c>
      <c r="N159" s="45" t="str">
        <f>'Bills Import 2024'!AO159</f>
        <v/>
      </c>
      <c r="O159" s="1" t="str">
        <f>'Bills Import 2024'!X159</f>
        <v>101011701</v>
      </c>
      <c r="P159" s="1" t="str">
        <f>'Bills Import 2024'!Y159</f>
        <v>3010093</v>
      </c>
      <c r="Q159" s="1" t="str">
        <f>'Bills Import 2024'!Z159</f>
        <v>3010094</v>
      </c>
      <c r="R159" s="1" t="str">
        <f>'Bills Import 2024'!AA159</f>
        <v>101011701</v>
      </c>
      <c r="S159" s="1" t="str">
        <f>'Bills Import 2024'!AB159</f>
        <v>3010096</v>
      </c>
      <c r="T159" s="1" t="str">
        <f>'Bills Import 2024'!AC159</f>
        <v>3010097</v>
      </c>
      <c r="U159" s="1" t="str">
        <f>'Bills Import 2024'!BC159</f>
        <v>Deduction of Advance Payment to Suppliers</v>
      </c>
      <c r="V159" s="1" t="str">
        <f>'Bills Import 2024'!BD159</f>
        <v>Manpower</v>
      </c>
      <c r="W159" s="1" t="str">
        <f>'Bills Import 2024'!BE159</f>
        <v>Machinary</v>
      </c>
      <c r="X159" s="1" t="str">
        <f>'Bills Import 2024'!BF159</f>
        <v>Deduction of Advance Payment to Suppliers</v>
      </c>
      <c r="Y159" s="1" t="str">
        <f>'Bills Import 2024'!BG159</f>
        <v>Indirect Costs</v>
      </c>
      <c r="Z159" s="1" t="str">
        <f>'Bills Import 2024'!BH159</f>
        <v>Overheads</v>
      </c>
      <c r="AA159" s="1">
        <f>'Bills Import 2024'!BI159</f>
        <v>-1</v>
      </c>
      <c r="AB159" s="1">
        <f>'Bills Import 2024'!BJ159</f>
        <v>1</v>
      </c>
      <c r="AC159" s="1">
        <f>'Bills Import 2024'!BK159</f>
        <v>1</v>
      </c>
      <c r="AD159" s="1">
        <f>'Bills Import 2024'!BL159</f>
        <v>-1</v>
      </c>
      <c r="AE159" s="1">
        <f>'Bills Import 2024'!BM159</f>
        <v>1</v>
      </c>
      <c r="AF159" s="1">
        <f>'Bills Import 2024'!BN159</f>
        <v>1</v>
      </c>
      <c r="AG159" s="46">
        <f>'Bills Import 2024'!BO159</f>
        <v>447185</v>
      </c>
      <c r="AH159" s="46">
        <f>'Bills Import 2024'!BP159</f>
        <v>218431</v>
      </c>
      <c r="AI159" s="46">
        <f>'Bills Import 2024'!BQ159</f>
        <v>20164</v>
      </c>
      <c r="AJ159" s="46">
        <f>'Bills Import 2024'!BR159</f>
        <v>89533</v>
      </c>
      <c r="AK159" s="46">
        <f>'Bills Import 2024'!BS159</f>
        <v>38303</v>
      </c>
      <c r="AL159" s="46">
        <f>'Bills Import 2024'!BT159</f>
        <v>88376</v>
      </c>
      <c r="AM159" s="1">
        <f>'Bills Import 2024'!U159</f>
        <v>10262</v>
      </c>
      <c r="AN159" s="1" t="str">
        <f>'Bills Import 2024'!W159</f>
        <v>{"1034": 100.0}</v>
      </c>
      <c r="AO159" s="1" t="str">
        <f>'Bills Import 2024'!AW159</f>
        <v>15% PUR</v>
      </c>
      <c r="AP159" s="1" t="str">
        <f>'Bills Import 2024'!AX159</f>
        <v>0% PUR</v>
      </c>
      <c r="AQ159" s="1" t="str">
        <f>'Bills Import 2024'!AY159</f>
        <v>15% PUR</v>
      </c>
      <c r="AR159" s="1" t="str">
        <f>'Bills Import 2024'!AZ159</f>
        <v>15% PUR</v>
      </c>
      <c r="AS159" s="1" t="str">
        <f>'Bills Import 2024'!BA159</f>
        <v>15% PUR</v>
      </c>
      <c r="AT159" s="1" t="str">
        <f>'Bills Import 2024'!BB159</f>
        <v>0% PUR</v>
      </c>
    </row>
    <row r="160" spans="1:46" x14ac:dyDescent="0.25">
      <c r="A160" s="1" t="str">
        <f>'Bills Import 2024'!E160</f>
        <v>Raw Material Supplier</v>
      </c>
      <c r="B160" s="1" t="str">
        <f>'Bills Import 2024'!G160</f>
        <v>Employees Wages &amp; Salaries</v>
      </c>
      <c r="C160" s="1" t="str">
        <f>'Bills Import 2024'!I160</f>
        <v>Machinary Depreciation &amp; Maintenance</v>
      </c>
      <c r="D160" s="1" t="str">
        <f>'Bills Import 2024'!K160</f>
        <v>Subcontractors &amp; Services</v>
      </c>
      <c r="E160" s="1" t="str">
        <f>'Bills Import 2024'!M160</f>
        <v>Indirect Costs</v>
      </c>
      <c r="F160" s="1" t="str">
        <f>'Bills Import 2024'!O160</f>
        <v>Overheads</v>
      </c>
      <c r="G160" s="45">
        <f>'Bills Import 2024'!R160</f>
        <v>45382</v>
      </c>
      <c r="H160" s="45">
        <f>'Bills Import 2024'!R160</f>
        <v>45382</v>
      </c>
      <c r="I160" s="45">
        <f>'Bills Import 2024'!AE160</f>
        <v>45417</v>
      </c>
      <c r="J160" s="45">
        <f>'Bills Import 2024'!AG160</f>
        <v>45387</v>
      </c>
      <c r="K160" s="45">
        <f>'Bills Import 2024'!AI160</f>
        <v>45412</v>
      </c>
      <c r="L160" s="45">
        <f>'Bills Import 2024'!AK160</f>
        <v>45397</v>
      </c>
      <c r="M160" s="45">
        <f>'Bills Import 2024'!AM160</f>
        <v>45382</v>
      </c>
      <c r="N160" s="45">
        <f>'Bills Import 2024'!AO160</f>
        <v>45403</v>
      </c>
      <c r="O160" s="1" t="str">
        <f>'Bills Import 2024'!X160</f>
        <v>3010092</v>
      </c>
      <c r="P160" s="1" t="str">
        <f>'Bills Import 2024'!Y160</f>
        <v>3010093</v>
      </c>
      <c r="Q160" s="1" t="str">
        <f>'Bills Import 2024'!Z160</f>
        <v>3010094</v>
      </c>
      <c r="R160" s="1" t="str">
        <f>'Bills Import 2024'!AA160</f>
        <v>3010095</v>
      </c>
      <c r="S160" s="1" t="str">
        <f>'Bills Import 2024'!AB160</f>
        <v>3010096</v>
      </c>
      <c r="T160" s="1" t="str">
        <f>'Bills Import 2024'!AC160</f>
        <v>3010097</v>
      </c>
      <c r="U160" s="1" t="str">
        <f>'Bills Import 2024'!BC160</f>
        <v>Raw Material</v>
      </c>
      <c r="V160" s="1" t="str">
        <f>'Bills Import 2024'!BD160</f>
        <v>Manpower</v>
      </c>
      <c r="W160" s="1" t="str">
        <f>'Bills Import 2024'!BE160</f>
        <v>Machinary</v>
      </c>
      <c r="X160" s="1" t="str">
        <f>'Bills Import 2024'!BF160</f>
        <v>Subcontractors</v>
      </c>
      <c r="Y160" s="1" t="str">
        <f>'Bills Import 2024'!BG160</f>
        <v>Indirect Costs</v>
      </c>
      <c r="Z160" s="1" t="str">
        <f>'Bills Import 2024'!BH160</f>
        <v>Overheads</v>
      </c>
      <c r="AA160" s="1">
        <f>'Bills Import 2024'!BI160</f>
        <v>1</v>
      </c>
      <c r="AB160" s="1">
        <f>'Bills Import 2024'!BJ160</f>
        <v>1</v>
      </c>
      <c r="AC160" s="1">
        <f>'Bills Import 2024'!BK160</f>
        <v>1</v>
      </c>
      <c r="AD160" s="1">
        <f>'Bills Import 2024'!BL160</f>
        <v>1</v>
      </c>
      <c r="AE160" s="1">
        <f>'Bills Import 2024'!BM160</f>
        <v>1</v>
      </c>
      <c r="AF160" s="1">
        <f>'Bills Import 2024'!BN160</f>
        <v>1</v>
      </c>
      <c r="AG160" s="46">
        <f>'Bills Import 2024'!BO160</f>
        <v>531659</v>
      </c>
      <c r="AH160" s="46">
        <f>'Bills Import 2024'!BP160</f>
        <v>259693</v>
      </c>
      <c r="AI160" s="46">
        <f>'Bills Import 2024'!BQ160</f>
        <v>23973</v>
      </c>
      <c r="AJ160" s="46">
        <f>'Bills Import 2024'!BR160</f>
        <v>106446</v>
      </c>
      <c r="AK160" s="46">
        <f>'Bills Import 2024'!BS160</f>
        <v>45538</v>
      </c>
      <c r="AL160" s="46">
        <f>'Bills Import 2024'!BT160</f>
        <v>105070</v>
      </c>
      <c r="AM160" s="1">
        <f>'Bills Import 2024'!U160</f>
        <v>10239</v>
      </c>
      <c r="AN160" s="1" t="str">
        <f>'Bills Import 2024'!W160</f>
        <v>{"1011": 100.0}</v>
      </c>
      <c r="AO160" s="1" t="str">
        <f>'Bills Import 2024'!AW160</f>
        <v>15% PUR</v>
      </c>
      <c r="AP160" s="1" t="str">
        <f>'Bills Import 2024'!AX160</f>
        <v>0% PUR</v>
      </c>
      <c r="AQ160" s="1" t="str">
        <f>'Bills Import 2024'!AY160</f>
        <v>15% PUR</v>
      </c>
      <c r="AR160" s="1" t="str">
        <f>'Bills Import 2024'!AZ160</f>
        <v>15% PUR</v>
      </c>
      <c r="AS160" s="1" t="str">
        <f>'Bills Import 2024'!BA160</f>
        <v>15% PUR</v>
      </c>
      <c r="AT160" s="1" t="str">
        <f>'Bills Import 2024'!BB160</f>
        <v>0% PUR</v>
      </c>
    </row>
    <row r="161" spans="1:46" x14ac:dyDescent="0.25">
      <c r="A161" s="1" t="str">
        <f>'Bills Import 2024'!E161</f>
        <v/>
      </c>
      <c r="B161" s="1" t="str">
        <f>'Bills Import 2024'!G161</f>
        <v/>
      </c>
      <c r="C161" s="1" t="str">
        <f>'Bills Import 2024'!I161</f>
        <v/>
      </c>
      <c r="D161" s="1" t="str">
        <f>'Bills Import 2024'!K161</f>
        <v/>
      </c>
      <c r="E161" s="1" t="str">
        <f>'Bills Import 2024'!M161</f>
        <v/>
      </c>
      <c r="F161" s="1" t="str">
        <f>'Bills Import 2024'!O161</f>
        <v/>
      </c>
      <c r="G161" s="45" t="str">
        <f>'Bills Import 2024'!R161</f>
        <v/>
      </c>
      <c r="H161" s="45" t="str">
        <f>'Bills Import 2024'!R161</f>
        <v/>
      </c>
      <c r="I161" s="45" t="str">
        <f>'Bills Import 2024'!AE161</f>
        <v/>
      </c>
      <c r="J161" s="45" t="str">
        <f>'Bills Import 2024'!AG161</f>
        <v/>
      </c>
      <c r="K161" s="45" t="str">
        <f>'Bills Import 2024'!AI161</f>
        <v/>
      </c>
      <c r="L161" s="45" t="str">
        <f>'Bills Import 2024'!AK161</f>
        <v/>
      </c>
      <c r="M161" s="45" t="str">
        <f>'Bills Import 2024'!AM161</f>
        <v/>
      </c>
      <c r="N161" s="45" t="str">
        <f>'Bills Import 2024'!AO161</f>
        <v/>
      </c>
      <c r="O161" s="1" t="str">
        <f>'Bills Import 2024'!X161</f>
        <v>101011701</v>
      </c>
      <c r="P161" s="1" t="str">
        <f>'Bills Import 2024'!Y161</f>
        <v>3010093</v>
      </c>
      <c r="Q161" s="1" t="str">
        <f>'Bills Import 2024'!Z161</f>
        <v>3010094</v>
      </c>
      <c r="R161" s="1" t="str">
        <f>'Bills Import 2024'!AA161</f>
        <v>101011701</v>
      </c>
      <c r="S161" s="1" t="str">
        <f>'Bills Import 2024'!AB161</f>
        <v>3010096</v>
      </c>
      <c r="T161" s="1" t="str">
        <f>'Bills Import 2024'!AC161</f>
        <v>3010097</v>
      </c>
      <c r="U161" s="1" t="str">
        <f>'Bills Import 2024'!BC161</f>
        <v>Deduction of Advance Payment to Suppliers</v>
      </c>
      <c r="V161" s="1" t="str">
        <f>'Bills Import 2024'!BD161</f>
        <v>Manpower</v>
      </c>
      <c r="W161" s="1" t="str">
        <f>'Bills Import 2024'!BE161</f>
        <v>Machinary</v>
      </c>
      <c r="X161" s="1" t="str">
        <f>'Bills Import 2024'!BF161</f>
        <v>Deduction of Advance Payment to Suppliers</v>
      </c>
      <c r="Y161" s="1" t="str">
        <f>'Bills Import 2024'!BG161</f>
        <v>Indirect Costs</v>
      </c>
      <c r="Z161" s="1" t="str">
        <f>'Bills Import 2024'!BH161</f>
        <v>Overheads</v>
      </c>
      <c r="AA161" s="1">
        <f>'Bills Import 2024'!BI161</f>
        <v>-1</v>
      </c>
      <c r="AB161" s="1">
        <f>'Bills Import 2024'!BJ161</f>
        <v>1</v>
      </c>
      <c r="AC161" s="1">
        <f>'Bills Import 2024'!BK161</f>
        <v>1</v>
      </c>
      <c r="AD161" s="1">
        <f>'Bills Import 2024'!BL161</f>
        <v>-1</v>
      </c>
      <c r="AE161" s="1">
        <f>'Bills Import 2024'!BM161</f>
        <v>1</v>
      </c>
      <c r="AF161" s="1">
        <f>'Bills Import 2024'!BN161</f>
        <v>1</v>
      </c>
      <c r="AG161" s="46">
        <f>'Bills Import 2024'!BO161</f>
        <v>132915</v>
      </c>
      <c r="AH161" s="46">
        <f>'Bills Import 2024'!BP161</f>
        <v>64923</v>
      </c>
      <c r="AI161" s="46">
        <f>'Bills Import 2024'!BQ161</f>
        <v>5993</v>
      </c>
      <c r="AJ161" s="46">
        <f>'Bills Import 2024'!BR161</f>
        <v>26612</v>
      </c>
      <c r="AK161" s="46">
        <f>'Bills Import 2024'!BS161</f>
        <v>11384</v>
      </c>
      <c r="AL161" s="46">
        <f>'Bills Import 2024'!BT161</f>
        <v>26267</v>
      </c>
      <c r="AM161" s="1">
        <f>'Bills Import 2024'!U161</f>
        <v>10239</v>
      </c>
      <c r="AN161" s="1" t="str">
        <f>'Bills Import 2024'!W161</f>
        <v>{"1011": 100.0}</v>
      </c>
      <c r="AO161" s="1" t="str">
        <f>'Bills Import 2024'!AW161</f>
        <v>15% PUR</v>
      </c>
      <c r="AP161" s="1" t="str">
        <f>'Bills Import 2024'!AX161</f>
        <v>0% PUR</v>
      </c>
      <c r="AQ161" s="1" t="str">
        <f>'Bills Import 2024'!AY161</f>
        <v>15% PUR</v>
      </c>
      <c r="AR161" s="1" t="str">
        <f>'Bills Import 2024'!AZ161</f>
        <v>15% PUR</v>
      </c>
      <c r="AS161" s="1" t="str">
        <f>'Bills Import 2024'!BA161</f>
        <v>15% PUR</v>
      </c>
      <c r="AT161" s="1" t="str">
        <f>'Bills Import 2024'!BB161</f>
        <v>0% PUR</v>
      </c>
    </row>
    <row r="162" spans="1:46" x14ac:dyDescent="0.25">
      <c r="A162" s="1" t="str">
        <f>'Bills Import 2024'!E162</f>
        <v>Raw Material Supplier</v>
      </c>
      <c r="B162" s="1" t="str">
        <f>'Bills Import 2024'!G162</f>
        <v>Employees Wages &amp; Salaries</v>
      </c>
      <c r="C162" s="1" t="str">
        <f>'Bills Import 2024'!I162</f>
        <v>Machinary Depreciation &amp; Maintenance</v>
      </c>
      <c r="D162" s="1" t="str">
        <f>'Bills Import 2024'!K162</f>
        <v>Subcontractors &amp; Services</v>
      </c>
      <c r="E162" s="1" t="str">
        <f>'Bills Import 2024'!M162</f>
        <v>Indirect Costs</v>
      </c>
      <c r="F162" s="1" t="str">
        <f>'Bills Import 2024'!O162</f>
        <v>Overheads</v>
      </c>
      <c r="G162" s="45">
        <f>'Bills Import 2024'!R162</f>
        <v>45382</v>
      </c>
      <c r="H162" s="45">
        <f>'Bills Import 2024'!R162</f>
        <v>45382</v>
      </c>
      <c r="I162" s="45">
        <f>'Bills Import 2024'!AE162</f>
        <v>45417</v>
      </c>
      <c r="J162" s="45">
        <f>'Bills Import 2024'!AG162</f>
        <v>45387</v>
      </c>
      <c r="K162" s="45">
        <f>'Bills Import 2024'!AI162</f>
        <v>45412</v>
      </c>
      <c r="L162" s="45">
        <f>'Bills Import 2024'!AK162</f>
        <v>45397</v>
      </c>
      <c r="M162" s="45">
        <f>'Bills Import 2024'!AM162</f>
        <v>45382</v>
      </c>
      <c r="N162" s="45">
        <f>'Bills Import 2024'!AO162</f>
        <v>45403</v>
      </c>
      <c r="O162" s="1" t="str">
        <f>'Bills Import 2024'!X162</f>
        <v>3010092</v>
      </c>
      <c r="P162" s="1" t="str">
        <f>'Bills Import 2024'!Y162</f>
        <v>3010093</v>
      </c>
      <c r="Q162" s="1" t="str">
        <f>'Bills Import 2024'!Z162</f>
        <v>3010094</v>
      </c>
      <c r="R162" s="1" t="str">
        <f>'Bills Import 2024'!AA162</f>
        <v>3010095</v>
      </c>
      <c r="S162" s="1" t="str">
        <f>'Bills Import 2024'!AB162</f>
        <v>3010096</v>
      </c>
      <c r="T162" s="1" t="str">
        <f>'Bills Import 2024'!AC162</f>
        <v>3010097</v>
      </c>
      <c r="U162" s="1" t="str">
        <f>'Bills Import 2024'!BC162</f>
        <v>Raw Material</v>
      </c>
      <c r="V162" s="1" t="str">
        <f>'Bills Import 2024'!BD162</f>
        <v>Manpower</v>
      </c>
      <c r="W162" s="1" t="str">
        <f>'Bills Import 2024'!BE162</f>
        <v>Machinary</v>
      </c>
      <c r="X162" s="1" t="str">
        <f>'Bills Import 2024'!BF162</f>
        <v>Subcontractors</v>
      </c>
      <c r="Y162" s="1" t="str">
        <f>'Bills Import 2024'!BG162</f>
        <v>Indirect Costs</v>
      </c>
      <c r="Z162" s="1" t="str">
        <f>'Bills Import 2024'!BH162</f>
        <v>Overheads</v>
      </c>
      <c r="AA162" s="1">
        <f>'Bills Import 2024'!BI162</f>
        <v>1</v>
      </c>
      <c r="AB162" s="1">
        <f>'Bills Import 2024'!BJ162</f>
        <v>1</v>
      </c>
      <c r="AC162" s="1">
        <f>'Bills Import 2024'!BK162</f>
        <v>1</v>
      </c>
      <c r="AD162" s="1">
        <f>'Bills Import 2024'!BL162</f>
        <v>1</v>
      </c>
      <c r="AE162" s="1">
        <f>'Bills Import 2024'!BM162</f>
        <v>1</v>
      </c>
      <c r="AF162" s="1">
        <f>'Bills Import 2024'!BN162</f>
        <v>1</v>
      </c>
      <c r="AG162" s="46">
        <f>'Bills Import 2024'!BO162</f>
        <v>310320</v>
      </c>
      <c r="AH162" s="46">
        <f>'Bills Import 2024'!BP162</f>
        <v>151578</v>
      </c>
      <c r="AI162" s="46">
        <f>'Bills Import 2024'!BQ162</f>
        <v>13993</v>
      </c>
      <c r="AJ162" s="46">
        <f>'Bills Import 2024'!BR162</f>
        <v>62131</v>
      </c>
      <c r="AK162" s="46">
        <f>'Bills Import 2024'!BS162</f>
        <v>26580</v>
      </c>
      <c r="AL162" s="46">
        <f>'Bills Import 2024'!BT162</f>
        <v>61328</v>
      </c>
      <c r="AM162" s="1">
        <f>'Bills Import 2024'!U162</f>
        <v>10236</v>
      </c>
      <c r="AN162" s="1" t="str">
        <f>'Bills Import 2024'!W162</f>
        <v>{"1008": 100.0}</v>
      </c>
      <c r="AO162" s="1" t="str">
        <f>'Bills Import 2024'!AW162</f>
        <v>15% PUR</v>
      </c>
      <c r="AP162" s="1" t="str">
        <f>'Bills Import 2024'!AX162</f>
        <v>0% PUR</v>
      </c>
      <c r="AQ162" s="1" t="str">
        <f>'Bills Import 2024'!AY162</f>
        <v>15% PUR</v>
      </c>
      <c r="AR162" s="1" t="str">
        <f>'Bills Import 2024'!AZ162</f>
        <v>15% PUR</v>
      </c>
      <c r="AS162" s="1" t="str">
        <f>'Bills Import 2024'!BA162</f>
        <v>15% PUR</v>
      </c>
      <c r="AT162" s="1" t="str">
        <f>'Bills Import 2024'!BB162</f>
        <v>0% PUR</v>
      </c>
    </row>
    <row r="163" spans="1:46" x14ac:dyDescent="0.25">
      <c r="A163" s="1" t="str">
        <f>'Bills Import 2024'!E163</f>
        <v/>
      </c>
      <c r="B163" s="1" t="str">
        <f>'Bills Import 2024'!G163</f>
        <v/>
      </c>
      <c r="C163" s="1" t="str">
        <f>'Bills Import 2024'!I163</f>
        <v/>
      </c>
      <c r="D163" s="1" t="str">
        <f>'Bills Import 2024'!K163</f>
        <v/>
      </c>
      <c r="E163" s="1" t="str">
        <f>'Bills Import 2024'!M163</f>
        <v/>
      </c>
      <c r="F163" s="1" t="str">
        <f>'Bills Import 2024'!O163</f>
        <v/>
      </c>
      <c r="G163" s="45" t="str">
        <f>'Bills Import 2024'!R163</f>
        <v/>
      </c>
      <c r="H163" s="45" t="str">
        <f>'Bills Import 2024'!R163</f>
        <v/>
      </c>
      <c r="I163" s="45" t="str">
        <f>'Bills Import 2024'!AE163</f>
        <v/>
      </c>
      <c r="J163" s="45" t="str">
        <f>'Bills Import 2024'!AG163</f>
        <v/>
      </c>
      <c r="K163" s="45" t="str">
        <f>'Bills Import 2024'!AI163</f>
        <v/>
      </c>
      <c r="L163" s="45" t="str">
        <f>'Bills Import 2024'!AK163</f>
        <v/>
      </c>
      <c r="M163" s="45" t="str">
        <f>'Bills Import 2024'!AM163</f>
        <v/>
      </c>
      <c r="N163" s="45" t="str">
        <f>'Bills Import 2024'!AO163</f>
        <v/>
      </c>
      <c r="O163" s="1" t="str">
        <f>'Bills Import 2024'!X163</f>
        <v>101011701</v>
      </c>
      <c r="P163" s="1" t="str">
        <f>'Bills Import 2024'!Y163</f>
        <v>3010093</v>
      </c>
      <c r="Q163" s="1" t="str">
        <f>'Bills Import 2024'!Z163</f>
        <v>3010094</v>
      </c>
      <c r="R163" s="1" t="str">
        <f>'Bills Import 2024'!AA163</f>
        <v>101011701</v>
      </c>
      <c r="S163" s="1" t="str">
        <f>'Bills Import 2024'!AB163</f>
        <v>3010096</v>
      </c>
      <c r="T163" s="1" t="str">
        <f>'Bills Import 2024'!AC163</f>
        <v>3010097</v>
      </c>
      <c r="U163" s="1" t="str">
        <f>'Bills Import 2024'!BC163</f>
        <v>Deduction of Advance Payment to Suppliers</v>
      </c>
      <c r="V163" s="1" t="str">
        <f>'Bills Import 2024'!BD163</f>
        <v>Manpower</v>
      </c>
      <c r="W163" s="1" t="str">
        <f>'Bills Import 2024'!BE163</f>
        <v>Machinary</v>
      </c>
      <c r="X163" s="1" t="str">
        <f>'Bills Import 2024'!BF163</f>
        <v>Deduction of Advance Payment to Suppliers</v>
      </c>
      <c r="Y163" s="1" t="str">
        <f>'Bills Import 2024'!BG163</f>
        <v>Indirect Costs</v>
      </c>
      <c r="Z163" s="1" t="str">
        <f>'Bills Import 2024'!BH163</f>
        <v>Overheads</v>
      </c>
      <c r="AA163" s="1">
        <f>'Bills Import 2024'!BI163</f>
        <v>-1</v>
      </c>
      <c r="AB163" s="1">
        <f>'Bills Import 2024'!BJ163</f>
        <v>1</v>
      </c>
      <c r="AC163" s="1">
        <f>'Bills Import 2024'!BK163</f>
        <v>1</v>
      </c>
      <c r="AD163" s="1">
        <f>'Bills Import 2024'!BL163</f>
        <v>-1</v>
      </c>
      <c r="AE163" s="1">
        <f>'Bills Import 2024'!BM163</f>
        <v>1</v>
      </c>
      <c r="AF163" s="1">
        <f>'Bills Import 2024'!BN163</f>
        <v>1</v>
      </c>
      <c r="AG163" s="46">
        <f>'Bills Import 2024'!BO163</f>
        <v>77580</v>
      </c>
      <c r="AH163" s="46">
        <f>'Bills Import 2024'!BP163</f>
        <v>37895</v>
      </c>
      <c r="AI163" s="46">
        <f>'Bills Import 2024'!BQ163</f>
        <v>3498</v>
      </c>
      <c r="AJ163" s="46">
        <f>'Bills Import 2024'!BR163</f>
        <v>15533</v>
      </c>
      <c r="AK163" s="46">
        <f>'Bills Import 2024'!BS163</f>
        <v>6645</v>
      </c>
      <c r="AL163" s="46">
        <f>'Bills Import 2024'!BT163</f>
        <v>15332</v>
      </c>
      <c r="AM163" s="1">
        <f>'Bills Import 2024'!U163</f>
        <v>10236</v>
      </c>
      <c r="AN163" s="1" t="str">
        <f>'Bills Import 2024'!W163</f>
        <v>{"1008": 100.0}</v>
      </c>
      <c r="AO163" s="1" t="str">
        <f>'Bills Import 2024'!AW163</f>
        <v>15% PUR</v>
      </c>
      <c r="AP163" s="1" t="str">
        <f>'Bills Import 2024'!AX163</f>
        <v>0% PUR</v>
      </c>
      <c r="AQ163" s="1" t="str">
        <f>'Bills Import 2024'!AY163</f>
        <v>15% PUR</v>
      </c>
      <c r="AR163" s="1" t="str">
        <f>'Bills Import 2024'!AZ163</f>
        <v>15% PUR</v>
      </c>
      <c r="AS163" s="1" t="str">
        <f>'Bills Import 2024'!BA163</f>
        <v>15% PUR</v>
      </c>
      <c r="AT163" s="1" t="str">
        <f>'Bills Import 2024'!BB163</f>
        <v>0% PUR</v>
      </c>
    </row>
    <row r="164" spans="1:46" x14ac:dyDescent="0.25">
      <c r="A164" s="1" t="str">
        <f>'Bills Import 2024'!E164</f>
        <v>Raw Material Supplier</v>
      </c>
      <c r="B164" s="1" t="str">
        <f>'Bills Import 2024'!G164</f>
        <v>Employees Wages &amp; Salaries</v>
      </c>
      <c r="C164" s="1" t="str">
        <f>'Bills Import 2024'!I164</f>
        <v>Machinary Depreciation &amp; Maintenance</v>
      </c>
      <c r="D164" s="1" t="str">
        <f>'Bills Import 2024'!K164</f>
        <v>Subcontractors &amp; Services</v>
      </c>
      <c r="E164" s="1" t="str">
        <f>'Bills Import 2024'!M164</f>
        <v>Indirect Costs</v>
      </c>
      <c r="F164" s="1" t="str">
        <f>'Bills Import 2024'!O164</f>
        <v>Overheads</v>
      </c>
      <c r="G164" s="45">
        <f>'Bills Import 2024'!R164</f>
        <v>45382</v>
      </c>
      <c r="H164" s="45">
        <f>'Bills Import 2024'!R164</f>
        <v>45382</v>
      </c>
      <c r="I164" s="45">
        <f>'Bills Import 2024'!AE164</f>
        <v>45417</v>
      </c>
      <c r="J164" s="45">
        <f>'Bills Import 2024'!AG164</f>
        <v>45387</v>
      </c>
      <c r="K164" s="45">
        <f>'Bills Import 2024'!AI164</f>
        <v>45412</v>
      </c>
      <c r="L164" s="45">
        <f>'Bills Import 2024'!AK164</f>
        <v>45397</v>
      </c>
      <c r="M164" s="45">
        <f>'Bills Import 2024'!AM164</f>
        <v>45382</v>
      </c>
      <c r="N164" s="45">
        <f>'Bills Import 2024'!AO164</f>
        <v>45403</v>
      </c>
      <c r="O164" s="1" t="str">
        <f>'Bills Import 2024'!X164</f>
        <v>3010092</v>
      </c>
      <c r="P164" s="1" t="str">
        <f>'Bills Import 2024'!Y164</f>
        <v>3010093</v>
      </c>
      <c r="Q164" s="1" t="str">
        <f>'Bills Import 2024'!Z164</f>
        <v>3010094</v>
      </c>
      <c r="R164" s="1" t="str">
        <f>'Bills Import 2024'!AA164</f>
        <v>3010095</v>
      </c>
      <c r="S164" s="1" t="str">
        <f>'Bills Import 2024'!AB164</f>
        <v>3010096</v>
      </c>
      <c r="T164" s="1" t="str">
        <f>'Bills Import 2024'!AC164</f>
        <v>3010097</v>
      </c>
      <c r="U164" s="1" t="str">
        <f>'Bills Import 2024'!BC164</f>
        <v>Raw Material</v>
      </c>
      <c r="V164" s="1" t="str">
        <f>'Bills Import 2024'!BD164</f>
        <v>Manpower</v>
      </c>
      <c r="W164" s="1" t="str">
        <f>'Bills Import 2024'!BE164</f>
        <v>Machinary</v>
      </c>
      <c r="X164" s="1" t="str">
        <f>'Bills Import 2024'!BF164</f>
        <v>Subcontractors</v>
      </c>
      <c r="Y164" s="1" t="str">
        <f>'Bills Import 2024'!BG164</f>
        <v>Indirect Costs</v>
      </c>
      <c r="Z164" s="1" t="str">
        <f>'Bills Import 2024'!BH164</f>
        <v>Overheads</v>
      </c>
      <c r="AA164" s="1">
        <f>'Bills Import 2024'!BI164</f>
        <v>1</v>
      </c>
      <c r="AB164" s="1">
        <f>'Bills Import 2024'!BJ164</f>
        <v>1</v>
      </c>
      <c r="AC164" s="1">
        <f>'Bills Import 2024'!BK164</f>
        <v>1</v>
      </c>
      <c r="AD164" s="1">
        <f>'Bills Import 2024'!BL164</f>
        <v>1</v>
      </c>
      <c r="AE164" s="1">
        <f>'Bills Import 2024'!BM164</f>
        <v>1</v>
      </c>
      <c r="AF164" s="1">
        <f>'Bills Import 2024'!BN164</f>
        <v>1</v>
      </c>
      <c r="AG164" s="46">
        <f>'Bills Import 2024'!BO164</f>
        <v>1238277</v>
      </c>
      <c r="AH164" s="46">
        <f>'Bills Import 2024'!BP164</f>
        <v>604845</v>
      </c>
      <c r="AI164" s="46">
        <f>'Bills Import 2024'!BQ164</f>
        <v>55836</v>
      </c>
      <c r="AJ164" s="46">
        <f>'Bills Import 2024'!BR164</f>
        <v>247923</v>
      </c>
      <c r="AK164" s="46">
        <f>'Bills Import 2024'!BS164</f>
        <v>106062</v>
      </c>
      <c r="AL164" s="46">
        <f>'Bills Import 2024'!BT164</f>
        <v>244717</v>
      </c>
      <c r="AM164" s="1">
        <f>'Bills Import 2024'!U164</f>
        <v>10247</v>
      </c>
      <c r="AN164" s="1" t="str">
        <f>'Bills Import 2024'!W164</f>
        <v>{"1019": 100.0}</v>
      </c>
      <c r="AO164" s="1" t="str">
        <f>'Bills Import 2024'!AW164</f>
        <v>15% PUR</v>
      </c>
      <c r="AP164" s="1" t="str">
        <f>'Bills Import 2024'!AX164</f>
        <v>0% PUR</v>
      </c>
      <c r="AQ164" s="1" t="str">
        <f>'Bills Import 2024'!AY164</f>
        <v>15% PUR</v>
      </c>
      <c r="AR164" s="1" t="str">
        <f>'Bills Import 2024'!AZ164</f>
        <v>15% PUR</v>
      </c>
      <c r="AS164" s="1" t="str">
        <f>'Bills Import 2024'!BA164</f>
        <v>15% PUR</v>
      </c>
      <c r="AT164" s="1" t="str">
        <f>'Bills Import 2024'!BB164</f>
        <v>0% PUR</v>
      </c>
    </row>
    <row r="165" spans="1:46" x14ac:dyDescent="0.25">
      <c r="A165" s="1" t="str">
        <f>'Bills Import 2024'!E165</f>
        <v/>
      </c>
      <c r="B165" s="1" t="str">
        <f>'Bills Import 2024'!G165</f>
        <v/>
      </c>
      <c r="C165" s="1" t="str">
        <f>'Bills Import 2024'!I165</f>
        <v/>
      </c>
      <c r="D165" s="1" t="str">
        <f>'Bills Import 2024'!K165</f>
        <v/>
      </c>
      <c r="E165" s="1" t="str">
        <f>'Bills Import 2024'!M165</f>
        <v/>
      </c>
      <c r="F165" s="1" t="str">
        <f>'Bills Import 2024'!O165</f>
        <v/>
      </c>
      <c r="G165" s="45" t="str">
        <f>'Bills Import 2024'!R165</f>
        <v/>
      </c>
      <c r="H165" s="45" t="str">
        <f>'Bills Import 2024'!R165</f>
        <v/>
      </c>
      <c r="I165" s="45" t="str">
        <f>'Bills Import 2024'!AE165</f>
        <v/>
      </c>
      <c r="J165" s="45" t="str">
        <f>'Bills Import 2024'!AG165</f>
        <v/>
      </c>
      <c r="K165" s="45" t="str">
        <f>'Bills Import 2024'!AI165</f>
        <v/>
      </c>
      <c r="L165" s="45" t="str">
        <f>'Bills Import 2024'!AK165</f>
        <v/>
      </c>
      <c r="M165" s="45" t="str">
        <f>'Bills Import 2024'!AM165</f>
        <v/>
      </c>
      <c r="N165" s="45" t="str">
        <f>'Bills Import 2024'!AO165</f>
        <v/>
      </c>
      <c r="O165" s="1" t="str">
        <f>'Bills Import 2024'!X165</f>
        <v>101011701</v>
      </c>
      <c r="P165" s="1" t="str">
        <f>'Bills Import 2024'!Y165</f>
        <v>3010093</v>
      </c>
      <c r="Q165" s="1" t="str">
        <f>'Bills Import 2024'!Z165</f>
        <v>3010094</v>
      </c>
      <c r="R165" s="1" t="str">
        <f>'Bills Import 2024'!AA165</f>
        <v>101011701</v>
      </c>
      <c r="S165" s="1" t="str">
        <f>'Bills Import 2024'!AB165</f>
        <v>3010096</v>
      </c>
      <c r="T165" s="1" t="str">
        <f>'Bills Import 2024'!AC165</f>
        <v>3010097</v>
      </c>
      <c r="U165" s="1" t="str">
        <f>'Bills Import 2024'!BC165</f>
        <v>Deduction of Advance Payment to Suppliers</v>
      </c>
      <c r="V165" s="1" t="str">
        <f>'Bills Import 2024'!BD165</f>
        <v>Manpower</v>
      </c>
      <c r="W165" s="1" t="str">
        <f>'Bills Import 2024'!BE165</f>
        <v>Machinary</v>
      </c>
      <c r="X165" s="1" t="str">
        <f>'Bills Import 2024'!BF165</f>
        <v>Deduction of Advance Payment to Suppliers</v>
      </c>
      <c r="Y165" s="1" t="str">
        <f>'Bills Import 2024'!BG165</f>
        <v>Indirect Costs</v>
      </c>
      <c r="Z165" s="1" t="str">
        <f>'Bills Import 2024'!BH165</f>
        <v>Overheads</v>
      </c>
      <c r="AA165" s="1">
        <f>'Bills Import 2024'!BI165</f>
        <v>-1</v>
      </c>
      <c r="AB165" s="1">
        <f>'Bills Import 2024'!BJ165</f>
        <v>1</v>
      </c>
      <c r="AC165" s="1">
        <f>'Bills Import 2024'!BK165</f>
        <v>1</v>
      </c>
      <c r="AD165" s="1">
        <f>'Bills Import 2024'!BL165</f>
        <v>-1</v>
      </c>
      <c r="AE165" s="1">
        <f>'Bills Import 2024'!BM165</f>
        <v>1</v>
      </c>
      <c r="AF165" s="1">
        <f>'Bills Import 2024'!BN165</f>
        <v>1</v>
      </c>
      <c r="AG165" s="46">
        <f>'Bills Import 2024'!BO165</f>
        <v>247655</v>
      </c>
      <c r="AH165" s="46">
        <f>'Bills Import 2024'!BP165</f>
        <v>120969</v>
      </c>
      <c r="AI165" s="46">
        <f>'Bills Import 2024'!BQ165</f>
        <v>11167</v>
      </c>
      <c r="AJ165" s="46">
        <f>'Bills Import 2024'!BR165</f>
        <v>49585</v>
      </c>
      <c r="AK165" s="46">
        <f>'Bills Import 2024'!BS165</f>
        <v>21212</v>
      </c>
      <c r="AL165" s="46">
        <f>'Bills Import 2024'!BT165</f>
        <v>48943</v>
      </c>
      <c r="AM165" s="1">
        <f>'Bills Import 2024'!U165</f>
        <v>10247</v>
      </c>
      <c r="AN165" s="1" t="str">
        <f>'Bills Import 2024'!W165</f>
        <v>{"1019": 100.0}</v>
      </c>
      <c r="AO165" s="1" t="str">
        <f>'Bills Import 2024'!AW165</f>
        <v>15% PUR</v>
      </c>
      <c r="AP165" s="1" t="str">
        <f>'Bills Import 2024'!AX165</f>
        <v>0% PUR</v>
      </c>
      <c r="AQ165" s="1" t="str">
        <f>'Bills Import 2024'!AY165</f>
        <v>15% PUR</v>
      </c>
      <c r="AR165" s="1" t="str">
        <f>'Bills Import 2024'!AZ165</f>
        <v>15% PUR</v>
      </c>
      <c r="AS165" s="1" t="str">
        <f>'Bills Import 2024'!BA165</f>
        <v>15% PUR</v>
      </c>
      <c r="AT165" s="1" t="str">
        <f>'Bills Import 2024'!BB165</f>
        <v>0% PUR</v>
      </c>
    </row>
    <row r="166" spans="1:46" x14ac:dyDescent="0.25">
      <c r="A166" s="1" t="str">
        <f>'Bills Import 2024'!E166</f>
        <v>Raw Material Supplier</v>
      </c>
      <c r="B166" s="1" t="str">
        <f>'Bills Import 2024'!G166</f>
        <v>Employees Wages &amp; Salaries</v>
      </c>
      <c r="C166" s="1" t="str">
        <f>'Bills Import 2024'!I166</f>
        <v>Machinary Depreciation &amp; Maintenance</v>
      </c>
      <c r="D166" s="1" t="str">
        <f>'Bills Import 2024'!K166</f>
        <v>Subcontractors &amp; Services</v>
      </c>
      <c r="E166" s="1" t="str">
        <f>'Bills Import 2024'!M166</f>
        <v>Indirect Costs</v>
      </c>
      <c r="F166" s="1" t="str">
        <f>'Bills Import 2024'!O166</f>
        <v>Overheads</v>
      </c>
      <c r="G166" s="45">
        <f>'Bills Import 2024'!R166</f>
        <v>45382</v>
      </c>
      <c r="H166" s="45">
        <f>'Bills Import 2024'!R166</f>
        <v>45382</v>
      </c>
      <c r="I166" s="45">
        <f>'Bills Import 2024'!AE166</f>
        <v>45417</v>
      </c>
      <c r="J166" s="45">
        <f>'Bills Import 2024'!AG166</f>
        <v>45387</v>
      </c>
      <c r="K166" s="45">
        <f>'Bills Import 2024'!AI166</f>
        <v>45412</v>
      </c>
      <c r="L166" s="45">
        <f>'Bills Import 2024'!AK166</f>
        <v>45397</v>
      </c>
      <c r="M166" s="45">
        <f>'Bills Import 2024'!AM166</f>
        <v>45382</v>
      </c>
      <c r="N166" s="45">
        <f>'Bills Import 2024'!AO166</f>
        <v>45403</v>
      </c>
      <c r="O166" s="1" t="str">
        <f>'Bills Import 2024'!X166</f>
        <v>3010092</v>
      </c>
      <c r="P166" s="1" t="str">
        <f>'Bills Import 2024'!Y166</f>
        <v>3010093</v>
      </c>
      <c r="Q166" s="1" t="str">
        <f>'Bills Import 2024'!Z166</f>
        <v>3010094</v>
      </c>
      <c r="R166" s="1" t="str">
        <f>'Bills Import 2024'!AA166</f>
        <v>3010095</v>
      </c>
      <c r="S166" s="1" t="str">
        <f>'Bills Import 2024'!AB166</f>
        <v>3010096</v>
      </c>
      <c r="T166" s="1" t="str">
        <f>'Bills Import 2024'!AC166</f>
        <v>3010097</v>
      </c>
      <c r="U166" s="1" t="str">
        <f>'Bills Import 2024'!BC166</f>
        <v>Raw Material</v>
      </c>
      <c r="V166" s="1" t="str">
        <f>'Bills Import 2024'!BD166</f>
        <v>Manpower</v>
      </c>
      <c r="W166" s="1" t="str">
        <f>'Bills Import 2024'!BE166</f>
        <v>Machinary</v>
      </c>
      <c r="X166" s="1" t="str">
        <f>'Bills Import 2024'!BF166</f>
        <v>Subcontractors</v>
      </c>
      <c r="Y166" s="1" t="str">
        <f>'Bills Import 2024'!BG166</f>
        <v>Indirect Costs</v>
      </c>
      <c r="Z166" s="1" t="str">
        <f>'Bills Import 2024'!BH166</f>
        <v>Overheads</v>
      </c>
      <c r="AA166" s="1">
        <f>'Bills Import 2024'!BI166</f>
        <v>1</v>
      </c>
      <c r="AB166" s="1">
        <f>'Bills Import 2024'!BJ166</f>
        <v>1</v>
      </c>
      <c r="AC166" s="1">
        <f>'Bills Import 2024'!BK166</f>
        <v>1</v>
      </c>
      <c r="AD166" s="1">
        <f>'Bills Import 2024'!BL166</f>
        <v>1</v>
      </c>
      <c r="AE166" s="1">
        <f>'Bills Import 2024'!BM166</f>
        <v>1</v>
      </c>
      <c r="AF166" s="1">
        <f>'Bills Import 2024'!BN166</f>
        <v>1</v>
      </c>
      <c r="AG166" s="46">
        <f>'Bills Import 2024'!BO166</f>
        <v>222480</v>
      </c>
      <c r="AH166" s="46">
        <f>'Bills Import 2024'!BP166</f>
        <v>108672</v>
      </c>
      <c r="AI166" s="46">
        <f>'Bills Import 2024'!BQ166</f>
        <v>10032</v>
      </c>
      <c r="AJ166" s="46">
        <f>'Bills Import 2024'!BR166</f>
        <v>44544</v>
      </c>
      <c r="AK166" s="46">
        <f>'Bills Import 2024'!BS166</f>
        <v>19056</v>
      </c>
      <c r="AL166" s="46">
        <f>'Bills Import 2024'!BT166</f>
        <v>43968</v>
      </c>
      <c r="AM166" s="1">
        <f>'Bills Import 2024'!U166</f>
        <v>10261</v>
      </c>
      <c r="AN166" s="1" t="str">
        <f>'Bills Import 2024'!W166</f>
        <v>{"1033": 100.0}</v>
      </c>
      <c r="AO166" s="1" t="str">
        <f>'Bills Import 2024'!AW166</f>
        <v>15% PUR</v>
      </c>
      <c r="AP166" s="1" t="str">
        <f>'Bills Import 2024'!AX166</f>
        <v>0% PUR</v>
      </c>
      <c r="AQ166" s="1" t="str">
        <f>'Bills Import 2024'!AY166</f>
        <v>15% PUR</v>
      </c>
      <c r="AR166" s="1" t="str">
        <f>'Bills Import 2024'!AZ166</f>
        <v>15% PUR</v>
      </c>
      <c r="AS166" s="1" t="str">
        <f>'Bills Import 2024'!BA166</f>
        <v>15% PUR</v>
      </c>
      <c r="AT166" s="1" t="str">
        <f>'Bills Import 2024'!BB166</f>
        <v>0% PUR</v>
      </c>
    </row>
    <row r="167" spans="1:46" x14ac:dyDescent="0.25">
      <c r="A167" s="1" t="str">
        <f>'Bills Import 2024'!E167</f>
        <v/>
      </c>
      <c r="B167" s="1" t="str">
        <f>'Bills Import 2024'!G167</f>
        <v/>
      </c>
      <c r="C167" s="1" t="str">
        <f>'Bills Import 2024'!I167</f>
        <v/>
      </c>
      <c r="D167" s="1" t="str">
        <f>'Bills Import 2024'!K167</f>
        <v/>
      </c>
      <c r="E167" s="1" t="str">
        <f>'Bills Import 2024'!M167</f>
        <v/>
      </c>
      <c r="F167" s="1" t="str">
        <f>'Bills Import 2024'!O167</f>
        <v/>
      </c>
      <c r="G167" s="45" t="str">
        <f>'Bills Import 2024'!R167</f>
        <v/>
      </c>
      <c r="H167" s="45" t="str">
        <f>'Bills Import 2024'!R167</f>
        <v/>
      </c>
      <c r="I167" s="45" t="str">
        <f>'Bills Import 2024'!AE167</f>
        <v/>
      </c>
      <c r="J167" s="45" t="str">
        <f>'Bills Import 2024'!AG167</f>
        <v/>
      </c>
      <c r="K167" s="45" t="str">
        <f>'Bills Import 2024'!AI167</f>
        <v/>
      </c>
      <c r="L167" s="45" t="str">
        <f>'Bills Import 2024'!AK167</f>
        <v/>
      </c>
      <c r="M167" s="45" t="str">
        <f>'Bills Import 2024'!AM167</f>
        <v/>
      </c>
      <c r="N167" s="45" t="str">
        <f>'Bills Import 2024'!AO167</f>
        <v/>
      </c>
      <c r="O167" s="1" t="str">
        <f>'Bills Import 2024'!X167</f>
        <v>101011701</v>
      </c>
      <c r="P167" s="1" t="str">
        <f>'Bills Import 2024'!Y167</f>
        <v>3010093</v>
      </c>
      <c r="Q167" s="1" t="str">
        <f>'Bills Import 2024'!Z167</f>
        <v>3010094</v>
      </c>
      <c r="R167" s="1" t="str">
        <f>'Bills Import 2024'!AA167</f>
        <v>101011701</v>
      </c>
      <c r="S167" s="1" t="str">
        <f>'Bills Import 2024'!AB167</f>
        <v>3010096</v>
      </c>
      <c r="T167" s="1" t="str">
        <f>'Bills Import 2024'!AC167</f>
        <v>3010097</v>
      </c>
      <c r="U167" s="1" t="str">
        <f>'Bills Import 2024'!BC167</f>
        <v>Deduction of Advance Payment to Suppliers</v>
      </c>
      <c r="V167" s="1" t="str">
        <f>'Bills Import 2024'!BD167</f>
        <v>Manpower</v>
      </c>
      <c r="W167" s="1" t="str">
        <f>'Bills Import 2024'!BE167</f>
        <v>Machinary</v>
      </c>
      <c r="X167" s="1" t="str">
        <f>'Bills Import 2024'!BF167</f>
        <v>Deduction of Advance Payment to Suppliers</v>
      </c>
      <c r="Y167" s="1" t="str">
        <f>'Bills Import 2024'!BG167</f>
        <v>Indirect Costs</v>
      </c>
      <c r="Z167" s="1" t="str">
        <f>'Bills Import 2024'!BH167</f>
        <v>Overheads</v>
      </c>
      <c r="AA167" s="1">
        <f>'Bills Import 2024'!BI167</f>
        <v>-1</v>
      </c>
      <c r="AB167" s="1">
        <f>'Bills Import 2024'!BJ167</f>
        <v>1</v>
      </c>
      <c r="AC167" s="1">
        <f>'Bills Import 2024'!BK167</f>
        <v>1</v>
      </c>
      <c r="AD167" s="1">
        <f>'Bills Import 2024'!BL167</f>
        <v>-1</v>
      </c>
      <c r="AE167" s="1">
        <f>'Bills Import 2024'!BM167</f>
        <v>1</v>
      </c>
      <c r="AF167" s="1">
        <f>'Bills Import 2024'!BN167</f>
        <v>1</v>
      </c>
      <c r="AG167" s="46">
        <f>'Bills Import 2024'!BO167</f>
        <v>66744</v>
      </c>
      <c r="AH167" s="46">
        <f>'Bills Import 2024'!BP167</f>
        <v>32602</v>
      </c>
      <c r="AI167" s="46">
        <f>'Bills Import 2024'!BQ167</f>
        <v>3010</v>
      </c>
      <c r="AJ167" s="46">
        <f>'Bills Import 2024'!BR167</f>
        <v>13363</v>
      </c>
      <c r="AK167" s="46">
        <f>'Bills Import 2024'!BS167</f>
        <v>5717</v>
      </c>
      <c r="AL167" s="46">
        <f>'Bills Import 2024'!BT167</f>
        <v>13190</v>
      </c>
      <c r="AM167" s="1">
        <f>'Bills Import 2024'!U167</f>
        <v>10261</v>
      </c>
      <c r="AN167" s="1" t="str">
        <f>'Bills Import 2024'!W167</f>
        <v>{"1033": 100.0}</v>
      </c>
      <c r="AO167" s="1" t="str">
        <f>'Bills Import 2024'!AW167</f>
        <v>15% PUR</v>
      </c>
      <c r="AP167" s="1" t="str">
        <f>'Bills Import 2024'!AX167</f>
        <v>0% PUR</v>
      </c>
      <c r="AQ167" s="1" t="str">
        <f>'Bills Import 2024'!AY167</f>
        <v>15% PUR</v>
      </c>
      <c r="AR167" s="1" t="str">
        <f>'Bills Import 2024'!AZ167</f>
        <v>15% PUR</v>
      </c>
      <c r="AS167" s="1" t="str">
        <f>'Bills Import 2024'!BA167</f>
        <v>15% PUR</v>
      </c>
      <c r="AT167" s="1" t="str">
        <f>'Bills Import 2024'!BB167</f>
        <v>0% PUR</v>
      </c>
    </row>
    <row r="168" spans="1:46" x14ac:dyDescent="0.25">
      <c r="A168" s="1" t="str">
        <f>'Bills Import 2024'!E168</f>
        <v>Raw Material Supplier</v>
      </c>
      <c r="B168" s="1" t="str">
        <f>'Bills Import 2024'!G168</f>
        <v>Employees Wages &amp; Salaries</v>
      </c>
      <c r="C168" s="1" t="str">
        <f>'Bills Import 2024'!I168</f>
        <v>Machinary Depreciation &amp; Maintenance</v>
      </c>
      <c r="D168" s="1" t="str">
        <f>'Bills Import 2024'!K168</f>
        <v>Subcontractors &amp; Services</v>
      </c>
      <c r="E168" s="1" t="str">
        <f>'Bills Import 2024'!M168</f>
        <v>Indirect Costs</v>
      </c>
      <c r="F168" s="1" t="str">
        <f>'Bills Import 2024'!O168</f>
        <v>Overheads</v>
      </c>
      <c r="G168" s="45">
        <f>'Bills Import 2024'!R168</f>
        <v>45382</v>
      </c>
      <c r="H168" s="45">
        <f>'Bills Import 2024'!R168</f>
        <v>45382</v>
      </c>
      <c r="I168" s="45">
        <f>'Bills Import 2024'!AE168</f>
        <v>45417</v>
      </c>
      <c r="J168" s="45">
        <f>'Bills Import 2024'!AG168</f>
        <v>45387</v>
      </c>
      <c r="K168" s="45">
        <f>'Bills Import 2024'!AI168</f>
        <v>45412</v>
      </c>
      <c r="L168" s="45">
        <f>'Bills Import 2024'!AK168</f>
        <v>45397</v>
      </c>
      <c r="M168" s="45">
        <f>'Bills Import 2024'!AM168</f>
        <v>45382</v>
      </c>
      <c r="N168" s="45">
        <f>'Bills Import 2024'!AO168</f>
        <v>45403</v>
      </c>
      <c r="O168" s="1" t="str">
        <f>'Bills Import 2024'!X168</f>
        <v>3010092</v>
      </c>
      <c r="P168" s="1" t="str">
        <f>'Bills Import 2024'!Y168</f>
        <v>3010093</v>
      </c>
      <c r="Q168" s="1" t="str">
        <f>'Bills Import 2024'!Z168</f>
        <v>3010094</v>
      </c>
      <c r="R168" s="1" t="str">
        <f>'Bills Import 2024'!AA168</f>
        <v>3010095</v>
      </c>
      <c r="S168" s="1" t="str">
        <f>'Bills Import 2024'!AB168</f>
        <v>3010096</v>
      </c>
      <c r="T168" s="1" t="str">
        <f>'Bills Import 2024'!AC168</f>
        <v>3010097</v>
      </c>
      <c r="U168" s="1" t="str">
        <f>'Bills Import 2024'!BC168</f>
        <v>Raw Material</v>
      </c>
      <c r="V168" s="1" t="str">
        <f>'Bills Import 2024'!BD168</f>
        <v>Manpower</v>
      </c>
      <c r="W168" s="1" t="str">
        <f>'Bills Import 2024'!BE168</f>
        <v>Machinary</v>
      </c>
      <c r="X168" s="1" t="str">
        <f>'Bills Import 2024'!BF168</f>
        <v>Subcontractors</v>
      </c>
      <c r="Y168" s="1" t="str">
        <f>'Bills Import 2024'!BG168</f>
        <v>Indirect Costs</v>
      </c>
      <c r="Z168" s="1" t="str">
        <f>'Bills Import 2024'!BH168</f>
        <v>Overheads</v>
      </c>
      <c r="AA168" s="1">
        <f>'Bills Import 2024'!BI168</f>
        <v>1</v>
      </c>
      <c r="AB168" s="1">
        <f>'Bills Import 2024'!BJ168</f>
        <v>1</v>
      </c>
      <c r="AC168" s="1">
        <f>'Bills Import 2024'!BK168</f>
        <v>1</v>
      </c>
      <c r="AD168" s="1">
        <f>'Bills Import 2024'!BL168</f>
        <v>1</v>
      </c>
      <c r="AE168" s="1">
        <f>'Bills Import 2024'!BM168</f>
        <v>1</v>
      </c>
      <c r="AF168" s="1">
        <f>'Bills Import 2024'!BN168</f>
        <v>1</v>
      </c>
      <c r="AG168" s="46">
        <f>'Bills Import 2024'!BO168</f>
        <v>324450</v>
      </c>
      <c r="AH168" s="46">
        <f>'Bills Import 2024'!BP168</f>
        <v>158480</v>
      </c>
      <c r="AI168" s="46">
        <f>'Bills Import 2024'!BQ168</f>
        <v>14630</v>
      </c>
      <c r="AJ168" s="46">
        <f>'Bills Import 2024'!BR168</f>
        <v>64960</v>
      </c>
      <c r="AK168" s="46">
        <f>'Bills Import 2024'!BS168</f>
        <v>27790</v>
      </c>
      <c r="AL168" s="46">
        <f>'Bills Import 2024'!BT168</f>
        <v>64120</v>
      </c>
      <c r="AM168" s="1">
        <f>'Bills Import 2024'!U168</f>
        <v>10250</v>
      </c>
      <c r="AN168" s="1" t="str">
        <f>'Bills Import 2024'!W168</f>
        <v>{"1022": 100.0}</v>
      </c>
      <c r="AO168" s="1" t="str">
        <f>'Bills Import 2024'!AW168</f>
        <v>15% PUR</v>
      </c>
      <c r="AP168" s="1" t="str">
        <f>'Bills Import 2024'!AX168</f>
        <v>0% PUR</v>
      </c>
      <c r="AQ168" s="1" t="str">
        <f>'Bills Import 2024'!AY168</f>
        <v>15% PUR</v>
      </c>
      <c r="AR168" s="1" t="str">
        <f>'Bills Import 2024'!AZ168</f>
        <v>15% PUR</v>
      </c>
      <c r="AS168" s="1" t="str">
        <f>'Bills Import 2024'!BA168</f>
        <v>15% PUR</v>
      </c>
      <c r="AT168" s="1" t="str">
        <f>'Bills Import 2024'!BB168</f>
        <v>0% PUR</v>
      </c>
    </row>
    <row r="169" spans="1:46" x14ac:dyDescent="0.25">
      <c r="A169" s="1" t="str">
        <f>'Bills Import 2024'!E169</f>
        <v/>
      </c>
      <c r="B169" s="1" t="str">
        <f>'Bills Import 2024'!G169</f>
        <v/>
      </c>
      <c r="C169" s="1" t="str">
        <f>'Bills Import 2024'!I169</f>
        <v/>
      </c>
      <c r="D169" s="1" t="str">
        <f>'Bills Import 2024'!K169</f>
        <v/>
      </c>
      <c r="E169" s="1" t="str">
        <f>'Bills Import 2024'!M169</f>
        <v/>
      </c>
      <c r="F169" s="1" t="str">
        <f>'Bills Import 2024'!O169</f>
        <v/>
      </c>
      <c r="G169" s="45" t="str">
        <f>'Bills Import 2024'!R169</f>
        <v/>
      </c>
      <c r="H169" s="45" t="str">
        <f>'Bills Import 2024'!R169</f>
        <v/>
      </c>
      <c r="I169" s="45" t="str">
        <f>'Bills Import 2024'!AE169</f>
        <v/>
      </c>
      <c r="J169" s="45" t="str">
        <f>'Bills Import 2024'!AG169</f>
        <v/>
      </c>
      <c r="K169" s="45" t="str">
        <f>'Bills Import 2024'!AI169</f>
        <v/>
      </c>
      <c r="L169" s="45" t="str">
        <f>'Bills Import 2024'!AK169</f>
        <v/>
      </c>
      <c r="M169" s="45" t="str">
        <f>'Bills Import 2024'!AM169</f>
        <v/>
      </c>
      <c r="N169" s="45" t="str">
        <f>'Bills Import 2024'!AO169</f>
        <v/>
      </c>
      <c r="O169" s="1" t="str">
        <f>'Bills Import 2024'!X169</f>
        <v>101011701</v>
      </c>
      <c r="P169" s="1" t="str">
        <f>'Bills Import 2024'!Y169</f>
        <v>3010093</v>
      </c>
      <c r="Q169" s="1" t="str">
        <f>'Bills Import 2024'!Z169</f>
        <v>3010094</v>
      </c>
      <c r="R169" s="1" t="str">
        <f>'Bills Import 2024'!AA169</f>
        <v>101011701</v>
      </c>
      <c r="S169" s="1" t="str">
        <f>'Bills Import 2024'!AB169</f>
        <v>3010096</v>
      </c>
      <c r="T169" s="1" t="str">
        <f>'Bills Import 2024'!AC169</f>
        <v>3010097</v>
      </c>
      <c r="U169" s="1" t="str">
        <f>'Bills Import 2024'!BC169</f>
        <v>Deduction of Advance Payment to Suppliers</v>
      </c>
      <c r="V169" s="1" t="str">
        <f>'Bills Import 2024'!BD169</f>
        <v>Manpower</v>
      </c>
      <c r="W169" s="1" t="str">
        <f>'Bills Import 2024'!BE169</f>
        <v>Machinary</v>
      </c>
      <c r="X169" s="1" t="str">
        <f>'Bills Import 2024'!BF169</f>
        <v>Deduction of Advance Payment to Suppliers</v>
      </c>
      <c r="Y169" s="1" t="str">
        <f>'Bills Import 2024'!BG169</f>
        <v>Indirect Costs</v>
      </c>
      <c r="Z169" s="1" t="str">
        <f>'Bills Import 2024'!BH169</f>
        <v>Overheads</v>
      </c>
      <c r="AA169" s="1">
        <f>'Bills Import 2024'!BI169</f>
        <v>-1</v>
      </c>
      <c r="AB169" s="1">
        <f>'Bills Import 2024'!BJ169</f>
        <v>1</v>
      </c>
      <c r="AC169" s="1">
        <f>'Bills Import 2024'!BK169</f>
        <v>1</v>
      </c>
      <c r="AD169" s="1">
        <f>'Bills Import 2024'!BL169</f>
        <v>-1</v>
      </c>
      <c r="AE169" s="1">
        <f>'Bills Import 2024'!BM169</f>
        <v>1</v>
      </c>
      <c r="AF169" s="1">
        <f>'Bills Import 2024'!BN169</f>
        <v>1</v>
      </c>
      <c r="AG169" s="46">
        <f>'Bills Import 2024'!BO169</f>
        <v>64890</v>
      </c>
      <c r="AH169" s="46">
        <f>'Bills Import 2024'!BP169</f>
        <v>31696</v>
      </c>
      <c r="AI169" s="46">
        <f>'Bills Import 2024'!BQ169</f>
        <v>2926</v>
      </c>
      <c r="AJ169" s="46">
        <f>'Bills Import 2024'!BR169</f>
        <v>12992</v>
      </c>
      <c r="AK169" s="46">
        <f>'Bills Import 2024'!BS169</f>
        <v>5558</v>
      </c>
      <c r="AL169" s="46">
        <f>'Bills Import 2024'!BT169</f>
        <v>12824</v>
      </c>
      <c r="AM169" s="1">
        <f>'Bills Import 2024'!U169</f>
        <v>10250</v>
      </c>
      <c r="AN169" s="1" t="str">
        <f>'Bills Import 2024'!W169</f>
        <v>{"1022": 100.0}</v>
      </c>
      <c r="AO169" s="1" t="str">
        <f>'Bills Import 2024'!AW169</f>
        <v>15% PUR</v>
      </c>
      <c r="AP169" s="1" t="str">
        <f>'Bills Import 2024'!AX169</f>
        <v>0% PUR</v>
      </c>
      <c r="AQ169" s="1" t="str">
        <f>'Bills Import 2024'!AY169</f>
        <v>15% PUR</v>
      </c>
      <c r="AR169" s="1" t="str">
        <f>'Bills Import 2024'!AZ169</f>
        <v>15% PUR</v>
      </c>
      <c r="AS169" s="1" t="str">
        <f>'Bills Import 2024'!BA169</f>
        <v>15% PUR</v>
      </c>
      <c r="AT169" s="1" t="str">
        <f>'Bills Import 2024'!BB169</f>
        <v>0% PUR</v>
      </c>
    </row>
    <row r="170" spans="1:46" x14ac:dyDescent="0.25">
      <c r="A170" s="1" t="str">
        <f>'Bills Import 2024'!E170</f>
        <v>Raw Material Supplier</v>
      </c>
      <c r="B170" s="1" t="str">
        <f>'Bills Import 2024'!G170</f>
        <v>Employees Wages &amp; Salaries</v>
      </c>
      <c r="C170" s="1" t="str">
        <f>'Bills Import 2024'!I170</f>
        <v>Machinary Depreciation &amp; Maintenance</v>
      </c>
      <c r="D170" s="1" t="str">
        <f>'Bills Import 2024'!K170</f>
        <v>Subcontractors &amp; Services</v>
      </c>
      <c r="E170" s="1" t="str">
        <f>'Bills Import 2024'!M170</f>
        <v>Indirect Costs</v>
      </c>
      <c r="F170" s="1" t="str">
        <f>'Bills Import 2024'!O170</f>
        <v>Overheads</v>
      </c>
      <c r="G170" s="45">
        <f>'Bills Import 2024'!R170</f>
        <v>45382</v>
      </c>
      <c r="H170" s="45">
        <f>'Bills Import 2024'!R170</f>
        <v>45382</v>
      </c>
      <c r="I170" s="45">
        <f>'Bills Import 2024'!AE170</f>
        <v>45417</v>
      </c>
      <c r="J170" s="45">
        <f>'Bills Import 2024'!AG170</f>
        <v>45387</v>
      </c>
      <c r="K170" s="45">
        <f>'Bills Import 2024'!AI170</f>
        <v>45412</v>
      </c>
      <c r="L170" s="45">
        <f>'Bills Import 2024'!AK170</f>
        <v>45397</v>
      </c>
      <c r="M170" s="45">
        <f>'Bills Import 2024'!AM170</f>
        <v>45382</v>
      </c>
      <c r="N170" s="45">
        <f>'Bills Import 2024'!AO170</f>
        <v>45403</v>
      </c>
      <c r="O170" s="1" t="str">
        <f>'Bills Import 2024'!X170</f>
        <v>3010092</v>
      </c>
      <c r="P170" s="1" t="str">
        <f>'Bills Import 2024'!Y170</f>
        <v>3010093</v>
      </c>
      <c r="Q170" s="1" t="str">
        <f>'Bills Import 2024'!Z170</f>
        <v>3010094</v>
      </c>
      <c r="R170" s="1" t="str">
        <f>'Bills Import 2024'!AA170</f>
        <v>3010095</v>
      </c>
      <c r="S170" s="1" t="str">
        <f>'Bills Import 2024'!AB170</f>
        <v>3010096</v>
      </c>
      <c r="T170" s="1" t="str">
        <f>'Bills Import 2024'!AC170</f>
        <v>3010097</v>
      </c>
      <c r="U170" s="1" t="str">
        <f>'Bills Import 2024'!BC170</f>
        <v>Raw Material</v>
      </c>
      <c r="V170" s="1" t="str">
        <f>'Bills Import 2024'!BD170</f>
        <v>Manpower</v>
      </c>
      <c r="W170" s="1" t="str">
        <f>'Bills Import 2024'!BE170</f>
        <v>Machinary</v>
      </c>
      <c r="X170" s="1" t="str">
        <f>'Bills Import 2024'!BF170</f>
        <v>Subcontractors</v>
      </c>
      <c r="Y170" s="1" t="str">
        <f>'Bills Import 2024'!BG170</f>
        <v>Indirect Costs</v>
      </c>
      <c r="Z170" s="1" t="str">
        <f>'Bills Import 2024'!BH170</f>
        <v>Overheads</v>
      </c>
      <c r="AA170" s="1">
        <f>'Bills Import 2024'!BI170</f>
        <v>1</v>
      </c>
      <c r="AB170" s="1">
        <f>'Bills Import 2024'!BJ170</f>
        <v>1</v>
      </c>
      <c r="AC170" s="1">
        <f>'Bills Import 2024'!BK170</f>
        <v>1</v>
      </c>
      <c r="AD170" s="1">
        <f>'Bills Import 2024'!BL170</f>
        <v>1</v>
      </c>
      <c r="AE170" s="1">
        <f>'Bills Import 2024'!BM170</f>
        <v>1</v>
      </c>
      <c r="AF170" s="1">
        <f>'Bills Import 2024'!BN170</f>
        <v>1</v>
      </c>
      <c r="AG170" s="46">
        <f>'Bills Import 2024'!BO170</f>
        <v>584010</v>
      </c>
      <c r="AH170" s="46">
        <f>'Bills Import 2024'!BP170</f>
        <v>285264</v>
      </c>
      <c r="AI170" s="46">
        <f>'Bills Import 2024'!BQ170</f>
        <v>26334</v>
      </c>
      <c r="AJ170" s="46">
        <f>'Bills Import 2024'!BR170</f>
        <v>116928</v>
      </c>
      <c r="AK170" s="46">
        <f>'Bills Import 2024'!BS170</f>
        <v>50022</v>
      </c>
      <c r="AL170" s="46">
        <f>'Bills Import 2024'!BT170</f>
        <v>115416</v>
      </c>
      <c r="AM170" s="1">
        <f>'Bills Import 2024'!U170</f>
        <v>10249</v>
      </c>
      <c r="AN170" s="1" t="str">
        <f>'Bills Import 2024'!W170</f>
        <v>{"1021": 100.0}</v>
      </c>
      <c r="AO170" s="1" t="str">
        <f>'Bills Import 2024'!AW170</f>
        <v>15% PUR</v>
      </c>
      <c r="AP170" s="1" t="str">
        <f>'Bills Import 2024'!AX170</f>
        <v>0% PUR</v>
      </c>
      <c r="AQ170" s="1" t="str">
        <f>'Bills Import 2024'!AY170</f>
        <v>15% PUR</v>
      </c>
      <c r="AR170" s="1" t="str">
        <f>'Bills Import 2024'!AZ170</f>
        <v>15% PUR</v>
      </c>
      <c r="AS170" s="1" t="str">
        <f>'Bills Import 2024'!BA170</f>
        <v>15% PUR</v>
      </c>
      <c r="AT170" s="1" t="str">
        <f>'Bills Import 2024'!BB170</f>
        <v>0% PUR</v>
      </c>
    </row>
    <row r="171" spans="1:46" x14ac:dyDescent="0.25">
      <c r="A171" s="1" t="str">
        <f>'Bills Import 2024'!E171</f>
        <v/>
      </c>
      <c r="B171" s="1" t="str">
        <f>'Bills Import 2024'!G171</f>
        <v/>
      </c>
      <c r="C171" s="1" t="str">
        <f>'Bills Import 2024'!I171</f>
        <v/>
      </c>
      <c r="D171" s="1" t="str">
        <f>'Bills Import 2024'!K171</f>
        <v/>
      </c>
      <c r="E171" s="1" t="str">
        <f>'Bills Import 2024'!M171</f>
        <v/>
      </c>
      <c r="F171" s="1" t="str">
        <f>'Bills Import 2024'!O171</f>
        <v/>
      </c>
      <c r="G171" s="45" t="str">
        <f>'Bills Import 2024'!R171</f>
        <v/>
      </c>
      <c r="H171" s="45" t="str">
        <f>'Bills Import 2024'!R171</f>
        <v/>
      </c>
      <c r="I171" s="45" t="str">
        <f>'Bills Import 2024'!AE171</f>
        <v/>
      </c>
      <c r="J171" s="45" t="str">
        <f>'Bills Import 2024'!AG171</f>
        <v/>
      </c>
      <c r="K171" s="45" t="str">
        <f>'Bills Import 2024'!AI171</f>
        <v/>
      </c>
      <c r="L171" s="45" t="str">
        <f>'Bills Import 2024'!AK171</f>
        <v/>
      </c>
      <c r="M171" s="45" t="str">
        <f>'Bills Import 2024'!AM171</f>
        <v/>
      </c>
      <c r="N171" s="45" t="str">
        <f>'Bills Import 2024'!AO171</f>
        <v/>
      </c>
      <c r="O171" s="1" t="str">
        <f>'Bills Import 2024'!X171</f>
        <v>101011701</v>
      </c>
      <c r="P171" s="1" t="str">
        <f>'Bills Import 2024'!Y171</f>
        <v>3010093</v>
      </c>
      <c r="Q171" s="1" t="str">
        <f>'Bills Import 2024'!Z171</f>
        <v>3010094</v>
      </c>
      <c r="R171" s="1" t="str">
        <f>'Bills Import 2024'!AA171</f>
        <v>101011701</v>
      </c>
      <c r="S171" s="1" t="str">
        <f>'Bills Import 2024'!AB171</f>
        <v>3010096</v>
      </c>
      <c r="T171" s="1" t="str">
        <f>'Bills Import 2024'!AC171</f>
        <v>3010097</v>
      </c>
      <c r="U171" s="1" t="str">
        <f>'Bills Import 2024'!BC171</f>
        <v>Deduction of Advance Payment to Suppliers</v>
      </c>
      <c r="V171" s="1" t="str">
        <f>'Bills Import 2024'!BD171</f>
        <v>Manpower</v>
      </c>
      <c r="W171" s="1" t="str">
        <f>'Bills Import 2024'!BE171</f>
        <v>Machinary</v>
      </c>
      <c r="X171" s="1" t="str">
        <f>'Bills Import 2024'!BF171</f>
        <v>Deduction of Advance Payment to Suppliers</v>
      </c>
      <c r="Y171" s="1" t="str">
        <f>'Bills Import 2024'!BG171</f>
        <v>Indirect Costs</v>
      </c>
      <c r="Z171" s="1" t="str">
        <f>'Bills Import 2024'!BH171</f>
        <v>Overheads</v>
      </c>
      <c r="AA171" s="1">
        <f>'Bills Import 2024'!BI171</f>
        <v>-1</v>
      </c>
      <c r="AB171" s="1">
        <f>'Bills Import 2024'!BJ171</f>
        <v>1</v>
      </c>
      <c r="AC171" s="1">
        <f>'Bills Import 2024'!BK171</f>
        <v>1</v>
      </c>
      <c r="AD171" s="1">
        <f>'Bills Import 2024'!BL171</f>
        <v>-1</v>
      </c>
      <c r="AE171" s="1">
        <f>'Bills Import 2024'!BM171</f>
        <v>1</v>
      </c>
      <c r="AF171" s="1">
        <f>'Bills Import 2024'!BN171</f>
        <v>1</v>
      </c>
      <c r="AG171" s="46">
        <f>'Bills Import 2024'!BO171</f>
        <v>87602</v>
      </c>
      <c r="AH171" s="46">
        <f>'Bills Import 2024'!BP171</f>
        <v>42790</v>
      </c>
      <c r="AI171" s="46">
        <f>'Bills Import 2024'!BQ171</f>
        <v>3950</v>
      </c>
      <c r="AJ171" s="46">
        <f>'Bills Import 2024'!BR171</f>
        <v>17539</v>
      </c>
      <c r="AK171" s="46">
        <f>'Bills Import 2024'!BS171</f>
        <v>7503</v>
      </c>
      <c r="AL171" s="46">
        <f>'Bills Import 2024'!BT171</f>
        <v>17312</v>
      </c>
      <c r="AM171" s="1">
        <f>'Bills Import 2024'!U171</f>
        <v>10249</v>
      </c>
      <c r="AN171" s="1" t="str">
        <f>'Bills Import 2024'!W171</f>
        <v>{"1021": 100.0}</v>
      </c>
      <c r="AO171" s="1" t="str">
        <f>'Bills Import 2024'!AW171</f>
        <v>15% PUR</v>
      </c>
      <c r="AP171" s="1" t="str">
        <f>'Bills Import 2024'!AX171</f>
        <v>0% PUR</v>
      </c>
      <c r="AQ171" s="1" t="str">
        <f>'Bills Import 2024'!AY171</f>
        <v>15% PUR</v>
      </c>
      <c r="AR171" s="1" t="str">
        <f>'Bills Import 2024'!AZ171</f>
        <v>15% PUR</v>
      </c>
      <c r="AS171" s="1" t="str">
        <f>'Bills Import 2024'!BA171</f>
        <v>15% PUR</v>
      </c>
      <c r="AT171" s="1" t="str">
        <f>'Bills Import 2024'!BB171</f>
        <v>0% PUR</v>
      </c>
    </row>
    <row r="172" spans="1:46" x14ac:dyDescent="0.25">
      <c r="A172" s="1" t="str">
        <f>'Bills Import 2024'!E172</f>
        <v>Raw Material Supplier</v>
      </c>
      <c r="B172" s="1" t="str">
        <f>'Bills Import 2024'!G172</f>
        <v>Employees Wages &amp; Salaries</v>
      </c>
      <c r="C172" s="1" t="str">
        <f>'Bills Import 2024'!I172</f>
        <v>Machinary Depreciation &amp; Maintenance</v>
      </c>
      <c r="D172" s="1" t="str">
        <f>'Bills Import 2024'!K172</f>
        <v>Subcontractors &amp; Services</v>
      </c>
      <c r="E172" s="1" t="str">
        <f>'Bills Import 2024'!M172</f>
        <v>Indirect Costs</v>
      </c>
      <c r="F172" s="1" t="str">
        <f>'Bills Import 2024'!O172</f>
        <v>Overheads</v>
      </c>
      <c r="G172" s="45">
        <f>'Bills Import 2024'!R172</f>
        <v>45382</v>
      </c>
      <c r="H172" s="45">
        <f>'Bills Import 2024'!R172</f>
        <v>45382</v>
      </c>
      <c r="I172" s="45">
        <f>'Bills Import 2024'!AE172</f>
        <v>45417</v>
      </c>
      <c r="J172" s="45">
        <f>'Bills Import 2024'!AG172</f>
        <v>45387</v>
      </c>
      <c r="K172" s="45">
        <f>'Bills Import 2024'!AI172</f>
        <v>45412</v>
      </c>
      <c r="L172" s="45">
        <f>'Bills Import 2024'!AK172</f>
        <v>45397</v>
      </c>
      <c r="M172" s="45">
        <f>'Bills Import 2024'!AM172</f>
        <v>45382</v>
      </c>
      <c r="N172" s="45">
        <f>'Bills Import 2024'!AO172</f>
        <v>45403</v>
      </c>
      <c r="O172" s="1" t="str">
        <f>'Bills Import 2024'!X172</f>
        <v>3010092</v>
      </c>
      <c r="P172" s="1" t="str">
        <f>'Bills Import 2024'!Y172</f>
        <v>3010093</v>
      </c>
      <c r="Q172" s="1" t="str">
        <f>'Bills Import 2024'!Z172</f>
        <v>3010094</v>
      </c>
      <c r="R172" s="1" t="str">
        <f>'Bills Import 2024'!AA172</f>
        <v>3010095</v>
      </c>
      <c r="S172" s="1" t="str">
        <f>'Bills Import 2024'!AB172</f>
        <v>3010096</v>
      </c>
      <c r="T172" s="1" t="str">
        <f>'Bills Import 2024'!AC172</f>
        <v>3010097</v>
      </c>
      <c r="U172" s="1" t="str">
        <f>'Bills Import 2024'!BC172</f>
        <v>Raw Material</v>
      </c>
      <c r="V172" s="1" t="str">
        <f>'Bills Import 2024'!BD172</f>
        <v>Manpower</v>
      </c>
      <c r="W172" s="1" t="str">
        <f>'Bills Import 2024'!BE172</f>
        <v>Machinary</v>
      </c>
      <c r="X172" s="1" t="str">
        <f>'Bills Import 2024'!BF172</f>
        <v>Subcontractors</v>
      </c>
      <c r="Y172" s="1" t="str">
        <f>'Bills Import 2024'!BG172</f>
        <v>Indirect Costs</v>
      </c>
      <c r="Z172" s="1" t="str">
        <f>'Bills Import 2024'!BH172</f>
        <v>Overheads</v>
      </c>
      <c r="AA172" s="1">
        <f>'Bills Import 2024'!BI172</f>
        <v>1</v>
      </c>
      <c r="AB172" s="1">
        <f>'Bills Import 2024'!BJ172</f>
        <v>1</v>
      </c>
      <c r="AC172" s="1">
        <f>'Bills Import 2024'!BK172</f>
        <v>1</v>
      </c>
      <c r="AD172" s="1">
        <f>'Bills Import 2024'!BL172</f>
        <v>1</v>
      </c>
      <c r="AE172" s="1">
        <f>'Bills Import 2024'!BM172</f>
        <v>1</v>
      </c>
      <c r="AF172" s="1">
        <f>'Bills Import 2024'!BN172</f>
        <v>1</v>
      </c>
      <c r="AG172" s="46">
        <f>'Bills Import 2024'!BO172</f>
        <v>695250</v>
      </c>
      <c r="AH172" s="46">
        <f>'Bills Import 2024'!BP172</f>
        <v>339600</v>
      </c>
      <c r="AI172" s="46">
        <f>'Bills Import 2024'!BQ172</f>
        <v>31350</v>
      </c>
      <c r="AJ172" s="46">
        <f>'Bills Import 2024'!BR172</f>
        <v>139200</v>
      </c>
      <c r="AK172" s="46">
        <f>'Bills Import 2024'!BS172</f>
        <v>59550</v>
      </c>
      <c r="AL172" s="46">
        <f>'Bills Import 2024'!BT172</f>
        <v>137400</v>
      </c>
      <c r="AM172" s="1">
        <f>'Bills Import 2024'!U172</f>
        <v>10139</v>
      </c>
      <c r="AN172" s="1" t="str">
        <f>'Bills Import 2024'!W172</f>
        <v>{"911": 100.0}</v>
      </c>
      <c r="AO172" s="1" t="str">
        <f>'Bills Import 2024'!AW172</f>
        <v>15% PUR</v>
      </c>
      <c r="AP172" s="1" t="str">
        <f>'Bills Import 2024'!AX172</f>
        <v>0% PUR</v>
      </c>
      <c r="AQ172" s="1" t="str">
        <f>'Bills Import 2024'!AY172</f>
        <v>15% PUR</v>
      </c>
      <c r="AR172" s="1" t="str">
        <f>'Bills Import 2024'!AZ172</f>
        <v>15% PUR</v>
      </c>
      <c r="AS172" s="1" t="str">
        <f>'Bills Import 2024'!BA172</f>
        <v>15% PUR</v>
      </c>
      <c r="AT172" s="1" t="str">
        <f>'Bills Import 2024'!BB172</f>
        <v>0% PUR</v>
      </c>
    </row>
    <row r="173" spans="1:46" x14ac:dyDescent="0.25">
      <c r="A173" s="1" t="str">
        <f>'Bills Import 2024'!E173</f>
        <v/>
      </c>
      <c r="B173" s="1" t="str">
        <f>'Bills Import 2024'!G173</f>
        <v/>
      </c>
      <c r="C173" s="1" t="str">
        <f>'Bills Import 2024'!I173</f>
        <v/>
      </c>
      <c r="D173" s="1" t="str">
        <f>'Bills Import 2024'!K173</f>
        <v/>
      </c>
      <c r="E173" s="1" t="str">
        <f>'Bills Import 2024'!M173</f>
        <v/>
      </c>
      <c r="F173" s="1" t="str">
        <f>'Bills Import 2024'!O173</f>
        <v/>
      </c>
      <c r="G173" s="45" t="str">
        <f>'Bills Import 2024'!R173</f>
        <v/>
      </c>
      <c r="H173" s="45" t="str">
        <f>'Bills Import 2024'!R173</f>
        <v/>
      </c>
      <c r="I173" s="45" t="str">
        <f>'Bills Import 2024'!AE173</f>
        <v/>
      </c>
      <c r="J173" s="45" t="str">
        <f>'Bills Import 2024'!AG173</f>
        <v/>
      </c>
      <c r="K173" s="45" t="str">
        <f>'Bills Import 2024'!AI173</f>
        <v/>
      </c>
      <c r="L173" s="45" t="str">
        <f>'Bills Import 2024'!AK173</f>
        <v/>
      </c>
      <c r="M173" s="45" t="str">
        <f>'Bills Import 2024'!AM173</f>
        <v/>
      </c>
      <c r="N173" s="45" t="str">
        <f>'Bills Import 2024'!AO173</f>
        <v/>
      </c>
      <c r="O173" s="1" t="str">
        <f>'Bills Import 2024'!X173</f>
        <v>101011701</v>
      </c>
      <c r="P173" s="1" t="str">
        <f>'Bills Import 2024'!Y173</f>
        <v>3010093</v>
      </c>
      <c r="Q173" s="1" t="str">
        <f>'Bills Import 2024'!Z173</f>
        <v>3010094</v>
      </c>
      <c r="R173" s="1" t="str">
        <f>'Bills Import 2024'!AA173</f>
        <v>101011701</v>
      </c>
      <c r="S173" s="1" t="str">
        <f>'Bills Import 2024'!AB173</f>
        <v>3010096</v>
      </c>
      <c r="T173" s="1" t="str">
        <f>'Bills Import 2024'!AC173</f>
        <v>3010097</v>
      </c>
      <c r="U173" s="1" t="str">
        <f>'Bills Import 2024'!BC173</f>
        <v>Deduction of Advance Payment to Suppliers</v>
      </c>
      <c r="V173" s="1" t="str">
        <f>'Bills Import 2024'!BD173</f>
        <v>Manpower</v>
      </c>
      <c r="W173" s="1" t="str">
        <f>'Bills Import 2024'!BE173</f>
        <v>Machinary</v>
      </c>
      <c r="X173" s="1" t="str">
        <f>'Bills Import 2024'!BF173</f>
        <v>Deduction of Advance Payment to Suppliers</v>
      </c>
      <c r="Y173" s="1" t="str">
        <f>'Bills Import 2024'!BG173</f>
        <v>Indirect Costs</v>
      </c>
      <c r="Z173" s="1" t="str">
        <f>'Bills Import 2024'!BH173</f>
        <v>Overheads</v>
      </c>
      <c r="AA173" s="1">
        <f>'Bills Import 2024'!BI173</f>
        <v>-1</v>
      </c>
      <c r="AB173" s="1">
        <f>'Bills Import 2024'!BJ173</f>
        <v>1</v>
      </c>
      <c r="AC173" s="1">
        <f>'Bills Import 2024'!BK173</f>
        <v>1</v>
      </c>
      <c r="AD173" s="1">
        <f>'Bills Import 2024'!BL173</f>
        <v>-1</v>
      </c>
      <c r="AE173" s="1">
        <f>'Bills Import 2024'!BM173</f>
        <v>1</v>
      </c>
      <c r="AF173" s="1">
        <f>'Bills Import 2024'!BN173</f>
        <v>1</v>
      </c>
      <c r="AG173" s="46">
        <f>'Bills Import 2024'!BO173</f>
        <v>40881</v>
      </c>
      <c r="AH173" s="46">
        <f>'Bills Import 2024'!BP173</f>
        <v>19968</v>
      </c>
      <c r="AI173" s="46">
        <f>'Bills Import 2024'!BQ173</f>
        <v>1843</v>
      </c>
      <c r="AJ173" s="46">
        <f>'Bills Import 2024'!BR173</f>
        <v>8185</v>
      </c>
      <c r="AK173" s="46">
        <f>'Bills Import 2024'!BS173</f>
        <v>3502</v>
      </c>
      <c r="AL173" s="46">
        <f>'Bills Import 2024'!BT173</f>
        <v>8079</v>
      </c>
      <c r="AM173" s="1">
        <f>'Bills Import 2024'!U173</f>
        <v>10139</v>
      </c>
      <c r="AN173" s="1" t="str">
        <f>'Bills Import 2024'!W173</f>
        <v>{"911": 100.0}</v>
      </c>
      <c r="AO173" s="1" t="str">
        <f>'Bills Import 2024'!AW173</f>
        <v>15% PUR</v>
      </c>
      <c r="AP173" s="1" t="str">
        <f>'Bills Import 2024'!AX173</f>
        <v>0% PUR</v>
      </c>
      <c r="AQ173" s="1" t="str">
        <f>'Bills Import 2024'!AY173</f>
        <v>15% PUR</v>
      </c>
      <c r="AR173" s="1" t="str">
        <f>'Bills Import 2024'!AZ173</f>
        <v>15% PUR</v>
      </c>
      <c r="AS173" s="1" t="str">
        <f>'Bills Import 2024'!BA173</f>
        <v>15% PUR</v>
      </c>
      <c r="AT173" s="1" t="str">
        <f>'Bills Import 2024'!BB173</f>
        <v>0% PUR</v>
      </c>
    </row>
    <row r="174" spans="1:46" x14ac:dyDescent="0.25">
      <c r="A174" s="1" t="str">
        <f>'Bills Import 2024'!E174</f>
        <v>Raw Material Supplier</v>
      </c>
      <c r="B174" s="1" t="str">
        <f>'Bills Import 2024'!G174</f>
        <v>Employees Wages &amp; Salaries</v>
      </c>
      <c r="C174" s="1" t="str">
        <f>'Bills Import 2024'!I174</f>
        <v>Machinary Depreciation &amp; Maintenance</v>
      </c>
      <c r="D174" s="1" t="str">
        <f>'Bills Import 2024'!K174</f>
        <v>Subcontractors &amp; Services</v>
      </c>
      <c r="E174" s="1" t="str">
        <f>'Bills Import 2024'!M174</f>
        <v>Indirect Costs</v>
      </c>
      <c r="F174" s="1" t="str">
        <f>'Bills Import 2024'!O174</f>
        <v>Overheads</v>
      </c>
      <c r="G174" s="45">
        <f>'Bills Import 2024'!R174</f>
        <v>45382</v>
      </c>
      <c r="H174" s="45">
        <f>'Bills Import 2024'!R174</f>
        <v>45382</v>
      </c>
      <c r="I174" s="45">
        <f>'Bills Import 2024'!AE174</f>
        <v>45417</v>
      </c>
      <c r="J174" s="45">
        <f>'Bills Import 2024'!AG174</f>
        <v>45387</v>
      </c>
      <c r="K174" s="45">
        <f>'Bills Import 2024'!AI174</f>
        <v>45412</v>
      </c>
      <c r="L174" s="45">
        <f>'Bills Import 2024'!AK174</f>
        <v>45397</v>
      </c>
      <c r="M174" s="45">
        <f>'Bills Import 2024'!AM174</f>
        <v>45382</v>
      </c>
      <c r="N174" s="45">
        <f>'Bills Import 2024'!AO174</f>
        <v>45403</v>
      </c>
      <c r="O174" s="1" t="str">
        <f>'Bills Import 2024'!X174</f>
        <v>3010092</v>
      </c>
      <c r="P174" s="1" t="str">
        <f>'Bills Import 2024'!Y174</f>
        <v>3010093</v>
      </c>
      <c r="Q174" s="1" t="str">
        <f>'Bills Import 2024'!Z174</f>
        <v>3010094</v>
      </c>
      <c r="R174" s="1" t="str">
        <f>'Bills Import 2024'!AA174</f>
        <v>3010095</v>
      </c>
      <c r="S174" s="1" t="str">
        <f>'Bills Import 2024'!AB174</f>
        <v>3010096</v>
      </c>
      <c r="T174" s="1" t="str">
        <f>'Bills Import 2024'!AC174</f>
        <v>3010097</v>
      </c>
      <c r="U174" s="1" t="str">
        <f>'Bills Import 2024'!BC174</f>
        <v>Raw Material</v>
      </c>
      <c r="V174" s="1" t="str">
        <f>'Bills Import 2024'!BD174</f>
        <v>Manpower</v>
      </c>
      <c r="W174" s="1" t="str">
        <f>'Bills Import 2024'!BE174</f>
        <v>Machinary</v>
      </c>
      <c r="X174" s="1" t="str">
        <f>'Bills Import 2024'!BF174</f>
        <v>Subcontractors</v>
      </c>
      <c r="Y174" s="1" t="str">
        <f>'Bills Import 2024'!BG174</f>
        <v>Indirect Costs</v>
      </c>
      <c r="Z174" s="1" t="str">
        <f>'Bills Import 2024'!BH174</f>
        <v>Overheads</v>
      </c>
      <c r="AA174" s="1">
        <f>'Bills Import 2024'!BI174</f>
        <v>1</v>
      </c>
      <c r="AB174" s="1">
        <f>'Bills Import 2024'!BJ174</f>
        <v>1</v>
      </c>
      <c r="AC174" s="1">
        <f>'Bills Import 2024'!BK174</f>
        <v>1</v>
      </c>
      <c r="AD174" s="1">
        <f>'Bills Import 2024'!BL174</f>
        <v>1</v>
      </c>
      <c r="AE174" s="1">
        <f>'Bills Import 2024'!BM174</f>
        <v>1</v>
      </c>
      <c r="AF174" s="1">
        <f>'Bills Import 2024'!BN174</f>
        <v>1</v>
      </c>
      <c r="AG174" s="46">
        <f>'Bills Import 2024'!BO174</f>
        <v>162040</v>
      </c>
      <c r="AH174" s="46">
        <f>'Bills Import 2024'!BP174</f>
        <v>79149</v>
      </c>
      <c r="AI174" s="46">
        <f>'Bills Import 2024'!BQ174</f>
        <v>7307</v>
      </c>
      <c r="AJ174" s="46">
        <f>'Bills Import 2024'!BR174</f>
        <v>32443</v>
      </c>
      <c r="AK174" s="46">
        <f>'Bills Import 2024'!BS174</f>
        <v>13879</v>
      </c>
      <c r="AL174" s="46">
        <f>'Bills Import 2024'!BT174</f>
        <v>32023</v>
      </c>
      <c r="AM174" s="1">
        <f>'Bills Import 2024'!U174</f>
        <v>10230</v>
      </c>
      <c r="AN174" s="1" t="str">
        <f>'Bills Import 2024'!W174</f>
        <v>{"1002": 100.0}</v>
      </c>
      <c r="AO174" s="1" t="str">
        <f>'Bills Import 2024'!AW174</f>
        <v>15% PUR</v>
      </c>
      <c r="AP174" s="1" t="str">
        <f>'Bills Import 2024'!AX174</f>
        <v>0% PUR</v>
      </c>
      <c r="AQ174" s="1" t="str">
        <f>'Bills Import 2024'!AY174</f>
        <v>15% PUR</v>
      </c>
      <c r="AR174" s="1" t="str">
        <f>'Bills Import 2024'!AZ174</f>
        <v>15% PUR</v>
      </c>
      <c r="AS174" s="1" t="str">
        <f>'Bills Import 2024'!BA174</f>
        <v>15% PUR</v>
      </c>
      <c r="AT174" s="1" t="str">
        <f>'Bills Import 2024'!BB174</f>
        <v>0% PUR</v>
      </c>
    </row>
    <row r="175" spans="1:46" x14ac:dyDescent="0.25">
      <c r="A175" s="1" t="str">
        <f>'Bills Import 2024'!E175</f>
        <v/>
      </c>
      <c r="B175" s="1" t="str">
        <f>'Bills Import 2024'!G175</f>
        <v/>
      </c>
      <c r="C175" s="1" t="str">
        <f>'Bills Import 2024'!I175</f>
        <v/>
      </c>
      <c r="D175" s="1" t="str">
        <f>'Bills Import 2024'!K175</f>
        <v/>
      </c>
      <c r="E175" s="1" t="str">
        <f>'Bills Import 2024'!M175</f>
        <v/>
      </c>
      <c r="F175" s="1" t="str">
        <f>'Bills Import 2024'!O175</f>
        <v/>
      </c>
      <c r="G175" s="45" t="str">
        <f>'Bills Import 2024'!R175</f>
        <v/>
      </c>
      <c r="H175" s="45" t="str">
        <f>'Bills Import 2024'!R175</f>
        <v/>
      </c>
      <c r="I175" s="45" t="str">
        <f>'Bills Import 2024'!AE175</f>
        <v/>
      </c>
      <c r="J175" s="45" t="str">
        <f>'Bills Import 2024'!AG175</f>
        <v/>
      </c>
      <c r="K175" s="45" t="str">
        <f>'Bills Import 2024'!AI175</f>
        <v/>
      </c>
      <c r="L175" s="45" t="str">
        <f>'Bills Import 2024'!AK175</f>
        <v/>
      </c>
      <c r="M175" s="45" t="str">
        <f>'Bills Import 2024'!AM175</f>
        <v/>
      </c>
      <c r="N175" s="45" t="str">
        <f>'Bills Import 2024'!AO175</f>
        <v/>
      </c>
      <c r="O175" s="1" t="str">
        <f>'Bills Import 2024'!X175</f>
        <v>101011701</v>
      </c>
      <c r="P175" s="1" t="str">
        <f>'Bills Import 2024'!Y175</f>
        <v>3010093</v>
      </c>
      <c r="Q175" s="1" t="str">
        <f>'Bills Import 2024'!Z175</f>
        <v>3010094</v>
      </c>
      <c r="R175" s="1" t="str">
        <f>'Bills Import 2024'!AA175</f>
        <v>101011701</v>
      </c>
      <c r="S175" s="1" t="str">
        <f>'Bills Import 2024'!AB175</f>
        <v>3010096</v>
      </c>
      <c r="T175" s="1" t="str">
        <f>'Bills Import 2024'!AC175</f>
        <v>3010097</v>
      </c>
      <c r="U175" s="1" t="str">
        <f>'Bills Import 2024'!BC175</f>
        <v>Deduction of Advance Payment to Suppliers</v>
      </c>
      <c r="V175" s="1" t="str">
        <f>'Bills Import 2024'!BD175</f>
        <v>Manpower</v>
      </c>
      <c r="W175" s="1" t="str">
        <f>'Bills Import 2024'!BE175</f>
        <v>Machinary</v>
      </c>
      <c r="X175" s="1" t="str">
        <f>'Bills Import 2024'!BF175</f>
        <v>Deduction of Advance Payment to Suppliers</v>
      </c>
      <c r="Y175" s="1" t="str">
        <f>'Bills Import 2024'!BG175</f>
        <v>Indirect Costs</v>
      </c>
      <c r="Z175" s="1" t="str">
        <f>'Bills Import 2024'!BH175</f>
        <v>Overheads</v>
      </c>
      <c r="AA175" s="1">
        <f>'Bills Import 2024'!BI175</f>
        <v>-1</v>
      </c>
      <c r="AB175" s="1">
        <f>'Bills Import 2024'!BJ175</f>
        <v>1</v>
      </c>
      <c r="AC175" s="1">
        <f>'Bills Import 2024'!BK175</f>
        <v>1</v>
      </c>
      <c r="AD175" s="1">
        <f>'Bills Import 2024'!BL175</f>
        <v>-1</v>
      </c>
      <c r="AE175" s="1">
        <f>'Bills Import 2024'!BM175</f>
        <v>1</v>
      </c>
      <c r="AF175" s="1">
        <f>'Bills Import 2024'!BN175</f>
        <v>1</v>
      </c>
      <c r="AG175" s="46">
        <f>'Bills Import 2024'!BO175</f>
        <v>0</v>
      </c>
      <c r="AH175" s="46">
        <f>'Bills Import 2024'!BP175</f>
        <v>0</v>
      </c>
      <c r="AI175" s="46">
        <f>'Bills Import 2024'!BQ175</f>
        <v>0</v>
      </c>
      <c r="AJ175" s="46">
        <f>'Bills Import 2024'!BR175</f>
        <v>0</v>
      </c>
      <c r="AK175" s="46">
        <f>'Bills Import 2024'!BS175</f>
        <v>0</v>
      </c>
      <c r="AL175" s="46">
        <f>'Bills Import 2024'!BT175</f>
        <v>0</v>
      </c>
      <c r="AM175" s="1">
        <f>'Bills Import 2024'!U175</f>
        <v>10230</v>
      </c>
      <c r="AN175" s="1" t="str">
        <f>'Bills Import 2024'!W175</f>
        <v>{"1002": 100.0}</v>
      </c>
      <c r="AO175" s="1" t="str">
        <f>'Bills Import 2024'!AW175</f>
        <v>15% PUR</v>
      </c>
      <c r="AP175" s="1" t="str">
        <f>'Bills Import 2024'!AX175</f>
        <v>0% PUR</v>
      </c>
      <c r="AQ175" s="1" t="str">
        <f>'Bills Import 2024'!AY175</f>
        <v>15% PUR</v>
      </c>
      <c r="AR175" s="1" t="str">
        <f>'Bills Import 2024'!AZ175</f>
        <v>15% PUR</v>
      </c>
      <c r="AS175" s="1" t="str">
        <f>'Bills Import 2024'!BA175</f>
        <v>15% PUR</v>
      </c>
      <c r="AT175" s="1" t="str">
        <f>'Bills Import 2024'!BB175</f>
        <v>0% PUR</v>
      </c>
    </row>
    <row r="176" spans="1:46" x14ac:dyDescent="0.25">
      <c r="A176" s="1" t="str">
        <f>'Bills Import 2024'!E176</f>
        <v>Raw Material Supplier</v>
      </c>
      <c r="B176" s="1" t="str">
        <f>'Bills Import 2024'!G176</f>
        <v>Employees Wages &amp; Salaries</v>
      </c>
      <c r="C176" s="1" t="str">
        <f>'Bills Import 2024'!I176</f>
        <v>Machinary Depreciation &amp; Maintenance</v>
      </c>
      <c r="D176" s="1" t="str">
        <f>'Bills Import 2024'!K176</f>
        <v>Subcontractors &amp; Services</v>
      </c>
      <c r="E176" s="1" t="str">
        <f>'Bills Import 2024'!M176</f>
        <v>Indirect Costs</v>
      </c>
      <c r="F176" s="1" t="str">
        <f>'Bills Import 2024'!O176</f>
        <v>Overheads</v>
      </c>
      <c r="G176" s="45">
        <f>'Bills Import 2024'!R176</f>
        <v>45382</v>
      </c>
      <c r="H176" s="45">
        <f>'Bills Import 2024'!R176</f>
        <v>45382</v>
      </c>
      <c r="I176" s="45">
        <f>'Bills Import 2024'!AE176</f>
        <v>45417</v>
      </c>
      <c r="J176" s="45">
        <f>'Bills Import 2024'!AG176</f>
        <v>45387</v>
      </c>
      <c r="K176" s="45">
        <f>'Bills Import 2024'!AI176</f>
        <v>45412</v>
      </c>
      <c r="L176" s="45">
        <f>'Bills Import 2024'!AK176</f>
        <v>45397</v>
      </c>
      <c r="M176" s="45">
        <f>'Bills Import 2024'!AM176</f>
        <v>45382</v>
      </c>
      <c r="N176" s="45">
        <f>'Bills Import 2024'!AO176</f>
        <v>45403</v>
      </c>
      <c r="O176" s="1" t="str">
        <f>'Bills Import 2024'!X176</f>
        <v>3010092</v>
      </c>
      <c r="P176" s="1" t="str">
        <f>'Bills Import 2024'!Y176</f>
        <v>3010093</v>
      </c>
      <c r="Q176" s="1" t="str">
        <f>'Bills Import 2024'!Z176</f>
        <v>3010094</v>
      </c>
      <c r="R176" s="1" t="str">
        <f>'Bills Import 2024'!AA176</f>
        <v>3010095</v>
      </c>
      <c r="S176" s="1" t="str">
        <f>'Bills Import 2024'!AB176</f>
        <v>3010096</v>
      </c>
      <c r="T176" s="1" t="str">
        <f>'Bills Import 2024'!AC176</f>
        <v>3010097</v>
      </c>
      <c r="U176" s="1" t="str">
        <f>'Bills Import 2024'!BC176</f>
        <v>Raw Material</v>
      </c>
      <c r="V176" s="1" t="str">
        <f>'Bills Import 2024'!BD176</f>
        <v>Manpower</v>
      </c>
      <c r="W176" s="1" t="str">
        <f>'Bills Import 2024'!BE176</f>
        <v>Machinary</v>
      </c>
      <c r="X176" s="1" t="str">
        <f>'Bills Import 2024'!BF176</f>
        <v>Subcontractors</v>
      </c>
      <c r="Y176" s="1" t="str">
        <f>'Bills Import 2024'!BG176</f>
        <v>Indirect Costs</v>
      </c>
      <c r="Z176" s="1" t="str">
        <f>'Bills Import 2024'!BH176</f>
        <v>Overheads</v>
      </c>
      <c r="AA176" s="1">
        <f>'Bills Import 2024'!BI176</f>
        <v>1</v>
      </c>
      <c r="AB176" s="1">
        <f>'Bills Import 2024'!BJ176</f>
        <v>1</v>
      </c>
      <c r="AC176" s="1">
        <f>'Bills Import 2024'!BK176</f>
        <v>1</v>
      </c>
      <c r="AD176" s="1">
        <f>'Bills Import 2024'!BL176</f>
        <v>1</v>
      </c>
      <c r="AE176" s="1">
        <f>'Bills Import 2024'!BM176</f>
        <v>1</v>
      </c>
      <c r="AF176" s="1">
        <f>'Bills Import 2024'!BN176</f>
        <v>1</v>
      </c>
      <c r="AG176" s="46">
        <f>'Bills Import 2024'!BO176</f>
        <v>152552</v>
      </c>
      <c r="AH176" s="46">
        <f>'Bills Import 2024'!BP176</f>
        <v>74515</v>
      </c>
      <c r="AI176" s="46">
        <f>'Bills Import 2024'!BQ176</f>
        <v>6879</v>
      </c>
      <c r="AJ176" s="46">
        <f>'Bills Import 2024'!BR176</f>
        <v>30543</v>
      </c>
      <c r="AK176" s="46">
        <f>'Bills Import 2024'!BS176</f>
        <v>13066</v>
      </c>
      <c r="AL176" s="46">
        <f>'Bills Import 2024'!BT176</f>
        <v>30148</v>
      </c>
      <c r="AM176" s="1">
        <f>'Bills Import 2024'!U176</f>
        <v>10183</v>
      </c>
      <c r="AN176" s="1" t="str">
        <f>'Bills Import 2024'!W176</f>
        <v>{"955": 100.0}</v>
      </c>
      <c r="AO176" s="1" t="str">
        <f>'Bills Import 2024'!AW176</f>
        <v>15% PUR</v>
      </c>
      <c r="AP176" s="1" t="str">
        <f>'Bills Import 2024'!AX176</f>
        <v>0% PUR</v>
      </c>
      <c r="AQ176" s="1" t="str">
        <f>'Bills Import 2024'!AY176</f>
        <v>15% PUR</v>
      </c>
      <c r="AR176" s="1" t="str">
        <f>'Bills Import 2024'!AZ176</f>
        <v>15% PUR</v>
      </c>
      <c r="AS176" s="1" t="str">
        <f>'Bills Import 2024'!BA176</f>
        <v>15% PUR</v>
      </c>
      <c r="AT176" s="1" t="str">
        <f>'Bills Import 2024'!BB176</f>
        <v>0% PUR</v>
      </c>
    </row>
    <row r="177" spans="1:46" x14ac:dyDescent="0.25">
      <c r="A177" s="1" t="str">
        <f>'Bills Import 2024'!E177</f>
        <v/>
      </c>
      <c r="B177" s="1" t="str">
        <f>'Bills Import 2024'!G177</f>
        <v/>
      </c>
      <c r="C177" s="1" t="str">
        <f>'Bills Import 2024'!I177</f>
        <v/>
      </c>
      <c r="D177" s="1" t="str">
        <f>'Bills Import 2024'!K177</f>
        <v/>
      </c>
      <c r="E177" s="1" t="str">
        <f>'Bills Import 2024'!M177</f>
        <v/>
      </c>
      <c r="F177" s="1" t="str">
        <f>'Bills Import 2024'!O177</f>
        <v/>
      </c>
      <c r="G177" s="45" t="str">
        <f>'Bills Import 2024'!R177</f>
        <v/>
      </c>
      <c r="H177" s="45" t="str">
        <f>'Bills Import 2024'!R177</f>
        <v/>
      </c>
      <c r="I177" s="45" t="str">
        <f>'Bills Import 2024'!AE177</f>
        <v/>
      </c>
      <c r="J177" s="45" t="str">
        <f>'Bills Import 2024'!AG177</f>
        <v/>
      </c>
      <c r="K177" s="45" t="str">
        <f>'Bills Import 2024'!AI177</f>
        <v/>
      </c>
      <c r="L177" s="45" t="str">
        <f>'Bills Import 2024'!AK177</f>
        <v/>
      </c>
      <c r="M177" s="45" t="str">
        <f>'Bills Import 2024'!AM177</f>
        <v/>
      </c>
      <c r="N177" s="45" t="str">
        <f>'Bills Import 2024'!AO177</f>
        <v/>
      </c>
      <c r="O177" s="1" t="str">
        <f>'Bills Import 2024'!X177</f>
        <v>101011701</v>
      </c>
      <c r="P177" s="1" t="str">
        <f>'Bills Import 2024'!Y177</f>
        <v>3010093</v>
      </c>
      <c r="Q177" s="1" t="str">
        <f>'Bills Import 2024'!Z177</f>
        <v>3010094</v>
      </c>
      <c r="R177" s="1" t="str">
        <f>'Bills Import 2024'!AA177</f>
        <v>101011701</v>
      </c>
      <c r="S177" s="1" t="str">
        <f>'Bills Import 2024'!AB177</f>
        <v>3010096</v>
      </c>
      <c r="T177" s="1" t="str">
        <f>'Bills Import 2024'!AC177</f>
        <v>3010097</v>
      </c>
      <c r="U177" s="1" t="str">
        <f>'Bills Import 2024'!BC177</f>
        <v>Deduction of Advance Payment to Suppliers</v>
      </c>
      <c r="V177" s="1" t="str">
        <f>'Bills Import 2024'!BD177</f>
        <v>Manpower</v>
      </c>
      <c r="W177" s="1" t="str">
        <f>'Bills Import 2024'!BE177</f>
        <v>Machinary</v>
      </c>
      <c r="X177" s="1" t="str">
        <f>'Bills Import 2024'!BF177</f>
        <v>Deduction of Advance Payment to Suppliers</v>
      </c>
      <c r="Y177" s="1" t="str">
        <f>'Bills Import 2024'!BG177</f>
        <v>Indirect Costs</v>
      </c>
      <c r="Z177" s="1" t="str">
        <f>'Bills Import 2024'!BH177</f>
        <v>Overheads</v>
      </c>
      <c r="AA177" s="1">
        <f>'Bills Import 2024'!BI177</f>
        <v>-1</v>
      </c>
      <c r="AB177" s="1">
        <f>'Bills Import 2024'!BJ177</f>
        <v>1</v>
      </c>
      <c r="AC177" s="1">
        <f>'Bills Import 2024'!BK177</f>
        <v>1</v>
      </c>
      <c r="AD177" s="1">
        <f>'Bills Import 2024'!BL177</f>
        <v>-1</v>
      </c>
      <c r="AE177" s="1">
        <f>'Bills Import 2024'!BM177</f>
        <v>1</v>
      </c>
      <c r="AF177" s="1">
        <f>'Bills Import 2024'!BN177</f>
        <v>1</v>
      </c>
      <c r="AG177" s="46">
        <f>'Bills Import 2024'!BO177</f>
        <v>46315</v>
      </c>
      <c r="AH177" s="46">
        <f>'Bills Import 2024'!BP177</f>
        <v>22623</v>
      </c>
      <c r="AI177" s="46">
        <f>'Bills Import 2024'!BQ177</f>
        <v>2088</v>
      </c>
      <c r="AJ177" s="46">
        <f>'Bills Import 2024'!BR177</f>
        <v>9273</v>
      </c>
      <c r="AK177" s="46">
        <f>'Bills Import 2024'!BS177</f>
        <v>3967</v>
      </c>
      <c r="AL177" s="46">
        <f>'Bills Import 2024'!BT177</f>
        <v>9153</v>
      </c>
      <c r="AM177" s="1">
        <f>'Bills Import 2024'!U177</f>
        <v>10183</v>
      </c>
      <c r="AN177" s="1" t="str">
        <f>'Bills Import 2024'!W177</f>
        <v>{"955": 100.0}</v>
      </c>
      <c r="AO177" s="1" t="str">
        <f>'Bills Import 2024'!AW177</f>
        <v>15% PUR</v>
      </c>
      <c r="AP177" s="1" t="str">
        <f>'Bills Import 2024'!AX177</f>
        <v>0% PUR</v>
      </c>
      <c r="AQ177" s="1" t="str">
        <f>'Bills Import 2024'!AY177</f>
        <v>15% PUR</v>
      </c>
      <c r="AR177" s="1" t="str">
        <f>'Bills Import 2024'!AZ177</f>
        <v>15% PUR</v>
      </c>
      <c r="AS177" s="1" t="str">
        <f>'Bills Import 2024'!BA177</f>
        <v>15% PUR</v>
      </c>
      <c r="AT177" s="1" t="str">
        <f>'Bills Import 2024'!BB177</f>
        <v>0% PUR</v>
      </c>
    </row>
    <row r="178" spans="1:46" x14ac:dyDescent="0.25">
      <c r="A178" s="1" t="str">
        <f>'Bills Import 2024'!E178</f>
        <v>Raw Material Supplier</v>
      </c>
      <c r="B178" s="1" t="str">
        <f>'Bills Import 2024'!G178</f>
        <v>Employees Wages &amp; Salaries</v>
      </c>
      <c r="C178" s="1" t="str">
        <f>'Bills Import 2024'!I178</f>
        <v>Machinary Depreciation &amp; Maintenance</v>
      </c>
      <c r="D178" s="1" t="str">
        <f>'Bills Import 2024'!K178</f>
        <v>Subcontractors &amp; Services</v>
      </c>
      <c r="E178" s="1" t="str">
        <f>'Bills Import 2024'!M178</f>
        <v>Indirect Costs</v>
      </c>
      <c r="F178" s="1" t="str">
        <f>'Bills Import 2024'!O178</f>
        <v>Overheads</v>
      </c>
      <c r="G178" s="45">
        <f>'Bills Import 2024'!R178</f>
        <v>45382</v>
      </c>
      <c r="H178" s="45">
        <f>'Bills Import 2024'!R178</f>
        <v>45382</v>
      </c>
      <c r="I178" s="45">
        <f>'Bills Import 2024'!AE178</f>
        <v>45417</v>
      </c>
      <c r="J178" s="45">
        <f>'Bills Import 2024'!AG178</f>
        <v>45387</v>
      </c>
      <c r="K178" s="45">
        <f>'Bills Import 2024'!AI178</f>
        <v>45412</v>
      </c>
      <c r="L178" s="45">
        <f>'Bills Import 2024'!AK178</f>
        <v>45397</v>
      </c>
      <c r="M178" s="45">
        <f>'Bills Import 2024'!AM178</f>
        <v>45382</v>
      </c>
      <c r="N178" s="45">
        <f>'Bills Import 2024'!AO178</f>
        <v>45403</v>
      </c>
      <c r="O178" s="1" t="str">
        <f>'Bills Import 2024'!X178</f>
        <v>3010092</v>
      </c>
      <c r="P178" s="1" t="str">
        <f>'Bills Import 2024'!Y178</f>
        <v>3010093</v>
      </c>
      <c r="Q178" s="1" t="str">
        <f>'Bills Import 2024'!Z178</f>
        <v>3010094</v>
      </c>
      <c r="R178" s="1" t="str">
        <f>'Bills Import 2024'!AA178</f>
        <v>3010095</v>
      </c>
      <c r="S178" s="1" t="str">
        <f>'Bills Import 2024'!AB178</f>
        <v>3010096</v>
      </c>
      <c r="T178" s="1" t="str">
        <f>'Bills Import 2024'!AC178</f>
        <v>3010097</v>
      </c>
      <c r="U178" s="1" t="str">
        <f>'Bills Import 2024'!BC178</f>
        <v>Raw Material</v>
      </c>
      <c r="V178" s="1" t="str">
        <f>'Bills Import 2024'!BD178</f>
        <v>Manpower</v>
      </c>
      <c r="W178" s="1" t="str">
        <f>'Bills Import 2024'!BE178</f>
        <v>Machinary</v>
      </c>
      <c r="X178" s="1" t="str">
        <f>'Bills Import 2024'!BF178</f>
        <v>Subcontractors</v>
      </c>
      <c r="Y178" s="1" t="str">
        <f>'Bills Import 2024'!BG178</f>
        <v>Indirect Costs</v>
      </c>
      <c r="Z178" s="1" t="str">
        <f>'Bills Import 2024'!BH178</f>
        <v>Overheads</v>
      </c>
      <c r="AA178" s="1">
        <f>'Bills Import 2024'!BI178</f>
        <v>1</v>
      </c>
      <c r="AB178" s="1">
        <f>'Bills Import 2024'!BJ178</f>
        <v>1</v>
      </c>
      <c r="AC178" s="1">
        <f>'Bills Import 2024'!BK178</f>
        <v>1</v>
      </c>
      <c r="AD178" s="1">
        <f>'Bills Import 2024'!BL178</f>
        <v>1</v>
      </c>
      <c r="AE178" s="1">
        <f>'Bills Import 2024'!BM178</f>
        <v>1</v>
      </c>
      <c r="AF178" s="1">
        <f>'Bills Import 2024'!BN178</f>
        <v>1</v>
      </c>
      <c r="AG178" s="46">
        <f>'Bills Import 2024'!BO178</f>
        <v>47258</v>
      </c>
      <c r="AH178" s="46">
        <f>'Bills Import 2024'!BP178</f>
        <v>23084</v>
      </c>
      <c r="AI178" s="46">
        <f>'Bills Import 2024'!BQ178</f>
        <v>2131</v>
      </c>
      <c r="AJ178" s="46">
        <f>'Bills Import 2024'!BR178</f>
        <v>9462</v>
      </c>
      <c r="AK178" s="46">
        <f>'Bills Import 2024'!BS178</f>
        <v>4048</v>
      </c>
      <c r="AL178" s="46">
        <f>'Bills Import 2024'!BT178</f>
        <v>9340</v>
      </c>
      <c r="AM178" s="1">
        <f>'Bills Import 2024'!U178</f>
        <v>10168</v>
      </c>
      <c r="AN178" s="1" t="str">
        <f>'Bills Import 2024'!W178</f>
        <v>{"940": 100.0}</v>
      </c>
      <c r="AO178" s="1" t="str">
        <f>'Bills Import 2024'!AW178</f>
        <v>15% PUR</v>
      </c>
      <c r="AP178" s="1" t="str">
        <f>'Bills Import 2024'!AX178</f>
        <v>0% PUR</v>
      </c>
      <c r="AQ178" s="1" t="str">
        <f>'Bills Import 2024'!AY178</f>
        <v>15% PUR</v>
      </c>
      <c r="AR178" s="1" t="str">
        <f>'Bills Import 2024'!AZ178</f>
        <v>15% PUR</v>
      </c>
      <c r="AS178" s="1" t="str">
        <f>'Bills Import 2024'!BA178</f>
        <v>15% PUR</v>
      </c>
      <c r="AT178" s="1" t="str">
        <f>'Bills Import 2024'!BB178</f>
        <v>0% PUR</v>
      </c>
    </row>
    <row r="179" spans="1:46" x14ac:dyDescent="0.25">
      <c r="A179" s="1" t="str">
        <f>'Bills Import 2024'!E179</f>
        <v/>
      </c>
      <c r="B179" s="1" t="str">
        <f>'Bills Import 2024'!G179</f>
        <v/>
      </c>
      <c r="C179" s="1" t="str">
        <f>'Bills Import 2024'!I179</f>
        <v/>
      </c>
      <c r="D179" s="1" t="str">
        <f>'Bills Import 2024'!K179</f>
        <v/>
      </c>
      <c r="E179" s="1" t="str">
        <f>'Bills Import 2024'!M179</f>
        <v/>
      </c>
      <c r="F179" s="1" t="str">
        <f>'Bills Import 2024'!O179</f>
        <v/>
      </c>
      <c r="G179" s="45" t="str">
        <f>'Bills Import 2024'!R179</f>
        <v/>
      </c>
      <c r="H179" s="45" t="str">
        <f>'Bills Import 2024'!R179</f>
        <v/>
      </c>
      <c r="I179" s="45" t="str">
        <f>'Bills Import 2024'!AE179</f>
        <v/>
      </c>
      <c r="J179" s="45" t="str">
        <f>'Bills Import 2024'!AG179</f>
        <v/>
      </c>
      <c r="K179" s="45" t="str">
        <f>'Bills Import 2024'!AI179</f>
        <v/>
      </c>
      <c r="L179" s="45" t="str">
        <f>'Bills Import 2024'!AK179</f>
        <v/>
      </c>
      <c r="M179" s="45" t="str">
        <f>'Bills Import 2024'!AM179</f>
        <v/>
      </c>
      <c r="N179" s="45" t="str">
        <f>'Bills Import 2024'!AO179</f>
        <v/>
      </c>
      <c r="O179" s="1" t="str">
        <f>'Bills Import 2024'!X179</f>
        <v>101011701</v>
      </c>
      <c r="P179" s="1" t="str">
        <f>'Bills Import 2024'!Y179</f>
        <v>3010093</v>
      </c>
      <c r="Q179" s="1" t="str">
        <f>'Bills Import 2024'!Z179</f>
        <v>3010094</v>
      </c>
      <c r="R179" s="1" t="str">
        <f>'Bills Import 2024'!AA179</f>
        <v>101011701</v>
      </c>
      <c r="S179" s="1" t="str">
        <f>'Bills Import 2024'!AB179</f>
        <v>3010096</v>
      </c>
      <c r="T179" s="1" t="str">
        <f>'Bills Import 2024'!AC179</f>
        <v>3010097</v>
      </c>
      <c r="U179" s="1" t="str">
        <f>'Bills Import 2024'!BC179</f>
        <v>Deduction of Advance Payment to Suppliers</v>
      </c>
      <c r="V179" s="1" t="str">
        <f>'Bills Import 2024'!BD179</f>
        <v>Manpower</v>
      </c>
      <c r="W179" s="1" t="str">
        <f>'Bills Import 2024'!BE179</f>
        <v>Machinary</v>
      </c>
      <c r="X179" s="1" t="str">
        <f>'Bills Import 2024'!BF179</f>
        <v>Deduction of Advance Payment to Suppliers</v>
      </c>
      <c r="Y179" s="1" t="str">
        <f>'Bills Import 2024'!BG179</f>
        <v>Indirect Costs</v>
      </c>
      <c r="Z179" s="1" t="str">
        <f>'Bills Import 2024'!BH179</f>
        <v>Overheads</v>
      </c>
      <c r="AA179" s="1">
        <f>'Bills Import 2024'!BI179</f>
        <v>-1</v>
      </c>
      <c r="AB179" s="1">
        <f>'Bills Import 2024'!BJ179</f>
        <v>1</v>
      </c>
      <c r="AC179" s="1">
        <f>'Bills Import 2024'!BK179</f>
        <v>1</v>
      </c>
      <c r="AD179" s="1">
        <f>'Bills Import 2024'!BL179</f>
        <v>-1</v>
      </c>
      <c r="AE179" s="1">
        <f>'Bills Import 2024'!BM179</f>
        <v>1</v>
      </c>
      <c r="AF179" s="1">
        <f>'Bills Import 2024'!BN179</f>
        <v>1</v>
      </c>
      <c r="AG179" s="46">
        <f>'Bills Import 2024'!BO179</f>
        <v>9452</v>
      </c>
      <c r="AH179" s="46">
        <f>'Bills Import 2024'!BP179</f>
        <v>4617</v>
      </c>
      <c r="AI179" s="46">
        <f>'Bills Import 2024'!BQ179</f>
        <v>426</v>
      </c>
      <c r="AJ179" s="46">
        <f>'Bills Import 2024'!BR179</f>
        <v>1892</v>
      </c>
      <c r="AK179" s="46">
        <f>'Bills Import 2024'!BS179</f>
        <v>810</v>
      </c>
      <c r="AL179" s="46">
        <f>'Bills Import 2024'!BT179</f>
        <v>1868</v>
      </c>
      <c r="AM179" s="1">
        <f>'Bills Import 2024'!U179</f>
        <v>10168</v>
      </c>
      <c r="AN179" s="1" t="str">
        <f>'Bills Import 2024'!W179</f>
        <v>{"940": 100.0}</v>
      </c>
      <c r="AO179" s="1" t="str">
        <f>'Bills Import 2024'!AW179</f>
        <v>15% PUR</v>
      </c>
      <c r="AP179" s="1" t="str">
        <f>'Bills Import 2024'!AX179</f>
        <v>0% PUR</v>
      </c>
      <c r="AQ179" s="1" t="str">
        <f>'Bills Import 2024'!AY179</f>
        <v>15% PUR</v>
      </c>
      <c r="AR179" s="1" t="str">
        <f>'Bills Import 2024'!AZ179</f>
        <v>15% PUR</v>
      </c>
      <c r="AS179" s="1" t="str">
        <f>'Bills Import 2024'!BA179</f>
        <v>15% PUR</v>
      </c>
      <c r="AT179" s="1" t="str">
        <f>'Bills Import 2024'!BB179</f>
        <v>0% PUR</v>
      </c>
    </row>
    <row r="180" spans="1:46" x14ac:dyDescent="0.25">
      <c r="A180" s="1" t="str">
        <f>'Bills Import 2024'!E180</f>
        <v>Raw Material Supplier</v>
      </c>
      <c r="B180" s="1" t="str">
        <f>'Bills Import 2024'!G180</f>
        <v>Employees Wages &amp; Salaries</v>
      </c>
      <c r="C180" s="1" t="str">
        <f>'Bills Import 2024'!I180</f>
        <v>Machinary Depreciation &amp; Maintenance</v>
      </c>
      <c r="D180" s="1" t="str">
        <f>'Bills Import 2024'!K180</f>
        <v>Subcontractors &amp; Services</v>
      </c>
      <c r="E180" s="1" t="str">
        <f>'Bills Import 2024'!M180</f>
        <v>Indirect Costs</v>
      </c>
      <c r="F180" s="1" t="str">
        <f>'Bills Import 2024'!O180</f>
        <v>Overheads</v>
      </c>
      <c r="G180" s="45">
        <f>'Bills Import 2024'!R180</f>
        <v>45413</v>
      </c>
      <c r="H180" s="45">
        <f>'Bills Import 2024'!R180</f>
        <v>45413</v>
      </c>
      <c r="I180" s="45">
        <f>'Bills Import 2024'!AE180</f>
        <v>45448</v>
      </c>
      <c r="J180" s="45">
        <f>'Bills Import 2024'!AG180</f>
        <v>45418</v>
      </c>
      <c r="K180" s="45">
        <f>'Bills Import 2024'!AI180</f>
        <v>45443</v>
      </c>
      <c r="L180" s="45">
        <f>'Bills Import 2024'!AK180</f>
        <v>45428</v>
      </c>
      <c r="M180" s="45">
        <f>'Bills Import 2024'!AM180</f>
        <v>45413</v>
      </c>
      <c r="N180" s="45">
        <f>'Bills Import 2024'!AO180</f>
        <v>45434</v>
      </c>
      <c r="O180" s="1" t="str">
        <f>'Bills Import 2024'!X180</f>
        <v>3010092</v>
      </c>
      <c r="P180" s="1" t="str">
        <f>'Bills Import 2024'!Y180</f>
        <v>3010093</v>
      </c>
      <c r="Q180" s="1" t="str">
        <f>'Bills Import 2024'!Z180</f>
        <v>3010094</v>
      </c>
      <c r="R180" s="1" t="str">
        <f>'Bills Import 2024'!AA180</f>
        <v>3010095</v>
      </c>
      <c r="S180" s="1" t="str">
        <f>'Bills Import 2024'!AB180</f>
        <v>3010096</v>
      </c>
      <c r="T180" s="1" t="str">
        <f>'Bills Import 2024'!AC180</f>
        <v>3010097</v>
      </c>
      <c r="U180" s="1" t="str">
        <f>'Bills Import 2024'!BC180</f>
        <v>Raw Material</v>
      </c>
      <c r="V180" s="1" t="str">
        <f>'Bills Import 2024'!BD180</f>
        <v>Manpower</v>
      </c>
      <c r="W180" s="1" t="str">
        <f>'Bills Import 2024'!BE180</f>
        <v>Machinary</v>
      </c>
      <c r="X180" s="1" t="str">
        <f>'Bills Import 2024'!BF180</f>
        <v>Subcontractors</v>
      </c>
      <c r="Y180" s="1" t="str">
        <f>'Bills Import 2024'!BG180</f>
        <v>Indirect Costs</v>
      </c>
      <c r="Z180" s="1" t="str">
        <f>'Bills Import 2024'!BH180</f>
        <v>Overheads</v>
      </c>
      <c r="AA180" s="1">
        <f>'Bills Import 2024'!BI180</f>
        <v>1</v>
      </c>
      <c r="AB180" s="1">
        <f>'Bills Import 2024'!BJ180</f>
        <v>1</v>
      </c>
      <c r="AC180" s="1">
        <f>'Bills Import 2024'!BK180</f>
        <v>1</v>
      </c>
      <c r="AD180" s="1">
        <f>'Bills Import 2024'!BL180</f>
        <v>1</v>
      </c>
      <c r="AE180" s="1">
        <f>'Bills Import 2024'!BM180</f>
        <v>1</v>
      </c>
      <c r="AF180" s="1">
        <f>'Bills Import 2024'!BN180</f>
        <v>1</v>
      </c>
      <c r="AG180" s="46">
        <f>'Bills Import 2024'!BO180</f>
        <v>71330</v>
      </c>
      <c r="AH180" s="46">
        <f>'Bills Import 2024'!BP180</f>
        <v>34842</v>
      </c>
      <c r="AI180" s="46">
        <f>'Bills Import 2024'!BQ180</f>
        <v>3216</v>
      </c>
      <c r="AJ180" s="46">
        <f>'Bills Import 2024'!BR180</f>
        <v>14281</v>
      </c>
      <c r="AK180" s="46">
        <f>'Bills Import 2024'!BS180</f>
        <v>6110</v>
      </c>
      <c r="AL180" s="46">
        <f>'Bills Import 2024'!BT180</f>
        <v>14097</v>
      </c>
      <c r="AM180" s="1">
        <f>'Bills Import 2024'!U180</f>
        <v>10077</v>
      </c>
      <c r="AN180" s="1" t="str">
        <f>'Bills Import 2024'!W180</f>
        <v>{"851": 100.0}</v>
      </c>
      <c r="AO180" s="1" t="str">
        <f>'Bills Import 2024'!AW180</f>
        <v>15% PUR</v>
      </c>
      <c r="AP180" s="1" t="str">
        <f>'Bills Import 2024'!AX180</f>
        <v>0% PUR</v>
      </c>
      <c r="AQ180" s="1" t="str">
        <f>'Bills Import 2024'!AY180</f>
        <v>15% PUR</v>
      </c>
      <c r="AR180" s="1" t="str">
        <f>'Bills Import 2024'!AZ180</f>
        <v>15% PUR</v>
      </c>
      <c r="AS180" s="1" t="str">
        <f>'Bills Import 2024'!BA180</f>
        <v>15% PUR</v>
      </c>
      <c r="AT180" s="1" t="str">
        <f>'Bills Import 2024'!BB180</f>
        <v>0% PUR</v>
      </c>
    </row>
    <row r="181" spans="1:46" x14ac:dyDescent="0.25">
      <c r="A181" s="1" t="str">
        <f>'Bills Import 2024'!E181</f>
        <v/>
      </c>
      <c r="B181" s="1" t="str">
        <f>'Bills Import 2024'!G181</f>
        <v/>
      </c>
      <c r="C181" s="1" t="str">
        <f>'Bills Import 2024'!I181</f>
        <v/>
      </c>
      <c r="D181" s="1" t="str">
        <f>'Bills Import 2024'!K181</f>
        <v/>
      </c>
      <c r="E181" s="1" t="str">
        <f>'Bills Import 2024'!M181</f>
        <v/>
      </c>
      <c r="F181" s="1" t="str">
        <f>'Bills Import 2024'!O181</f>
        <v/>
      </c>
      <c r="G181" s="45" t="str">
        <f>'Bills Import 2024'!R181</f>
        <v/>
      </c>
      <c r="H181" s="45" t="str">
        <f>'Bills Import 2024'!R181</f>
        <v/>
      </c>
      <c r="I181" s="45" t="str">
        <f>'Bills Import 2024'!AE181</f>
        <v/>
      </c>
      <c r="J181" s="45" t="str">
        <f>'Bills Import 2024'!AG181</f>
        <v/>
      </c>
      <c r="K181" s="45" t="str">
        <f>'Bills Import 2024'!AI181</f>
        <v/>
      </c>
      <c r="L181" s="45" t="str">
        <f>'Bills Import 2024'!AK181</f>
        <v/>
      </c>
      <c r="M181" s="45" t="str">
        <f>'Bills Import 2024'!AM181</f>
        <v/>
      </c>
      <c r="N181" s="45" t="str">
        <f>'Bills Import 2024'!AO181</f>
        <v/>
      </c>
      <c r="O181" s="1" t="str">
        <f>'Bills Import 2024'!X181</f>
        <v>101011701</v>
      </c>
      <c r="P181" s="1" t="str">
        <f>'Bills Import 2024'!Y181</f>
        <v>3010093</v>
      </c>
      <c r="Q181" s="1" t="str">
        <f>'Bills Import 2024'!Z181</f>
        <v>3010094</v>
      </c>
      <c r="R181" s="1" t="str">
        <f>'Bills Import 2024'!AA181</f>
        <v>101011701</v>
      </c>
      <c r="S181" s="1" t="str">
        <f>'Bills Import 2024'!AB181</f>
        <v>3010096</v>
      </c>
      <c r="T181" s="1" t="str">
        <f>'Bills Import 2024'!AC181</f>
        <v>3010097</v>
      </c>
      <c r="U181" s="1" t="str">
        <f>'Bills Import 2024'!BC181</f>
        <v>Deduction of Advance Payment to Suppliers</v>
      </c>
      <c r="V181" s="1" t="str">
        <f>'Bills Import 2024'!BD181</f>
        <v>Manpower</v>
      </c>
      <c r="W181" s="1" t="str">
        <f>'Bills Import 2024'!BE181</f>
        <v>Machinary</v>
      </c>
      <c r="X181" s="1" t="str">
        <f>'Bills Import 2024'!BF181</f>
        <v>Deduction of Advance Payment to Suppliers</v>
      </c>
      <c r="Y181" s="1" t="str">
        <f>'Bills Import 2024'!BG181</f>
        <v>Indirect Costs</v>
      </c>
      <c r="Z181" s="1" t="str">
        <f>'Bills Import 2024'!BH181</f>
        <v>Overheads</v>
      </c>
      <c r="AA181" s="1">
        <f>'Bills Import 2024'!BI181</f>
        <v>-1</v>
      </c>
      <c r="AB181" s="1">
        <f>'Bills Import 2024'!BJ181</f>
        <v>1</v>
      </c>
      <c r="AC181" s="1">
        <f>'Bills Import 2024'!BK181</f>
        <v>1</v>
      </c>
      <c r="AD181" s="1">
        <f>'Bills Import 2024'!BL181</f>
        <v>-1</v>
      </c>
      <c r="AE181" s="1">
        <f>'Bills Import 2024'!BM181</f>
        <v>1</v>
      </c>
      <c r="AF181" s="1">
        <f>'Bills Import 2024'!BN181</f>
        <v>1</v>
      </c>
      <c r="AG181" s="46">
        <f>'Bills Import 2024'!BO181</f>
        <v>14266</v>
      </c>
      <c r="AH181" s="46">
        <f>'Bills Import 2024'!BP181</f>
        <v>6968</v>
      </c>
      <c r="AI181" s="46">
        <f>'Bills Import 2024'!BQ181</f>
        <v>643</v>
      </c>
      <c r="AJ181" s="46">
        <f>'Bills Import 2024'!BR181</f>
        <v>2856</v>
      </c>
      <c r="AK181" s="46">
        <f>'Bills Import 2024'!BS181</f>
        <v>1222</v>
      </c>
      <c r="AL181" s="46">
        <f>'Bills Import 2024'!BT181</f>
        <v>2819</v>
      </c>
      <c r="AM181" s="1">
        <f>'Bills Import 2024'!U181</f>
        <v>10077</v>
      </c>
      <c r="AN181" s="1" t="str">
        <f>'Bills Import 2024'!W181</f>
        <v>{"851": 100.0}</v>
      </c>
      <c r="AO181" s="1" t="str">
        <f>'Bills Import 2024'!AW181</f>
        <v>15% PUR</v>
      </c>
      <c r="AP181" s="1" t="str">
        <f>'Bills Import 2024'!AX181</f>
        <v>0% PUR</v>
      </c>
      <c r="AQ181" s="1" t="str">
        <f>'Bills Import 2024'!AY181</f>
        <v>15% PUR</v>
      </c>
      <c r="AR181" s="1" t="str">
        <f>'Bills Import 2024'!AZ181</f>
        <v>15% PUR</v>
      </c>
      <c r="AS181" s="1" t="str">
        <f>'Bills Import 2024'!BA181</f>
        <v>15% PUR</v>
      </c>
      <c r="AT181" s="1" t="str">
        <f>'Bills Import 2024'!BB181</f>
        <v>0% PUR</v>
      </c>
    </row>
    <row r="182" spans="1:46" x14ac:dyDescent="0.25">
      <c r="A182" s="1" t="str">
        <f>'Bills Import 2024'!E182</f>
        <v>Raw Material Supplier</v>
      </c>
      <c r="B182" s="1" t="str">
        <f>'Bills Import 2024'!G182</f>
        <v>Employees Wages &amp; Salaries</v>
      </c>
      <c r="C182" s="1" t="str">
        <f>'Bills Import 2024'!I182</f>
        <v>Machinary Depreciation &amp; Maintenance</v>
      </c>
      <c r="D182" s="1" t="str">
        <f>'Bills Import 2024'!K182</f>
        <v>Subcontractors &amp; Services</v>
      </c>
      <c r="E182" s="1" t="str">
        <f>'Bills Import 2024'!M182</f>
        <v>Indirect Costs</v>
      </c>
      <c r="F182" s="1" t="str">
        <f>'Bills Import 2024'!O182</f>
        <v>Overheads</v>
      </c>
      <c r="G182" s="45">
        <f>'Bills Import 2024'!R182</f>
        <v>45413</v>
      </c>
      <c r="H182" s="45">
        <f>'Bills Import 2024'!R182</f>
        <v>45413</v>
      </c>
      <c r="I182" s="45">
        <f>'Bills Import 2024'!AE182</f>
        <v>45448</v>
      </c>
      <c r="J182" s="45">
        <f>'Bills Import 2024'!AG182</f>
        <v>45418</v>
      </c>
      <c r="K182" s="45">
        <f>'Bills Import 2024'!AI182</f>
        <v>45443</v>
      </c>
      <c r="L182" s="45">
        <f>'Bills Import 2024'!AK182</f>
        <v>45428</v>
      </c>
      <c r="M182" s="45">
        <f>'Bills Import 2024'!AM182</f>
        <v>45413</v>
      </c>
      <c r="N182" s="45">
        <f>'Bills Import 2024'!AO182</f>
        <v>45434</v>
      </c>
      <c r="O182" s="1" t="str">
        <f>'Bills Import 2024'!X182</f>
        <v>3010092</v>
      </c>
      <c r="P182" s="1" t="str">
        <f>'Bills Import 2024'!Y182</f>
        <v>3010093</v>
      </c>
      <c r="Q182" s="1" t="str">
        <f>'Bills Import 2024'!Z182</f>
        <v>3010094</v>
      </c>
      <c r="R182" s="1" t="str">
        <f>'Bills Import 2024'!AA182</f>
        <v>3010095</v>
      </c>
      <c r="S182" s="1" t="str">
        <f>'Bills Import 2024'!AB182</f>
        <v>3010096</v>
      </c>
      <c r="T182" s="1" t="str">
        <f>'Bills Import 2024'!AC182</f>
        <v>3010097</v>
      </c>
      <c r="U182" s="1" t="str">
        <f>'Bills Import 2024'!BC182</f>
        <v>Raw Material</v>
      </c>
      <c r="V182" s="1" t="str">
        <f>'Bills Import 2024'!BD182</f>
        <v>Manpower</v>
      </c>
      <c r="W182" s="1" t="str">
        <f>'Bills Import 2024'!BE182</f>
        <v>Machinary</v>
      </c>
      <c r="X182" s="1" t="str">
        <f>'Bills Import 2024'!BF182</f>
        <v>Subcontractors</v>
      </c>
      <c r="Y182" s="1" t="str">
        <f>'Bills Import 2024'!BG182</f>
        <v>Indirect Costs</v>
      </c>
      <c r="Z182" s="1" t="str">
        <f>'Bills Import 2024'!BH182</f>
        <v>Overheads</v>
      </c>
      <c r="AA182" s="1">
        <f>'Bills Import 2024'!BI182</f>
        <v>1</v>
      </c>
      <c r="AB182" s="1">
        <f>'Bills Import 2024'!BJ182</f>
        <v>1</v>
      </c>
      <c r="AC182" s="1">
        <f>'Bills Import 2024'!BK182</f>
        <v>1</v>
      </c>
      <c r="AD182" s="1">
        <f>'Bills Import 2024'!BL182</f>
        <v>1</v>
      </c>
      <c r="AE182" s="1">
        <f>'Bills Import 2024'!BM182</f>
        <v>1</v>
      </c>
      <c r="AF182" s="1">
        <f>'Bills Import 2024'!BN182</f>
        <v>1</v>
      </c>
      <c r="AG182" s="46">
        <f>'Bills Import 2024'!BO182</f>
        <v>236181</v>
      </c>
      <c r="AH182" s="46">
        <f>'Bills Import 2024'!BP182</f>
        <v>115364</v>
      </c>
      <c r="AI182" s="46">
        <f>'Bills Import 2024'!BQ182</f>
        <v>10650</v>
      </c>
      <c r="AJ182" s="46">
        <f>'Bills Import 2024'!BR182</f>
        <v>47287</v>
      </c>
      <c r="AK182" s="46">
        <f>'Bills Import 2024'!BS182</f>
        <v>20229</v>
      </c>
      <c r="AL182" s="46">
        <f>'Bills Import 2024'!BT182</f>
        <v>46676</v>
      </c>
      <c r="AM182" s="1">
        <f>'Bills Import 2024'!U182</f>
        <v>10245</v>
      </c>
      <c r="AN182" s="1" t="str">
        <f>'Bills Import 2024'!W182</f>
        <v>{"1017": 100.0}</v>
      </c>
      <c r="AO182" s="1" t="str">
        <f>'Bills Import 2024'!AW182</f>
        <v>15% PUR</v>
      </c>
      <c r="AP182" s="1" t="str">
        <f>'Bills Import 2024'!AX182</f>
        <v>0% PUR</v>
      </c>
      <c r="AQ182" s="1" t="str">
        <f>'Bills Import 2024'!AY182</f>
        <v>15% PUR</v>
      </c>
      <c r="AR182" s="1" t="str">
        <f>'Bills Import 2024'!AZ182</f>
        <v>15% PUR</v>
      </c>
      <c r="AS182" s="1" t="str">
        <f>'Bills Import 2024'!BA182</f>
        <v>15% PUR</v>
      </c>
      <c r="AT182" s="1" t="str">
        <f>'Bills Import 2024'!BB182</f>
        <v>0% PUR</v>
      </c>
    </row>
    <row r="183" spans="1:46" x14ac:dyDescent="0.25">
      <c r="A183" s="1" t="str">
        <f>'Bills Import 2024'!E183</f>
        <v/>
      </c>
      <c r="B183" s="1" t="str">
        <f>'Bills Import 2024'!G183</f>
        <v/>
      </c>
      <c r="C183" s="1" t="str">
        <f>'Bills Import 2024'!I183</f>
        <v/>
      </c>
      <c r="D183" s="1" t="str">
        <f>'Bills Import 2024'!K183</f>
        <v/>
      </c>
      <c r="E183" s="1" t="str">
        <f>'Bills Import 2024'!M183</f>
        <v/>
      </c>
      <c r="F183" s="1" t="str">
        <f>'Bills Import 2024'!O183</f>
        <v/>
      </c>
      <c r="G183" s="45" t="str">
        <f>'Bills Import 2024'!R183</f>
        <v/>
      </c>
      <c r="H183" s="45" t="str">
        <f>'Bills Import 2024'!R183</f>
        <v/>
      </c>
      <c r="I183" s="45" t="str">
        <f>'Bills Import 2024'!AE183</f>
        <v/>
      </c>
      <c r="J183" s="45" t="str">
        <f>'Bills Import 2024'!AG183</f>
        <v/>
      </c>
      <c r="K183" s="45" t="str">
        <f>'Bills Import 2024'!AI183</f>
        <v/>
      </c>
      <c r="L183" s="45" t="str">
        <f>'Bills Import 2024'!AK183</f>
        <v/>
      </c>
      <c r="M183" s="45" t="str">
        <f>'Bills Import 2024'!AM183</f>
        <v/>
      </c>
      <c r="N183" s="45" t="str">
        <f>'Bills Import 2024'!AO183</f>
        <v/>
      </c>
      <c r="O183" s="1" t="str">
        <f>'Bills Import 2024'!X183</f>
        <v>101011701</v>
      </c>
      <c r="P183" s="1" t="str">
        <f>'Bills Import 2024'!Y183</f>
        <v>3010093</v>
      </c>
      <c r="Q183" s="1" t="str">
        <f>'Bills Import 2024'!Z183</f>
        <v>3010094</v>
      </c>
      <c r="R183" s="1" t="str">
        <f>'Bills Import 2024'!AA183</f>
        <v>101011701</v>
      </c>
      <c r="S183" s="1" t="str">
        <f>'Bills Import 2024'!AB183</f>
        <v>3010096</v>
      </c>
      <c r="T183" s="1" t="str">
        <f>'Bills Import 2024'!AC183</f>
        <v>3010097</v>
      </c>
      <c r="U183" s="1" t="str">
        <f>'Bills Import 2024'!BC183</f>
        <v>Deduction of Advance Payment to Suppliers</v>
      </c>
      <c r="V183" s="1" t="str">
        <f>'Bills Import 2024'!BD183</f>
        <v>Manpower</v>
      </c>
      <c r="W183" s="1" t="str">
        <f>'Bills Import 2024'!BE183</f>
        <v>Machinary</v>
      </c>
      <c r="X183" s="1" t="str">
        <f>'Bills Import 2024'!BF183</f>
        <v>Deduction of Advance Payment to Suppliers</v>
      </c>
      <c r="Y183" s="1" t="str">
        <f>'Bills Import 2024'!BG183</f>
        <v>Indirect Costs</v>
      </c>
      <c r="Z183" s="1" t="str">
        <f>'Bills Import 2024'!BH183</f>
        <v>Overheads</v>
      </c>
      <c r="AA183" s="1">
        <f>'Bills Import 2024'!BI183</f>
        <v>-1</v>
      </c>
      <c r="AB183" s="1">
        <f>'Bills Import 2024'!BJ183</f>
        <v>1</v>
      </c>
      <c r="AC183" s="1">
        <f>'Bills Import 2024'!BK183</f>
        <v>1</v>
      </c>
      <c r="AD183" s="1">
        <f>'Bills Import 2024'!BL183</f>
        <v>-1</v>
      </c>
      <c r="AE183" s="1">
        <f>'Bills Import 2024'!BM183</f>
        <v>1</v>
      </c>
      <c r="AF183" s="1">
        <f>'Bills Import 2024'!BN183</f>
        <v>1</v>
      </c>
      <c r="AG183" s="46">
        <f>'Bills Import 2024'!BO183</f>
        <v>70854</v>
      </c>
      <c r="AH183" s="46">
        <f>'Bills Import 2024'!BP183</f>
        <v>34609</v>
      </c>
      <c r="AI183" s="46">
        <f>'Bills Import 2024'!BQ183</f>
        <v>3195</v>
      </c>
      <c r="AJ183" s="46">
        <f>'Bills Import 2024'!BR183</f>
        <v>14186</v>
      </c>
      <c r="AK183" s="46">
        <f>'Bills Import 2024'!BS183</f>
        <v>6069</v>
      </c>
      <c r="AL183" s="46">
        <f>'Bills Import 2024'!BT183</f>
        <v>14003</v>
      </c>
      <c r="AM183" s="1">
        <f>'Bills Import 2024'!U183</f>
        <v>10245</v>
      </c>
      <c r="AN183" s="1" t="str">
        <f>'Bills Import 2024'!W183</f>
        <v>{"1017": 100.0}</v>
      </c>
      <c r="AO183" s="1" t="str">
        <f>'Bills Import 2024'!AW183</f>
        <v>15% PUR</v>
      </c>
      <c r="AP183" s="1" t="str">
        <f>'Bills Import 2024'!AX183</f>
        <v>0% PUR</v>
      </c>
      <c r="AQ183" s="1" t="str">
        <f>'Bills Import 2024'!AY183</f>
        <v>15% PUR</v>
      </c>
      <c r="AR183" s="1" t="str">
        <f>'Bills Import 2024'!AZ183</f>
        <v>15% PUR</v>
      </c>
      <c r="AS183" s="1" t="str">
        <f>'Bills Import 2024'!BA183</f>
        <v>15% PUR</v>
      </c>
      <c r="AT183" s="1" t="str">
        <f>'Bills Import 2024'!BB183</f>
        <v>0% PUR</v>
      </c>
    </row>
    <row r="184" spans="1:46" x14ac:dyDescent="0.25">
      <c r="A184" s="1" t="str">
        <f>'Bills Import 2024'!E184</f>
        <v>Raw Material Supplier</v>
      </c>
      <c r="B184" s="1" t="str">
        <f>'Bills Import 2024'!G184</f>
        <v>Employees Wages &amp; Salaries</v>
      </c>
      <c r="C184" s="1" t="str">
        <f>'Bills Import 2024'!I184</f>
        <v>Machinary Depreciation &amp; Maintenance</v>
      </c>
      <c r="D184" s="1" t="str">
        <f>'Bills Import 2024'!K184</f>
        <v>Subcontractors &amp; Services</v>
      </c>
      <c r="E184" s="1" t="str">
        <f>'Bills Import 2024'!M184</f>
        <v>Indirect Costs</v>
      </c>
      <c r="F184" s="1" t="str">
        <f>'Bills Import 2024'!O184</f>
        <v>Overheads</v>
      </c>
      <c r="G184" s="45">
        <f>'Bills Import 2024'!R184</f>
        <v>45413</v>
      </c>
      <c r="H184" s="45">
        <f>'Bills Import 2024'!R184</f>
        <v>45413</v>
      </c>
      <c r="I184" s="45">
        <f>'Bills Import 2024'!AE184</f>
        <v>45448</v>
      </c>
      <c r="J184" s="45">
        <f>'Bills Import 2024'!AG184</f>
        <v>45418</v>
      </c>
      <c r="K184" s="45">
        <f>'Bills Import 2024'!AI184</f>
        <v>45443</v>
      </c>
      <c r="L184" s="45">
        <f>'Bills Import 2024'!AK184</f>
        <v>45428</v>
      </c>
      <c r="M184" s="45">
        <f>'Bills Import 2024'!AM184</f>
        <v>45413</v>
      </c>
      <c r="N184" s="45">
        <f>'Bills Import 2024'!AO184</f>
        <v>45434</v>
      </c>
      <c r="O184" s="1" t="str">
        <f>'Bills Import 2024'!X184</f>
        <v>3010092</v>
      </c>
      <c r="P184" s="1" t="str">
        <f>'Bills Import 2024'!Y184</f>
        <v>3010093</v>
      </c>
      <c r="Q184" s="1" t="str">
        <f>'Bills Import 2024'!Z184</f>
        <v>3010094</v>
      </c>
      <c r="R184" s="1" t="str">
        <f>'Bills Import 2024'!AA184</f>
        <v>3010095</v>
      </c>
      <c r="S184" s="1" t="str">
        <f>'Bills Import 2024'!AB184</f>
        <v>3010096</v>
      </c>
      <c r="T184" s="1" t="str">
        <f>'Bills Import 2024'!AC184</f>
        <v>3010097</v>
      </c>
      <c r="U184" s="1" t="str">
        <f>'Bills Import 2024'!BC184</f>
        <v>Raw Material</v>
      </c>
      <c r="V184" s="1" t="str">
        <f>'Bills Import 2024'!BD184</f>
        <v>Manpower</v>
      </c>
      <c r="W184" s="1" t="str">
        <f>'Bills Import 2024'!BE184</f>
        <v>Machinary</v>
      </c>
      <c r="X184" s="1" t="str">
        <f>'Bills Import 2024'!BF184</f>
        <v>Subcontractors</v>
      </c>
      <c r="Y184" s="1" t="str">
        <f>'Bills Import 2024'!BG184</f>
        <v>Indirect Costs</v>
      </c>
      <c r="Z184" s="1" t="str">
        <f>'Bills Import 2024'!BH184</f>
        <v>Overheads</v>
      </c>
      <c r="AA184" s="1">
        <f>'Bills Import 2024'!BI184</f>
        <v>1</v>
      </c>
      <c r="AB184" s="1">
        <f>'Bills Import 2024'!BJ184</f>
        <v>1</v>
      </c>
      <c r="AC184" s="1">
        <f>'Bills Import 2024'!BK184</f>
        <v>1</v>
      </c>
      <c r="AD184" s="1">
        <f>'Bills Import 2024'!BL184</f>
        <v>1</v>
      </c>
      <c r="AE184" s="1">
        <f>'Bills Import 2024'!BM184</f>
        <v>1</v>
      </c>
      <c r="AF184" s="1">
        <f>'Bills Import 2024'!BN184</f>
        <v>1</v>
      </c>
      <c r="AG184" s="46">
        <f>'Bills Import 2024'!BO184</f>
        <v>158874</v>
      </c>
      <c r="AH184" s="46">
        <f>'Bills Import 2024'!BP184</f>
        <v>77603</v>
      </c>
      <c r="AI184" s="46">
        <f>'Bills Import 2024'!BQ184</f>
        <v>7164</v>
      </c>
      <c r="AJ184" s="46">
        <f>'Bills Import 2024'!BR184</f>
        <v>31809</v>
      </c>
      <c r="AK184" s="46">
        <f>'Bills Import 2024'!BS184</f>
        <v>13608</v>
      </c>
      <c r="AL184" s="46">
        <f>'Bills Import 2024'!BT184</f>
        <v>31398</v>
      </c>
      <c r="AM184" s="1">
        <f>'Bills Import 2024'!U184</f>
        <v>10251</v>
      </c>
      <c r="AN184" s="1" t="str">
        <f>'Bills Import 2024'!W184</f>
        <v>{"1023": 100.0}</v>
      </c>
      <c r="AO184" s="1" t="str">
        <f>'Bills Import 2024'!AW184</f>
        <v>15% PUR</v>
      </c>
      <c r="AP184" s="1" t="str">
        <f>'Bills Import 2024'!AX184</f>
        <v>0% PUR</v>
      </c>
      <c r="AQ184" s="1" t="str">
        <f>'Bills Import 2024'!AY184</f>
        <v>15% PUR</v>
      </c>
      <c r="AR184" s="1" t="str">
        <f>'Bills Import 2024'!AZ184</f>
        <v>15% PUR</v>
      </c>
      <c r="AS184" s="1" t="str">
        <f>'Bills Import 2024'!BA184</f>
        <v>15% PUR</v>
      </c>
      <c r="AT184" s="1" t="str">
        <f>'Bills Import 2024'!BB184</f>
        <v>0% PUR</v>
      </c>
    </row>
    <row r="185" spans="1:46" x14ac:dyDescent="0.25">
      <c r="A185" s="1" t="str">
        <f>'Bills Import 2024'!E185</f>
        <v/>
      </c>
      <c r="B185" s="1" t="str">
        <f>'Bills Import 2024'!G185</f>
        <v/>
      </c>
      <c r="C185" s="1" t="str">
        <f>'Bills Import 2024'!I185</f>
        <v/>
      </c>
      <c r="D185" s="1" t="str">
        <f>'Bills Import 2024'!K185</f>
        <v/>
      </c>
      <c r="E185" s="1" t="str">
        <f>'Bills Import 2024'!M185</f>
        <v/>
      </c>
      <c r="F185" s="1" t="str">
        <f>'Bills Import 2024'!O185</f>
        <v/>
      </c>
      <c r="G185" s="45" t="str">
        <f>'Bills Import 2024'!R185</f>
        <v/>
      </c>
      <c r="H185" s="45" t="str">
        <f>'Bills Import 2024'!R185</f>
        <v/>
      </c>
      <c r="I185" s="45" t="str">
        <f>'Bills Import 2024'!AE185</f>
        <v/>
      </c>
      <c r="J185" s="45" t="str">
        <f>'Bills Import 2024'!AG185</f>
        <v/>
      </c>
      <c r="K185" s="45" t="str">
        <f>'Bills Import 2024'!AI185</f>
        <v/>
      </c>
      <c r="L185" s="45" t="str">
        <f>'Bills Import 2024'!AK185</f>
        <v/>
      </c>
      <c r="M185" s="45" t="str">
        <f>'Bills Import 2024'!AM185</f>
        <v/>
      </c>
      <c r="N185" s="45" t="str">
        <f>'Bills Import 2024'!AO185</f>
        <v/>
      </c>
      <c r="O185" s="1" t="str">
        <f>'Bills Import 2024'!X185</f>
        <v>101011701</v>
      </c>
      <c r="P185" s="1" t="str">
        <f>'Bills Import 2024'!Y185</f>
        <v>3010093</v>
      </c>
      <c r="Q185" s="1" t="str">
        <f>'Bills Import 2024'!Z185</f>
        <v>3010094</v>
      </c>
      <c r="R185" s="1" t="str">
        <f>'Bills Import 2024'!AA185</f>
        <v>101011701</v>
      </c>
      <c r="S185" s="1" t="str">
        <f>'Bills Import 2024'!AB185</f>
        <v>3010096</v>
      </c>
      <c r="T185" s="1" t="str">
        <f>'Bills Import 2024'!AC185</f>
        <v>3010097</v>
      </c>
      <c r="U185" s="1" t="str">
        <f>'Bills Import 2024'!BC185</f>
        <v>Deduction of Advance Payment to Suppliers</v>
      </c>
      <c r="V185" s="1" t="str">
        <f>'Bills Import 2024'!BD185</f>
        <v>Manpower</v>
      </c>
      <c r="W185" s="1" t="str">
        <f>'Bills Import 2024'!BE185</f>
        <v>Machinary</v>
      </c>
      <c r="X185" s="1" t="str">
        <f>'Bills Import 2024'!BF185</f>
        <v>Deduction of Advance Payment to Suppliers</v>
      </c>
      <c r="Y185" s="1" t="str">
        <f>'Bills Import 2024'!BG185</f>
        <v>Indirect Costs</v>
      </c>
      <c r="Z185" s="1" t="str">
        <f>'Bills Import 2024'!BH185</f>
        <v>Overheads</v>
      </c>
      <c r="AA185" s="1">
        <f>'Bills Import 2024'!BI185</f>
        <v>-1</v>
      </c>
      <c r="AB185" s="1">
        <f>'Bills Import 2024'!BJ185</f>
        <v>1</v>
      </c>
      <c r="AC185" s="1">
        <f>'Bills Import 2024'!BK185</f>
        <v>1</v>
      </c>
      <c r="AD185" s="1">
        <f>'Bills Import 2024'!BL185</f>
        <v>-1</v>
      </c>
      <c r="AE185" s="1">
        <f>'Bills Import 2024'!BM185</f>
        <v>1</v>
      </c>
      <c r="AF185" s="1">
        <f>'Bills Import 2024'!BN185</f>
        <v>1</v>
      </c>
      <c r="AG185" s="46">
        <f>'Bills Import 2024'!BO185</f>
        <v>6260</v>
      </c>
      <c r="AH185" s="46">
        <f>'Bills Import 2024'!BP185</f>
        <v>3058</v>
      </c>
      <c r="AI185" s="46">
        <f>'Bills Import 2024'!BQ185</f>
        <v>282</v>
      </c>
      <c r="AJ185" s="46">
        <f>'Bills Import 2024'!BR185</f>
        <v>1253</v>
      </c>
      <c r="AK185" s="46">
        <f>'Bills Import 2024'!BS185</f>
        <v>536</v>
      </c>
      <c r="AL185" s="46">
        <f>'Bills Import 2024'!BT185</f>
        <v>1237</v>
      </c>
      <c r="AM185" s="1">
        <f>'Bills Import 2024'!U185</f>
        <v>10251</v>
      </c>
      <c r="AN185" s="1" t="str">
        <f>'Bills Import 2024'!W185</f>
        <v>{"1023": 100.0}</v>
      </c>
      <c r="AO185" s="1" t="str">
        <f>'Bills Import 2024'!AW185</f>
        <v>15% PUR</v>
      </c>
      <c r="AP185" s="1" t="str">
        <f>'Bills Import 2024'!AX185</f>
        <v>0% PUR</v>
      </c>
      <c r="AQ185" s="1" t="str">
        <f>'Bills Import 2024'!AY185</f>
        <v>15% PUR</v>
      </c>
      <c r="AR185" s="1" t="str">
        <f>'Bills Import 2024'!AZ185</f>
        <v>15% PUR</v>
      </c>
      <c r="AS185" s="1" t="str">
        <f>'Bills Import 2024'!BA185</f>
        <v>15% PUR</v>
      </c>
      <c r="AT185" s="1" t="str">
        <f>'Bills Import 2024'!BB185</f>
        <v>0% PUR</v>
      </c>
    </row>
    <row r="186" spans="1:46" x14ac:dyDescent="0.25">
      <c r="A186" s="1" t="str">
        <f>'Bills Import 2024'!E186</f>
        <v>Raw Material Supplier</v>
      </c>
      <c r="B186" s="1" t="str">
        <f>'Bills Import 2024'!G186</f>
        <v>Employees Wages &amp; Salaries</v>
      </c>
      <c r="C186" s="1" t="str">
        <f>'Bills Import 2024'!I186</f>
        <v>Machinary Depreciation &amp; Maintenance</v>
      </c>
      <c r="D186" s="1" t="str">
        <f>'Bills Import 2024'!K186</f>
        <v>Subcontractors &amp; Services</v>
      </c>
      <c r="E186" s="1" t="str">
        <f>'Bills Import 2024'!M186</f>
        <v>Indirect Costs</v>
      </c>
      <c r="F186" s="1" t="str">
        <f>'Bills Import 2024'!O186</f>
        <v>Overheads</v>
      </c>
      <c r="G186" s="45">
        <f>'Bills Import 2024'!R186</f>
        <v>45413</v>
      </c>
      <c r="H186" s="45">
        <f>'Bills Import 2024'!R186</f>
        <v>45413</v>
      </c>
      <c r="I186" s="45">
        <f>'Bills Import 2024'!AE186</f>
        <v>45448</v>
      </c>
      <c r="J186" s="45">
        <f>'Bills Import 2024'!AG186</f>
        <v>45418</v>
      </c>
      <c r="K186" s="45">
        <f>'Bills Import 2024'!AI186</f>
        <v>45443</v>
      </c>
      <c r="L186" s="45">
        <f>'Bills Import 2024'!AK186</f>
        <v>45428</v>
      </c>
      <c r="M186" s="45">
        <f>'Bills Import 2024'!AM186</f>
        <v>45413</v>
      </c>
      <c r="N186" s="45">
        <f>'Bills Import 2024'!AO186</f>
        <v>45434</v>
      </c>
      <c r="O186" s="1" t="str">
        <f>'Bills Import 2024'!X186</f>
        <v>3010092</v>
      </c>
      <c r="P186" s="1" t="str">
        <f>'Bills Import 2024'!Y186</f>
        <v>3010093</v>
      </c>
      <c r="Q186" s="1" t="str">
        <f>'Bills Import 2024'!Z186</f>
        <v>3010094</v>
      </c>
      <c r="R186" s="1" t="str">
        <f>'Bills Import 2024'!AA186</f>
        <v>3010095</v>
      </c>
      <c r="S186" s="1" t="str">
        <f>'Bills Import 2024'!AB186</f>
        <v>3010096</v>
      </c>
      <c r="T186" s="1" t="str">
        <f>'Bills Import 2024'!AC186</f>
        <v>3010097</v>
      </c>
      <c r="U186" s="1" t="str">
        <f>'Bills Import 2024'!BC186</f>
        <v>Raw Material</v>
      </c>
      <c r="V186" s="1" t="str">
        <f>'Bills Import 2024'!BD186</f>
        <v>Manpower</v>
      </c>
      <c r="W186" s="1" t="str">
        <f>'Bills Import 2024'!BE186</f>
        <v>Machinary</v>
      </c>
      <c r="X186" s="1" t="str">
        <f>'Bills Import 2024'!BF186</f>
        <v>Subcontractors</v>
      </c>
      <c r="Y186" s="1" t="str">
        <f>'Bills Import 2024'!BG186</f>
        <v>Indirect Costs</v>
      </c>
      <c r="Z186" s="1" t="str">
        <f>'Bills Import 2024'!BH186</f>
        <v>Overheads</v>
      </c>
      <c r="AA186" s="1">
        <f>'Bills Import 2024'!BI186</f>
        <v>1</v>
      </c>
      <c r="AB186" s="1">
        <f>'Bills Import 2024'!BJ186</f>
        <v>1</v>
      </c>
      <c r="AC186" s="1">
        <f>'Bills Import 2024'!BK186</f>
        <v>1</v>
      </c>
      <c r="AD186" s="1">
        <f>'Bills Import 2024'!BL186</f>
        <v>1</v>
      </c>
      <c r="AE186" s="1">
        <f>'Bills Import 2024'!BM186</f>
        <v>1</v>
      </c>
      <c r="AF186" s="1">
        <f>'Bills Import 2024'!BN186</f>
        <v>1</v>
      </c>
      <c r="AG186" s="46">
        <f>'Bills Import 2024'!BO186</f>
        <v>1033389</v>
      </c>
      <c r="AH186" s="46">
        <f>'Bills Import 2024'!BP186</f>
        <v>504767</v>
      </c>
      <c r="AI186" s="46">
        <f>'Bills Import 2024'!BQ186</f>
        <v>46597</v>
      </c>
      <c r="AJ186" s="46">
        <f>'Bills Import 2024'!BR186</f>
        <v>206901</v>
      </c>
      <c r="AK186" s="46">
        <f>'Bills Import 2024'!BS186</f>
        <v>88513</v>
      </c>
      <c r="AL186" s="46">
        <f>'Bills Import 2024'!BT186</f>
        <v>204225</v>
      </c>
      <c r="AM186" s="1">
        <f>'Bills Import 2024'!U186</f>
        <v>10240</v>
      </c>
      <c r="AN186" s="1" t="str">
        <f>'Bills Import 2024'!W186</f>
        <v>{"1012": 100.0}</v>
      </c>
      <c r="AO186" s="1" t="str">
        <f>'Bills Import 2024'!AW186</f>
        <v>15% PUR</v>
      </c>
      <c r="AP186" s="1" t="str">
        <f>'Bills Import 2024'!AX186</f>
        <v>0% PUR</v>
      </c>
      <c r="AQ186" s="1" t="str">
        <f>'Bills Import 2024'!AY186</f>
        <v>15% PUR</v>
      </c>
      <c r="AR186" s="1" t="str">
        <f>'Bills Import 2024'!AZ186</f>
        <v>15% PUR</v>
      </c>
      <c r="AS186" s="1" t="str">
        <f>'Bills Import 2024'!BA186</f>
        <v>15% PUR</v>
      </c>
      <c r="AT186" s="1" t="str">
        <f>'Bills Import 2024'!BB186</f>
        <v>0% PUR</v>
      </c>
    </row>
    <row r="187" spans="1:46" x14ac:dyDescent="0.25">
      <c r="A187" s="1" t="str">
        <f>'Bills Import 2024'!E187</f>
        <v/>
      </c>
      <c r="B187" s="1" t="str">
        <f>'Bills Import 2024'!G187</f>
        <v/>
      </c>
      <c r="C187" s="1" t="str">
        <f>'Bills Import 2024'!I187</f>
        <v/>
      </c>
      <c r="D187" s="1" t="str">
        <f>'Bills Import 2024'!K187</f>
        <v/>
      </c>
      <c r="E187" s="1" t="str">
        <f>'Bills Import 2024'!M187</f>
        <v/>
      </c>
      <c r="F187" s="1" t="str">
        <f>'Bills Import 2024'!O187</f>
        <v/>
      </c>
      <c r="G187" s="45" t="str">
        <f>'Bills Import 2024'!R187</f>
        <v/>
      </c>
      <c r="H187" s="45" t="str">
        <f>'Bills Import 2024'!R187</f>
        <v/>
      </c>
      <c r="I187" s="45" t="str">
        <f>'Bills Import 2024'!AE187</f>
        <v/>
      </c>
      <c r="J187" s="45" t="str">
        <f>'Bills Import 2024'!AG187</f>
        <v/>
      </c>
      <c r="K187" s="45" t="str">
        <f>'Bills Import 2024'!AI187</f>
        <v/>
      </c>
      <c r="L187" s="45" t="str">
        <f>'Bills Import 2024'!AK187</f>
        <v/>
      </c>
      <c r="M187" s="45" t="str">
        <f>'Bills Import 2024'!AM187</f>
        <v/>
      </c>
      <c r="N187" s="45" t="str">
        <f>'Bills Import 2024'!AO187</f>
        <v/>
      </c>
      <c r="O187" s="1" t="str">
        <f>'Bills Import 2024'!X187</f>
        <v>101011701</v>
      </c>
      <c r="P187" s="1" t="str">
        <f>'Bills Import 2024'!Y187</f>
        <v>3010093</v>
      </c>
      <c r="Q187" s="1" t="str">
        <f>'Bills Import 2024'!Z187</f>
        <v>3010094</v>
      </c>
      <c r="R187" s="1" t="str">
        <f>'Bills Import 2024'!AA187</f>
        <v>101011701</v>
      </c>
      <c r="S187" s="1" t="str">
        <f>'Bills Import 2024'!AB187</f>
        <v>3010096</v>
      </c>
      <c r="T187" s="1" t="str">
        <f>'Bills Import 2024'!AC187</f>
        <v>3010097</v>
      </c>
      <c r="U187" s="1" t="str">
        <f>'Bills Import 2024'!BC187</f>
        <v>Deduction of Advance Payment to Suppliers</v>
      </c>
      <c r="V187" s="1" t="str">
        <f>'Bills Import 2024'!BD187</f>
        <v>Manpower</v>
      </c>
      <c r="W187" s="1" t="str">
        <f>'Bills Import 2024'!BE187</f>
        <v>Machinary</v>
      </c>
      <c r="X187" s="1" t="str">
        <f>'Bills Import 2024'!BF187</f>
        <v>Deduction of Advance Payment to Suppliers</v>
      </c>
      <c r="Y187" s="1" t="str">
        <f>'Bills Import 2024'!BG187</f>
        <v>Indirect Costs</v>
      </c>
      <c r="Z187" s="1" t="str">
        <f>'Bills Import 2024'!BH187</f>
        <v>Overheads</v>
      </c>
      <c r="AA187" s="1">
        <f>'Bills Import 2024'!BI187</f>
        <v>-1</v>
      </c>
      <c r="AB187" s="1">
        <f>'Bills Import 2024'!BJ187</f>
        <v>1</v>
      </c>
      <c r="AC187" s="1">
        <f>'Bills Import 2024'!BK187</f>
        <v>1</v>
      </c>
      <c r="AD187" s="1">
        <f>'Bills Import 2024'!BL187</f>
        <v>-1</v>
      </c>
      <c r="AE187" s="1">
        <f>'Bills Import 2024'!BM187</f>
        <v>1</v>
      </c>
      <c r="AF187" s="1">
        <f>'Bills Import 2024'!BN187</f>
        <v>1</v>
      </c>
      <c r="AG187" s="46">
        <f>'Bills Import 2024'!BO187</f>
        <v>310017</v>
      </c>
      <c r="AH187" s="46">
        <f>'Bills Import 2024'!BP187</f>
        <v>151430</v>
      </c>
      <c r="AI187" s="46">
        <f>'Bills Import 2024'!BQ187</f>
        <v>13979</v>
      </c>
      <c r="AJ187" s="46">
        <f>'Bills Import 2024'!BR187</f>
        <v>62070</v>
      </c>
      <c r="AK187" s="46">
        <f>'Bills Import 2024'!BS187</f>
        <v>26554</v>
      </c>
      <c r="AL187" s="46">
        <f>'Bills Import 2024'!BT187</f>
        <v>61268</v>
      </c>
      <c r="AM187" s="1">
        <f>'Bills Import 2024'!U187</f>
        <v>10240</v>
      </c>
      <c r="AN187" s="1" t="str">
        <f>'Bills Import 2024'!W187</f>
        <v>{"1012": 100.0}</v>
      </c>
      <c r="AO187" s="1" t="str">
        <f>'Bills Import 2024'!AW187</f>
        <v>15% PUR</v>
      </c>
      <c r="AP187" s="1" t="str">
        <f>'Bills Import 2024'!AX187</f>
        <v>0% PUR</v>
      </c>
      <c r="AQ187" s="1" t="str">
        <f>'Bills Import 2024'!AY187</f>
        <v>15% PUR</v>
      </c>
      <c r="AR187" s="1" t="str">
        <f>'Bills Import 2024'!AZ187</f>
        <v>15% PUR</v>
      </c>
      <c r="AS187" s="1" t="str">
        <f>'Bills Import 2024'!BA187</f>
        <v>15% PUR</v>
      </c>
      <c r="AT187" s="1" t="str">
        <f>'Bills Import 2024'!BB187</f>
        <v>0% PUR</v>
      </c>
    </row>
    <row r="188" spans="1:46" x14ac:dyDescent="0.25">
      <c r="A188" s="1" t="str">
        <f>'Bills Import 2024'!E188</f>
        <v>Raw Material Supplier</v>
      </c>
      <c r="B188" s="1" t="str">
        <f>'Bills Import 2024'!G188</f>
        <v>Employees Wages &amp; Salaries</v>
      </c>
      <c r="C188" s="1" t="str">
        <f>'Bills Import 2024'!I188</f>
        <v>Machinary Depreciation &amp; Maintenance</v>
      </c>
      <c r="D188" s="1" t="str">
        <f>'Bills Import 2024'!K188</f>
        <v>Subcontractors &amp; Services</v>
      </c>
      <c r="E188" s="1" t="str">
        <f>'Bills Import 2024'!M188</f>
        <v>Indirect Costs</v>
      </c>
      <c r="F188" s="1" t="str">
        <f>'Bills Import 2024'!O188</f>
        <v>Overheads</v>
      </c>
      <c r="G188" s="45">
        <f>'Bills Import 2024'!R188</f>
        <v>45413</v>
      </c>
      <c r="H188" s="45">
        <f>'Bills Import 2024'!R188</f>
        <v>45413</v>
      </c>
      <c r="I188" s="45">
        <f>'Bills Import 2024'!AE188</f>
        <v>45448</v>
      </c>
      <c r="J188" s="45">
        <f>'Bills Import 2024'!AG188</f>
        <v>45418</v>
      </c>
      <c r="K188" s="45">
        <f>'Bills Import 2024'!AI188</f>
        <v>45443</v>
      </c>
      <c r="L188" s="45">
        <f>'Bills Import 2024'!AK188</f>
        <v>45428</v>
      </c>
      <c r="M188" s="45">
        <f>'Bills Import 2024'!AM188</f>
        <v>45413</v>
      </c>
      <c r="N188" s="45">
        <f>'Bills Import 2024'!AO188</f>
        <v>45434</v>
      </c>
      <c r="O188" s="1" t="str">
        <f>'Bills Import 2024'!X188</f>
        <v>3010092</v>
      </c>
      <c r="P188" s="1" t="str">
        <f>'Bills Import 2024'!Y188</f>
        <v>3010093</v>
      </c>
      <c r="Q188" s="1" t="str">
        <f>'Bills Import 2024'!Z188</f>
        <v>3010094</v>
      </c>
      <c r="R188" s="1" t="str">
        <f>'Bills Import 2024'!AA188</f>
        <v>3010095</v>
      </c>
      <c r="S188" s="1" t="str">
        <f>'Bills Import 2024'!AB188</f>
        <v>3010096</v>
      </c>
      <c r="T188" s="1" t="str">
        <f>'Bills Import 2024'!AC188</f>
        <v>3010097</v>
      </c>
      <c r="U188" s="1" t="str">
        <f>'Bills Import 2024'!BC188</f>
        <v>Raw Material</v>
      </c>
      <c r="V188" s="1" t="str">
        <f>'Bills Import 2024'!BD188</f>
        <v>Manpower</v>
      </c>
      <c r="W188" s="1" t="str">
        <f>'Bills Import 2024'!BE188</f>
        <v>Machinary</v>
      </c>
      <c r="X188" s="1" t="str">
        <f>'Bills Import 2024'!BF188</f>
        <v>Subcontractors</v>
      </c>
      <c r="Y188" s="1" t="str">
        <f>'Bills Import 2024'!BG188</f>
        <v>Indirect Costs</v>
      </c>
      <c r="Z188" s="1" t="str">
        <f>'Bills Import 2024'!BH188</f>
        <v>Overheads</v>
      </c>
      <c r="AA188" s="1">
        <f>'Bills Import 2024'!BI188</f>
        <v>1</v>
      </c>
      <c r="AB188" s="1">
        <f>'Bills Import 2024'!BJ188</f>
        <v>1</v>
      </c>
      <c r="AC188" s="1">
        <f>'Bills Import 2024'!BK188</f>
        <v>1</v>
      </c>
      <c r="AD188" s="1">
        <f>'Bills Import 2024'!BL188</f>
        <v>1</v>
      </c>
      <c r="AE188" s="1">
        <f>'Bills Import 2024'!BM188</f>
        <v>1</v>
      </c>
      <c r="AF188" s="1">
        <f>'Bills Import 2024'!BN188</f>
        <v>1</v>
      </c>
      <c r="AG188" s="46">
        <f>'Bills Import 2024'!BO188</f>
        <v>3943983</v>
      </c>
      <c r="AH188" s="46">
        <f>'Bills Import 2024'!BP188</f>
        <v>1926468</v>
      </c>
      <c r="AI188" s="46">
        <f>'Bills Import 2024'!BQ188</f>
        <v>177841</v>
      </c>
      <c r="AJ188" s="46">
        <f>'Bills Import 2024'!BR188</f>
        <v>789648</v>
      </c>
      <c r="AK188" s="46">
        <f>'Bills Import 2024'!BS188</f>
        <v>337813</v>
      </c>
      <c r="AL188" s="46">
        <f>'Bills Import 2024'!BT188</f>
        <v>779437</v>
      </c>
      <c r="AM188" s="1">
        <f>'Bills Import 2024'!U188</f>
        <v>10256</v>
      </c>
      <c r="AN188" s="1" t="str">
        <f>'Bills Import 2024'!W188</f>
        <v>{"1028": 100.0}</v>
      </c>
      <c r="AO188" s="1" t="str">
        <f>'Bills Import 2024'!AW188</f>
        <v>15% PUR</v>
      </c>
      <c r="AP188" s="1" t="str">
        <f>'Bills Import 2024'!AX188</f>
        <v>0% PUR</v>
      </c>
      <c r="AQ188" s="1" t="str">
        <f>'Bills Import 2024'!AY188</f>
        <v>15% PUR</v>
      </c>
      <c r="AR188" s="1" t="str">
        <f>'Bills Import 2024'!AZ188</f>
        <v>15% PUR</v>
      </c>
      <c r="AS188" s="1" t="str">
        <f>'Bills Import 2024'!BA188</f>
        <v>15% PUR</v>
      </c>
      <c r="AT188" s="1" t="str">
        <f>'Bills Import 2024'!BB188</f>
        <v>0% PUR</v>
      </c>
    </row>
    <row r="189" spans="1:46" x14ac:dyDescent="0.25">
      <c r="A189" s="1" t="str">
        <f>'Bills Import 2024'!E189</f>
        <v/>
      </c>
      <c r="B189" s="1" t="str">
        <f>'Bills Import 2024'!G189</f>
        <v/>
      </c>
      <c r="C189" s="1" t="str">
        <f>'Bills Import 2024'!I189</f>
        <v/>
      </c>
      <c r="D189" s="1" t="str">
        <f>'Bills Import 2024'!K189</f>
        <v/>
      </c>
      <c r="E189" s="1" t="str">
        <f>'Bills Import 2024'!M189</f>
        <v/>
      </c>
      <c r="F189" s="1" t="str">
        <f>'Bills Import 2024'!O189</f>
        <v/>
      </c>
      <c r="G189" s="45" t="str">
        <f>'Bills Import 2024'!R189</f>
        <v/>
      </c>
      <c r="H189" s="45" t="str">
        <f>'Bills Import 2024'!R189</f>
        <v/>
      </c>
      <c r="I189" s="45" t="str">
        <f>'Bills Import 2024'!AE189</f>
        <v/>
      </c>
      <c r="J189" s="45" t="str">
        <f>'Bills Import 2024'!AG189</f>
        <v/>
      </c>
      <c r="K189" s="45" t="str">
        <f>'Bills Import 2024'!AI189</f>
        <v/>
      </c>
      <c r="L189" s="45" t="str">
        <f>'Bills Import 2024'!AK189</f>
        <v/>
      </c>
      <c r="M189" s="45" t="str">
        <f>'Bills Import 2024'!AM189</f>
        <v/>
      </c>
      <c r="N189" s="45" t="str">
        <f>'Bills Import 2024'!AO189</f>
        <v/>
      </c>
      <c r="O189" s="1" t="str">
        <f>'Bills Import 2024'!X189</f>
        <v>101011701</v>
      </c>
      <c r="P189" s="1" t="str">
        <f>'Bills Import 2024'!Y189</f>
        <v>3010093</v>
      </c>
      <c r="Q189" s="1" t="str">
        <f>'Bills Import 2024'!Z189</f>
        <v>3010094</v>
      </c>
      <c r="R189" s="1" t="str">
        <f>'Bills Import 2024'!AA189</f>
        <v>101011701</v>
      </c>
      <c r="S189" s="1" t="str">
        <f>'Bills Import 2024'!AB189</f>
        <v>3010096</v>
      </c>
      <c r="T189" s="1" t="str">
        <f>'Bills Import 2024'!AC189</f>
        <v>3010097</v>
      </c>
      <c r="U189" s="1" t="str">
        <f>'Bills Import 2024'!BC189</f>
        <v>Deduction of Advance Payment to Suppliers</v>
      </c>
      <c r="V189" s="1" t="str">
        <f>'Bills Import 2024'!BD189</f>
        <v>Manpower</v>
      </c>
      <c r="W189" s="1" t="str">
        <f>'Bills Import 2024'!BE189</f>
        <v>Machinary</v>
      </c>
      <c r="X189" s="1" t="str">
        <f>'Bills Import 2024'!BF189</f>
        <v>Deduction of Advance Payment to Suppliers</v>
      </c>
      <c r="Y189" s="1" t="str">
        <f>'Bills Import 2024'!BG189</f>
        <v>Indirect Costs</v>
      </c>
      <c r="Z189" s="1" t="str">
        <f>'Bills Import 2024'!BH189</f>
        <v>Overheads</v>
      </c>
      <c r="AA189" s="1">
        <f>'Bills Import 2024'!BI189</f>
        <v>-1</v>
      </c>
      <c r="AB189" s="1">
        <f>'Bills Import 2024'!BJ189</f>
        <v>1</v>
      </c>
      <c r="AC189" s="1">
        <f>'Bills Import 2024'!BK189</f>
        <v>1</v>
      </c>
      <c r="AD189" s="1">
        <f>'Bills Import 2024'!BL189</f>
        <v>-1</v>
      </c>
      <c r="AE189" s="1">
        <f>'Bills Import 2024'!BM189</f>
        <v>1</v>
      </c>
      <c r="AF189" s="1">
        <f>'Bills Import 2024'!BN189</f>
        <v>1</v>
      </c>
      <c r="AG189" s="46">
        <f>'Bills Import 2024'!BO189</f>
        <v>788797</v>
      </c>
      <c r="AH189" s="46">
        <f>'Bills Import 2024'!BP189</f>
        <v>385294</v>
      </c>
      <c r="AI189" s="46">
        <f>'Bills Import 2024'!BQ189</f>
        <v>35568</v>
      </c>
      <c r="AJ189" s="46">
        <f>'Bills Import 2024'!BR189</f>
        <v>157930</v>
      </c>
      <c r="AK189" s="46">
        <f>'Bills Import 2024'!BS189</f>
        <v>67563</v>
      </c>
      <c r="AL189" s="46">
        <f>'Bills Import 2024'!BT189</f>
        <v>155887</v>
      </c>
      <c r="AM189" s="1">
        <f>'Bills Import 2024'!U189</f>
        <v>10256</v>
      </c>
      <c r="AN189" s="1" t="str">
        <f>'Bills Import 2024'!W189</f>
        <v>{"1028": 100.0}</v>
      </c>
      <c r="AO189" s="1" t="str">
        <f>'Bills Import 2024'!AW189</f>
        <v>15% PUR</v>
      </c>
      <c r="AP189" s="1" t="str">
        <f>'Bills Import 2024'!AX189</f>
        <v>0% PUR</v>
      </c>
      <c r="AQ189" s="1" t="str">
        <f>'Bills Import 2024'!AY189</f>
        <v>15% PUR</v>
      </c>
      <c r="AR189" s="1" t="str">
        <f>'Bills Import 2024'!AZ189</f>
        <v>15% PUR</v>
      </c>
      <c r="AS189" s="1" t="str">
        <f>'Bills Import 2024'!BA189</f>
        <v>15% PUR</v>
      </c>
      <c r="AT189" s="1" t="str">
        <f>'Bills Import 2024'!BB189</f>
        <v>0% PUR</v>
      </c>
    </row>
    <row r="190" spans="1:46" x14ac:dyDescent="0.25">
      <c r="A190" s="1" t="str">
        <f>'Bills Import 2024'!E190</f>
        <v>Raw Material Supplier</v>
      </c>
      <c r="B190" s="1" t="str">
        <f>'Bills Import 2024'!G190</f>
        <v>Employees Wages &amp; Salaries</v>
      </c>
      <c r="C190" s="1" t="str">
        <f>'Bills Import 2024'!I190</f>
        <v>Machinary Depreciation &amp; Maintenance</v>
      </c>
      <c r="D190" s="1" t="str">
        <f>'Bills Import 2024'!K190</f>
        <v>Subcontractors &amp; Services</v>
      </c>
      <c r="E190" s="1" t="str">
        <f>'Bills Import 2024'!M190</f>
        <v>Indirect Costs</v>
      </c>
      <c r="F190" s="1" t="str">
        <f>'Bills Import 2024'!O190</f>
        <v>Overheads</v>
      </c>
      <c r="G190" s="45">
        <f>'Bills Import 2024'!R190</f>
        <v>45413</v>
      </c>
      <c r="H190" s="45">
        <f>'Bills Import 2024'!R190</f>
        <v>45413</v>
      </c>
      <c r="I190" s="45">
        <f>'Bills Import 2024'!AE190</f>
        <v>45448</v>
      </c>
      <c r="J190" s="45">
        <f>'Bills Import 2024'!AG190</f>
        <v>45418</v>
      </c>
      <c r="K190" s="45">
        <f>'Bills Import 2024'!AI190</f>
        <v>45443</v>
      </c>
      <c r="L190" s="45">
        <f>'Bills Import 2024'!AK190</f>
        <v>45428</v>
      </c>
      <c r="M190" s="45">
        <f>'Bills Import 2024'!AM190</f>
        <v>45413</v>
      </c>
      <c r="N190" s="45">
        <f>'Bills Import 2024'!AO190</f>
        <v>45434</v>
      </c>
      <c r="O190" s="1" t="str">
        <f>'Bills Import 2024'!X190</f>
        <v>3010092</v>
      </c>
      <c r="P190" s="1" t="str">
        <f>'Bills Import 2024'!Y190</f>
        <v>3010093</v>
      </c>
      <c r="Q190" s="1" t="str">
        <f>'Bills Import 2024'!Z190</f>
        <v>3010094</v>
      </c>
      <c r="R190" s="1" t="str">
        <f>'Bills Import 2024'!AA190</f>
        <v>3010095</v>
      </c>
      <c r="S190" s="1" t="str">
        <f>'Bills Import 2024'!AB190</f>
        <v>3010096</v>
      </c>
      <c r="T190" s="1" t="str">
        <f>'Bills Import 2024'!AC190</f>
        <v>3010097</v>
      </c>
      <c r="U190" s="1" t="str">
        <f>'Bills Import 2024'!BC190</f>
        <v>Raw Material</v>
      </c>
      <c r="V190" s="1" t="str">
        <f>'Bills Import 2024'!BD190</f>
        <v>Manpower</v>
      </c>
      <c r="W190" s="1" t="str">
        <f>'Bills Import 2024'!BE190</f>
        <v>Machinary</v>
      </c>
      <c r="X190" s="1" t="str">
        <f>'Bills Import 2024'!BF190</f>
        <v>Subcontractors</v>
      </c>
      <c r="Y190" s="1" t="str">
        <f>'Bills Import 2024'!BG190</f>
        <v>Indirect Costs</v>
      </c>
      <c r="Z190" s="1" t="str">
        <f>'Bills Import 2024'!BH190</f>
        <v>Overheads</v>
      </c>
      <c r="AA190" s="1">
        <f>'Bills Import 2024'!BI190</f>
        <v>1</v>
      </c>
      <c r="AB190" s="1">
        <f>'Bills Import 2024'!BJ190</f>
        <v>1</v>
      </c>
      <c r="AC190" s="1">
        <f>'Bills Import 2024'!BK190</f>
        <v>1</v>
      </c>
      <c r="AD190" s="1">
        <f>'Bills Import 2024'!BL190</f>
        <v>1</v>
      </c>
      <c r="AE190" s="1">
        <f>'Bills Import 2024'!BM190</f>
        <v>1</v>
      </c>
      <c r="AF190" s="1">
        <f>'Bills Import 2024'!BN190</f>
        <v>1</v>
      </c>
      <c r="AG190" s="46">
        <f>'Bills Import 2024'!BO190</f>
        <v>278100</v>
      </c>
      <c r="AH190" s="46">
        <f>'Bills Import 2024'!BP190</f>
        <v>135840</v>
      </c>
      <c r="AI190" s="46">
        <f>'Bills Import 2024'!BQ190</f>
        <v>12540</v>
      </c>
      <c r="AJ190" s="46">
        <f>'Bills Import 2024'!BR190</f>
        <v>55680</v>
      </c>
      <c r="AK190" s="46">
        <f>'Bills Import 2024'!BS190</f>
        <v>23820</v>
      </c>
      <c r="AL190" s="46">
        <f>'Bills Import 2024'!BT190</f>
        <v>54960</v>
      </c>
      <c r="AM190" s="1">
        <f>'Bills Import 2024'!U190</f>
        <v>10080</v>
      </c>
      <c r="AN190" s="1" t="str">
        <f>'Bills Import 2024'!W190</f>
        <v>{"854": 100.0}</v>
      </c>
      <c r="AO190" s="1" t="str">
        <f>'Bills Import 2024'!AW190</f>
        <v>15% PUR</v>
      </c>
      <c r="AP190" s="1" t="str">
        <f>'Bills Import 2024'!AX190</f>
        <v>0% PUR</v>
      </c>
      <c r="AQ190" s="1" t="str">
        <f>'Bills Import 2024'!AY190</f>
        <v>15% PUR</v>
      </c>
      <c r="AR190" s="1" t="str">
        <f>'Bills Import 2024'!AZ190</f>
        <v>15% PUR</v>
      </c>
      <c r="AS190" s="1" t="str">
        <f>'Bills Import 2024'!BA190</f>
        <v>15% PUR</v>
      </c>
      <c r="AT190" s="1" t="str">
        <f>'Bills Import 2024'!BB190</f>
        <v>0% PUR</v>
      </c>
    </row>
    <row r="191" spans="1:46" x14ac:dyDescent="0.25">
      <c r="A191" s="1" t="str">
        <f>'Bills Import 2024'!E191</f>
        <v/>
      </c>
      <c r="B191" s="1" t="str">
        <f>'Bills Import 2024'!G191</f>
        <v/>
      </c>
      <c r="C191" s="1" t="str">
        <f>'Bills Import 2024'!I191</f>
        <v/>
      </c>
      <c r="D191" s="1" t="str">
        <f>'Bills Import 2024'!K191</f>
        <v/>
      </c>
      <c r="E191" s="1" t="str">
        <f>'Bills Import 2024'!M191</f>
        <v/>
      </c>
      <c r="F191" s="1" t="str">
        <f>'Bills Import 2024'!O191</f>
        <v/>
      </c>
      <c r="G191" s="45" t="str">
        <f>'Bills Import 2024'!R191</f>
        <v/>
      </c>
      <c r="H191" s="45" t="str">
        <f>'Bills Import 2024'!R191</f>
        <v/>
      </c>
      <c r="I191" s="45" t="str">
        <f>'Bills Import 2024'!AE191</f>
        <v/>
      </c>
      <c r="J191" s="45" t="str">
        <f>'Bills Import 2024'!AG191</f>
        <v/>
      </c>
      <c r="K191" s="45" t="str">
        <f>'Bills Import 2024'!AI191</f>
        <v/>
      </c>
      <c r="L191" s="45" t="str">
        <f>'Bills Import 2024'!AK191</f>
        <v/>
      </c>
      <c r="M191" s="45" t="str">
        <f>'Bills Import 2024'!AM191</f>
        <v/>
      </c>
      <c r="N191" s="45" t="str">
        <f>'Bills Import 2024'!AO191</f>
        <v/>
      </c>
      <c r="O191" s="1" t="str">
        <f>'Bills Import 2024'!X191</f>
        <v>101011701</v>
      </c>
      <c r="P191" s="1" t="str">
        <f>'Bills Import 2024'!Y191</f>
        <v>3010093</v>
      </c>
      <c r="Q191" s="1" t="str">
        <f>'Bills Import 2024'!Z191</f>
        <v>3010094</v>
      </c>
      <c r="R191" s="1" t="str">
        <f>'Bills Import 2024'!AA191</f>
        <v>101011701</v>
      </c>
      <c r="S191" s="1" t="str">
        <f>'Bills Import 2024'!AB191</f>
        <v>3010096</v>
      </c>
      <c r="T191" s="1" t="str">
        <f>'Bills Import 2024'!AC191</f>
        <v>3010097</v>
      </c>
      <c r="U191" s="1" t="str">
        <f>'Bills Import 2024'!BC191</f>
        <v>Deduction of Advance Payment to Suppliers</v>
      </c>
      <c r="V191" s="1" t="str">
        <f>'Bills Import 2024'!BD191</f>
        <v>Manpower</v>
      </c>
      <c r="W191" s="1" t="str">
        <f>'Bills Import 2024'!BE191</f>
        <v>Machinary</v>
      </c>
      <c r="X191" s="1" t="str">
        <f>'Bills Import 2024'!BF191</f>
        <v>Deduction of Advance Payment to Suppliers</v>
      </c>
      <c r="Y191" s="1" t="str">
        <f>'Bills Import 2024'!BG191</f>
        <v>Indirect Costs</v>
      </c>
      <c r="Z191" s="1" t="str">
        <f>'Bills Import 2024'!BH191</f>
        <v>Overheads</v>
      </c>
      <c r="AA191" s="1">
        <f>'Bills Import 2024'!BI191</f>
        <v>-1</v>
      </c>
      <c r="AB191" s="1">
        <f>'Bills Import 2024'!BJ191</f>
        <v>1</v>
      </c>
      <c r="AC191" s="1">
        <f>'Bills Import 2024'!BK191</f>
        <v>1</v>
      </c>
      <c r="AD191" s="1">
        <f>'Bills Import 2024'!BL191</f>
        <v>-1</v>
      </c>
      <c r="AE191" s="1">
        <f>'Bills Import 2024'!BM191</f>
        <v>1</v>
      </c>
      <c r="AF191" s="1">
        <f>'Bills Import 2024'!BN191</f>
        <v>1</v>
      </c>
      <c r="AG191" s="46">
        <f>'Bills Import 2024'!BO191</f>
        <v>111240</v>
      </c>
      <c r="AH191" s="46">
        <f>'Bills Import 2024'!BP191</f>
        <v>54336</v>
      </c>
      <c r="AI191" s="46">
        <f>'Bills Import 2024'!BQ191</f>
        <v>5016</v>
      </c>
      <c r="AJ191" s="46">
        <f>'Bills Import 2024'!BR191</f>
        <v>22272</v>
      </c>
      <c r="AK191" s="46">
        <f>'Bills Import 2024'!BS191</f>
        <v>9528</v>
      </c>
      <c r="AL191" s="46">
        <f>'Bills Import 2024'!BT191</f>
        <v>21984</v>
      </c>
      <c r="AM191" s="1">
        <f>'Bills Import 2024'!U191</f>
        <v>10080</v>
      </c>
      <c r="AN191" s="1" t="str">
        <f>'Bills Import 2024'!W191</f>
        <v>{"854": 100.0}</v>
      </c>
      <c r="AO191" s="1" t="str">
        <f>'Bills Import 2024'!AW191</f>
        <v>15% PUR</v>
      </c>
      <c r="AP191" s="1" t="str">
        <f>'Bills Import 2024'!AX191</f>
        <v>0% PUR</v>
      </c>
      <c r="AQ191" s="1" t="str">
        <f>'Bills Import 2024'!AY191</f>
        <v>15% PUR</v>
      </c>
      <c r="AR191" s="1" t="str">
        <f>'Bills Import 2024'!AZ191</f>
        <v>15% PUR</v>
      </c>
      <c r="AS191" s="1" t="str">
        <f>'Bills Import 2024'!BA191</f>
        <v>15% PUR</v>
      </c>
      <c r="AT191" s="1" t="str">
        <f>'Bills Import 2024'!BB191</f>
        <v>0% PUR</v>
      </c>
    </row>
    <row r="192" spans="1:46" x14ac:dyDescent="0.25">
      <c r="A192" s="1" t="str">
        <f>'Bills Import 2024'!E192</f>
        <v>Raw Material Supplier</v>
      </c>
      <c r="B192" s="1" t="str">
        <f>'Bills Import 2024'!G192</f>
        <v>Employees Wages &amp; Salaries</v>
      </c>
      <c r="C192" s="1" t="str">
        <f>'Bills Import 2024'!I192</f>
        <v>Machinary Depreciation &amp; Maintenance</v>
      </c>
      <c r="D192" s="1" t="str">
        <f>'Bills Import 2024'!K192</f>
        <v>Subcontractors &amp; Services</v>
      </c>
      <c r="E192" s="1" t="str">
        <f>'Bills Import 2024'!M192</f>
        <v>Indirect Costs</v>
      </c>
      <c r="F192" s="1" t="str">
        <f>'Bills Import 2024'!O192</f>
        <v>Overheads</v>
      </c>
      <c r="G192" s="45">
        <f>'Bills Import 2024'!R192</f>
        <v>45413</v>
      </c>
      <c r="H192" s="45">
        <f>'Bills Import 2024'!R192</f>
        <v>45413</v>
      </c>
      <c r="I192" s="45">
        <f>'Bills Import 2024'!AE192</f>
        <v>45448</v>
      </c>
      <c r="J192" s="45">
        <f>'Bills Import 2024'!AG192</f>
        <v>45418</v>
      </c>
      <c r="K192" s="45">
        <f>'Bills Import 2024'!AI192</f>
        <v>45443</v>
      </c>
      <c r="L192" s="45">
        <f>'Bills Import 2024'!AK192</f>
        <v>45428</v>
      </c>
      <c r="M192" s="45">
        <f>'Bills Import 2024'!AM192</f>
        <v>45413</v>
      </c>
      <c r="N192" s="45">
        <f>'Bills Import 2024'!AO192</f>
        <v>45434</v>
      </c>
      <c r="O192" s="1" t="str">
        <f>'Bills Import 2024'!X192</f>
        <v>3010092</v>
      </c>
      <c r="P192" s="1" t="str">
        <f>'Bills Import 2024'!Y192</f>
        <v>3010093</v>
      </c>
      <c r="Q192" s="1" t="str">
        <f>'Bills Import 2024'!Z192</f>
        <v>3010094</v>
      </c>
      <c r="R192" s="1" t="str">
        <f>'Bills Import 2024'!AA192</f>
        <v>3010095</v>
      </c>
      <c r="S192" s="1" t="str">
        <f>'Bills Import 2024'!AB192</f>
        <v>3010096</v>
      </c>
      <c r="T192" s="1" t="str">
        <f>'Bills Import 2024'!AC192</f>
        <v>3010097</v>
      </c>
      <c r="U192" s="1" t="str">
        <f>'Bills Import 2024'!BC192</f>
        <v>Raw Material</v>
      </c>
      <c r="V192" s="1" t="str">
        <f>'Bills Import 2024'!BD192</f>
        <v>Manpower</v>
      </c>
      <c r="W192" s="1" t="str">
        <f>'Bills Import 2024'!BE192</f>
        <v>Machinary</v>
      </c>
      <c r="X192" s="1" t="str">
        <f>'Bills Import 2024'!BF192</f>
        <v>Subcontractors</v>
      </c>
      <c r="Y192" s="1" t="str">
        <f>'Bills Import 2024'!BG192</f>
        <v>Indirect Costs</v>
      </c>
      <c r="Z192" s="1" t="str">
        <f>'Bills Import 2024'!BH192</f>
        <v>Overheads</v>
      </c>
      <c r="AA192" s="1">
        <f>'Bills Import 2024'!BI192</f>
        <v>1</v>
      </c>
      <c r="AB192" s="1">
        <f>'Bills Import 2024'!BJ192</f>
        <v>1</v>
      </c>
      <c r="AC192" s="1">
        <f>'Bills Import 2024'!BK192</f>
        <v>1</v>
      </c>
      <c r="AD192" s="1">
        <f>'Bills Import 2024'!BL192</f>
        <v>1</v>
      </c>
      <c r="AE192" s="1">
        <f>'Bills Import 2024'!BM192</f>
        <v>1</v>
      </c>
      <c r="AF192" s="1">
        <f>'Bills Import 2024'!BN192</f>
        <v>1</v>
      </c>
      <c r="AG192" s="46">
        <f>'Bills Import 2024'!BO192</f>
        <v>770721</v>
      </c>
      <c r="AH192" s="46">
        <f>'Bills Import 2024'!BP192</f>
        <v>376464</v>
      </c>
      <c r="AI192" s="46">
        <f>'Bills Import 2024'!BQ192</f>
        <v>34753</v>
      </c>
      <c r="AJ192" s="46">
        <f>'Bills Import 2024'!BR192</f>
        <v>154311</v>
      </c>
      <c r="AK192" s="46">
        <f>'Bills Import 2024'!BS192</f>
        <v>66014</v>
      </c>
      <c r="AL192" s="46">
        <f>'Bills Import 2024'!BT192</f>
        <v>152315</v>
      </c>
      <c r="AM192" s="1">
        <f>'Bills Import 2024'!U192</f>
        <v>10219</v>
      </c>
      <c r="AN192" s="1" t="str">
        <f>'Bills Import 2024'!W192</f>
        <v>{"991": 100.0}</v>
      </c>
      <c r="AO192" s="1" t="str">
        <f>'Bills Import 2024'!AW192</f>
        <v>15% PUR</v>
      </c>
      <c r="AP192" s="1" t="str">
        <f>'Bills Import 2024'!AX192</f>
        <v>0% PUR</v>
      </c>
      <c r="AQ192" s="1" t="str">
        <f>'Bills Import 2024'!AY192</f>
        <v>15% PUR</v>
      </c>
      <c r="AR192" s="1" t="str">
        <f>'Bills Import 2024'!AZ192</f>
        <v>15% PUR</v>
      </c>
      <c r="AS192" s="1" t="str">
        <f>'Bills Import 2024'!BA192</f>
        <v>15% PUR</v>
      </c>
      <c r="AT192" s="1" t="str">
        <f>'Bills Import 2024'!BB192</f>
        <v>0% PUR</v>
      </c>
    </row>
    <row r="193" spans="1:46" x14ac:dyDescent="0.25">
      <c r="A193" s="1" t="str">
        <f>'Bills Import 2024'!E193</f>
        <v/>
      </c>
      <c r="B193" s="1" t="str">
        <f>'Bills Import 2024'!G193</f>
        <v/>
      </c>
      <c r="C193" s="1" t="str">
        <f>'Bills Import 2024'!I193</f>
        <v/>
      </c>
      <c r="D193" s="1" t="str">
        <f>'Bills Import 2024'!K193</f>
        <v/>
      </c>
      <c r="E193" s="1" t="str">
        <f>'Bills Import 2024'!M193</f>
        <v/>
      </c>
      <c r="F193" s="1" t="str">
        <f>'Bills Import 2024'!O193</f>
        <v/>
      </c>
      <c r="G193" s="45" t="str">
        <f>'Bills Import 2024'!R193</f>
        <v/>
      </c>
      <c r="H193" s="45" t="str">
        <f>'Bills Import 2024'!R193</f>
        <v/>
      </c>
      <c r="I193" s="45" t="str">
        <f>'Bills Import 2024'!AE193</f>
        <v/>
      </c>
      <c r="J193" s="45" t="str">
        <f>'Bills Import 2024'!AG193</f>
        <v/>
      </c>
      <c r="K193" s="45" t="str">
        <f>'Bills Import 2024'!AI193</f>
        <v/>
      </c>
      <c r="L193" s="45" t="str">
        <f>'Bills Import 2024'!AK193</f>
        <v/>
      </c>
      <c r="M193" s="45" t="str">
        <f>'Bills Import 2024'!AM193</f>
        <v/>
      </c>
      <c r="N193" s="45" t="str">
        <f>'Bills Import 2024'!AO193</f>
        <v/>
      </c>
      <c r="O193" s="1" t="str">
        <f>'Bills Import 2024'!X193</f>
        <v>101011701</v>
      </c>
      <c r="P193" s="1" t="str">
        <f>'Bills Import 2024'!Y193</f>
        <v>3010093</v>
      </c>
      <c r="Q193" s="1" t="str">
        <f>'Bills Import 2024'!Z193</f>
        <v>3010094</v>
      </c>
      <c r="R193" s="1" t="str">
        <f>'Bills Import 2024'!AA193</f>
        <v>101011701</v>
      </c>
      <c r="S193" s="1" t="str">
        <f>'Bills Import 2024'!AB193</f>
        <v>3010096</v>
      </c>
      <c r="T193" s="1" t="str">
        <f>'Bills Import 2024'!AC193</f>
        <v>3010097</v>
      </c>
      <c r="U193" s="1" t="str">
        <f>'Bills Import 2024'!BC193</f>
        <v>Deduction of Advance Payment to Suppliers</v>
      </c>
      <c r="V193" s="1" t="str">
        <f>'Bills Import 2024'!BD193</f>
        <v>Manpower</v>
      </c>
      <c r="W193" s="1" t="str">
        <f>'Bills Import 2024'!BE193</f>
        <v>Machinary</v>
      </c>
      <c r="X193" s="1" t="str">
        <f>'Bills Import 2024'!BF193</f>
        <v>Deduction of Advance Payment to Suppliers</v>
      </c>
      <c r="Y193" s="1" t="str">
        <f>'Bills Import 2024'!BG193</f>
        <v>Indirect Costs</v>
      </c>
      <c r="Z193" s="1" t="str">
        <f>'Bills Import 2024'!BH193</f>
        <v>Overheads</v>
      </c>
      <c r="AA193" s="1">
        <f>'Bills Import 2024'!BI193</f>
        <v>-1</v>
      </c>
      <c r="AB193" s="1">
        <f>'Bills Import 2024'!BJ193</f>
        <v>1</v>
      </c>
      <c r="AC193" s="1">
        <f>'Bills Import 2024'!BK193</f>
        <v>1</v>
      </c>
      <c r="AD193" s="1">
        <f>'Bills Import 2024'!BL193</f>
        <v>-1</v>
      </c>
      <c r="AE193" s="1">
        <f>'Bills Import 2024'!BM193</f>
        <v>1</v>
      </c>
      <c r="AF193" s="1">
        <f>'Bills Import 2024'!BN193</f>
        <v>1</v>
      </c>
      <c r="AG193" s="46">
        <f>'Bills Import 2024'!BO193</f>
        <v>192680</v>
      </c>
      <c r="AH193" s="46">
        <f>'Bills Import 2024'!BP193</f>
        <v>94116</v>
      </c>
      <c r="AI193" s="46">
        <f>'Bills Import 2024'!BQ193</f>
        <v>8688</v>
      </c>
      <c r="AJ193" s="46">
        <f>'Bills Import 2024'!BR193</f>
        <v>38578</v>
      </c>
      <c r="AK193" s="46">
        <f>'Bills Import 2024'!BS193</f>
        <v>16504</v>
      </c>
      <c r="AL193" s="46">
        <f>'Bills Import 2024'!BT193</f>
        <v>38079</v>
      </c>
      <c r="AM193" s="1">
        <f>'Bills Import 2024'!U193</f>
        <v>10219</v>
      </c>
      <c r="AN193" s="1" t="str">
        <f>'Bills Import 2024'!W193</f>
        <v>{"991": 100.0}</v>
      </c>
      <c r="AO193" s="1" t="str">
        <f>'Bills Import 2024'!AW193</f>
        <v>15% PUR</v>
      </c>
      <c r="AP193" s="1" t="str">
        <f>'Bills Import 2024'!AX193</f>
        <v>0% PUR</v>
      </c>
      <c r="AQ193" s="1" t="str">
        <f>'Bills Import 2024'!AY193</f>
        <v>15% PUR</v>
      </c>
      <c r="AR193" s="1" t="str">
        <f>'Bills Import 2024'!AZ193</f>
        <v>15% PUR</v>
      </c>
      <c r="AS193" s="1" t="str">
        <f>'Bills Import 2024'!BA193</f>
        <v>15% PUR</v>
      </c>
      <c r="AT193" s="1" t="str">
        <f>'Bills Import 2024'!BB193</f>
        <v>0% PUR</v>
      </c>
    </row>
    <row r="194" spans="1:46" x14ac:dyDescent="0.25">
      <c r="A194" s="1" t="str">
        <f>'Bills Import 2024'!E194</f>
        <v>Raw Material Supplier</v>
      </c>
      <c r="B194" s="1" t="str">
        <f>'Bills Import 2024'!G194</f>
        <v>Employees Wages &amp; Salaries</v>
      </c>
      <c r="C194" s="1" t="str">
        <f>'Bills Import 2024'!I194</f>
        <v>Machinary Depreciation &amp; Maintenance</v>
      </c>
      <c r="D194" s="1" t="str">
        <f>'Bills Import 2024'!K194</f>
        <v>Subcontractors &amp; Services</v>
      </c>
      <c r="E194" s="1" t="str">
        <f>'Bills Import 2024'!M194</f>
        <v>Indirect Costs</v>
      </c>
      <c r="F194" s="1" t="str">
        <f>'Bills Import 2024'!O194</f>
        <v>Overheads</v>
      </c>
      <c r="G194" s="45">
        <f>'Bills Import 2024'!R194</f>
        <v>45413</v>
      </c>
      <c r="H194" s="45">
        <f>'Bills Import 2024'!R194</f>
        <v>45413</v>
      </c>
      <c r="I194" s="45">
        <f>'Bills Import 2024'!AE194</f>
        <v>45448</v>
      </c>
      <c r="J194" s="45">
        <f>'Bills Import 2024'!AG194</f>
        <v>45418</v>
      </c>
      <c r="K194" s="45">
        <f>'Bills Import 2024'!AI194</f>
        <v>45443</v>
      </c>
      <c r="L194" s="45">
        <f>'Bills Import 2024'!AK194</f>
        <v>45428</v>
      </c>
      <c r="M194" s="45">
        <f>'Bills Import 2024'!AM194</f>
        <v>45413</v>
      </c>
      <c r="N194" s="45">
        <f>'Bills Import 2024'!AO194</f>
        <v>45434</v>
      </c>
      <c r="O194" s="1" t="str">
        <f>'Bills Import 2024'!X194</f>
        <v>3010092</v>
      </c>
      <c r="P194" s="1" t="str">
        <f>'Bills Import 2024'!Y194</f>
        <v>3010093</v>
      </c>
      <c r="Q194" s="1" t="str">
        <f>'Bills Import 2024'!Z194</f>
        <v>3010094</v>
      </c>
      <c r="R194" s="1" t="str">
        <f>'Bills Import 2024'!AA194</f>
        <v>3010095</v>
      </c>
      <c r="S194" s="1" t="str">
        <f>'Bills Import 2024'!AB194</f>
        <v>3010096</v>
      </c>
      <c r="T194" s="1" t="str">
        <f>'Bills Import 2024'!AC194</f>
        <v>3010097</v>
      </c>
      <c r="U194" s="1" t="str">
        <f>'Bills Import 2024'!BC194</f>
        <v>Raw Material</v>
      </c>
      <c r="V194" s="1" t="str">
        <f>'Bills Import 2024'!BD194</f>
        <v>Manpower</v>
      </c>
      <c r="W194" s="1" t="str">
        <f>'Bills Import 2024'!BE194</f>
        <v>Machinary</v>
      </c>
      <c r="X194" s="1" t="str">
        <f>'Bills Import 2024'!BF194</f>
        <v>Subcontractors</v>
      </c>
      <c r="Y194" s="1" t="str">
        <f>'Bills Import 2024'!BG194</f>
        <v>Indirect Costs</v>
      </c>
      <c r="Z194" s="1" t="str">
        <f>'Bills Import 2024'!BH194</f>
        <v>Overheads</v>
      </c>
      <c r="AA194" s="1">
        <f>'Bills Import 2024'!BI194</f>
        <v>1</v>
      </c>
      <c r="AB194" s="1">
        <f>'Bills Import 2024'!BJ194</f>
        <v>1</v>
      </c>
      <c r="AC194" s="1">
        <f>'Bills Import 2024'!BK194</f>
        <v>1</v>
      </c>
      <c r="AD194" s="1">
        <f>'Bills Import 2024'!BL194</f>
        <v>1</v>
      </c>
      <c r="AE194" s="1">
        <f>'Bills Import 2024'!BM194</f>
        <v>1</v>
      </c>
      <c r="AF194" s="1">
        <f>'Bills Import 2024'!BN194</f>
        <v>1</v>
      </c>
      <c r="AG194" s="46">
        <f>'Bills Import 2024'!BO194</f>
        <v>1156214</v>
      </c>
      <c r="AH194" s="46">
        <f>'Bills Import 2024'!BP194</f>
        <v>564761</v>
      </c>
      <c r="AI194" s="46">
        <f>'Bills Import 2024'!BQ194</f>
        <v>52136</v>
      </c>
      <c r="AJ194" s="46">
        <f>'Bills Import 2024'!BR194</f>
        <v>231492</v>
      </c>
      <c r="AK194" s="46">
        <f>'Bills Import 2024'!BS194</f>
        <v>99033</v>
      </c>
      <c r="AL194" s="46">
        <f>'Bills Import 2024'!BT194</f>
        <v>228499</v>
      </c>
      <c r="AM194" s="1">
        <f>'Bills Import 2024'!U194</f>
        <v>10253</v>
      </c>
      <c r="AN194" s="1" t="str">
        <f>'Bills Import 2024'!W194</f>
        <v>{"1025": 100.0}</v>
      </c>
      <c r="AO194" s="1" t="str">
        <f>'Bills Import 2024'!AW194</f>
        <v>15% PUR</v>
      </c>
      <c r="AP194" s="1" t="str">
        <f>'Bills Import 2024'!AX194</f>
        <v>0% PUR</v>
      </c>
      <c r="AQ194" s="1" t="str">
        <f>'Bills Import 2024'!AY194</f>
        <v>15% PUR</v>
      </c>
      <c r="AR194" s="1" t="str">
        <f>'Bills Import 2024'!AZ194</f>
        <v>15% PUR</v>
      </c>
      <c r="AS194" s="1" t="str">
        <f>'Bills Import 2024'!BA194</f>
        <v>15% PUR</v>
      </c>
      <c r="AT194" s="1" t="str">
        <f>'Bills Import 2024'!BB194</f>
        <v>0% PUR</v>
      </c>
    </row>
    <row r="195" spans="1:46" x14ac:dyDescent="0.25">
      <c r="A195" s="1" t="str">
        <f>'Bills Import 2024'!E195</f>
        <v/>
      </c>
      <c r="B195" s="1" t="str">
        <f>'Bills Import 2024'!G195</f>
        <v/>
      </c>
      <c r="C195" s="1" t="str">
        <f>'Bills Import 2024'!I195</f>
        <v/>
      </c>
      <c r="D195" s="1" t="str">
        <f>'Bills Import 2024'!K195</f>
        <v/>
      </c>
      <c r="E195" s="1" t="str">
        <f>'Bills Import 2024'!M195</f>
        <v/>
      </c>
      <c r="F195" s="1" t="str">
        <f>'Bills Import 2024'!O195</f>
        <v/>
      </c>
      <c r="G195" s="45" t="str">
        <f>'Bills Import 2024'!R195</f>
        <v/>
      </c>
      <c r="H195" s="45" t="str">
        <f>'Bills Import 2024'!R195</f>
        <v/>
      </c>
      <c r="I195" s="45" t="str">
        <f>'Bills Import 2024'!AE195</f>
        <v/>
      </c>
      <c r="J195" s="45" t="str">
        <f>'Bills Import 2024'!AG195</f>
        <v/>
      </c>
      <c r="K195" s="45" t="str">
        <f>'Bills Import 2024'!AI195</f>
        <v/>
      </c>
      <c r="L195" s="45" t="str">
        <f>'Bills Import 2024'!AK195</f>
        <v/>
      </c>
      <c r="M195" s="45" t="str">
        <f>'Bills Import 2024'!AM195</f>
        <v/>
      </c>
      <c r="N195" s="45" t="str">
        <f>'Bills Import 2024'!AO195</f>
        <v/>
      </c>
      <c r="O195" s="1" t="str">
        <f>'Bills Import 2024'!X195</f>
        <v>101011701</v>
      </c>
      <c r="P195" s="1" t="str">
        <f>'Bills Import 2024'!Y195</f>
        <v>3010093</v>
      </c>
      <c r="Q195" s="1" t="str">
        <f>'Bills Import 2024'!Z195</f>
        <v>3010094</v>
      </c>
      <c r="R195" s="1" t="str">
        <f>'Bills Import 2024'!AA195</f>
        <v>101011701</v>
      </c>
      <c r="S195" s="1" t="str">
        <f>'Bills Import 2024'!AB195</f>
        <v>3010096</v>
      </c>
      <c r="T195" s="1" t="str">
        <f>'Bills Import 2024'!AC195</f>
        <v>3010097</v>
      </c>
      <c r="U195" s="1" t="str">
        <f>'Bills Import 2024'!BC195</f>
        <v>Deduction of Advance Payment to Suppliers</v>
      </c>
      <c r="V195" s="1" t="str">
        <f>'Bills Import 2024'!BD195</f>
        <v>Manpower</v>
      </c>
      <c r="W195" s="1" t="str">
        <f>'Bills Import 2024'!BE195</f>
        <v>Machinary</v>
      </c>
      <c r="X195" s="1" t="str">
        <f>'Bills Import 2024'!BF195</f>
        <v>Deduction of Advance Payment to Suppliers</v>
      </c>
      <c r="Y195" s="1" t="str">
        <f>'Bills Import 2024'!BG195</f>
        <v>Indirect Costs</v>
      </c>
      <c r="Z195" s="1" t="str">
        <f>'Bills Import 2024'!BH195</f>
        <v>Overheads</v>
      </c>
      <c r="AA195" s="1">
        <f>'Bills Import 2024'!BI195</f>
        <v>-1</v>
      </c>
      <c r="AB195" s="1">
        <f>'Bills Import 2024'!BJ195</f>
        <v>1</v>
      </c>
      <c r="AC195" s="1">
        <f>'Bills Import 2024'!BK195</f>
        <v>1</v>
      </c>
      <c r="AD195" s="1">
        <f>'Bills Import 2024'!BL195</f>
        <v>-1</v>
      </c>
      <c r="AE195" s="1">
        <f>'Bills Import 2024'!BM195</f>
        <v>1</v>
      </c>
      <c r="AF195" s="1">
        <f>'Bills Import 2024'!BN195</f>
        <v>1</v>
      </c>
      <c r="AG195" s="46">
        <f>'Bills Import 2024'!BO195</f>
        <v>462486</v>
      </c>
      <c r="AH195" s="46">
        <f>'Bills Import 2024'!BP195</f>
        <v>225905</v>
      </c>
      <c r="AI195" s="46">
        <f>'Bills Import 2024'!BQ195</f>
        <v>20854</v>
      </c>
      <c r="AJ195" s="46">
        <f>'Bills Import 2024'!BR195</f>
        <v>92597</v>
      </c>
      <c r="AK195" s="46">
        <f>'Bills Import 2024'!BS195</f>
        <v>39613</v>
      </c>
      <c r="AL195" s="46">
        <f>'Bills Import 2024'!BT195</f>
        <v>91400</v>
      </c>
      <c r="AM195" s="1">
        <f>'Bills Import 2024'!U195</f>
        <v>10253</v>
      </c>
      <c r="AN195" s="1" t="str">
        <f>'Bills Import 2024'!W195</f>
        <v>{"1025": 100.0}</v>
      </c>
      <c r="AO195" s="1" t="str">
        <f>'Bills Import 2024'!AW195</f>
        <v>15% PUR</v>
      </c>
      <c r="AP195" s="1" t="str">
        <f>'Bills Import 2024'!AX195</f>
        <v>0% PUR</v>
      </c>
      <c r="AQ195" s="1" t="str">
        <f>'Bills Import 2024'!AY195</f>
        <v>15% PUR</v>
      </c>
      <c r="AR195" s="1" t="str">
        <f>'Bills Import 2024'!AZ195</f>
        <v>15% PUR</v>
      </c>
      <c r="AS195" s="1" t="str">
        <f>'Bills Import 2024'!BA195</f>
        <v>15% PUR</v>
      </c>
      <c r="AT195" s="1" t="str">
        <f>'Bills Import 2024'!BB195</f>
        <v>0% PUR</v>
      </c>
    </row>
    <row r="196" spans="1:46" x14ac:dyDescent="0.25">
      <c r="A196" s="1" t="str">
        <f>'Bills Import 2024'!E196</f>
        <v>Raw Material Supplier</v>
      </c>
      <c r="B196" s="1" t="str">
        <f>'Bills Import 2024'!G196</f>
        <v>Employees Wages &amp; Salaries</v>
      </c>
      <c r="C196" s="1" t="str">
        <f>'Bills Import 2024'!I196</f>
        <v>Machinary Depreciation &amp; Maintenance</v>
      </c>
      <c r="D196" s="1" t="str">
        <f>'Bills Import 2024'!K196</f>
        <v>Subcontractors &amp; Services</v>
      </c>
      <c r="E196" s="1" t="str">
        <f>'Bills Import 2024'!M196</f>
        <v>Indirect Costs</v>
      </c>
      <c r="F196" s="1" t="str">
        <f>'Bills Import 2024'!O196</f>
        <v>Overheads</v>
      </c>
      <c r="G196" s="45">
        <f>'Bills Import 2024'!R196</f>
        <v>45413</v>
      </c>
      <c r="H196" s="45">
        <f>'Bills Import 2024'!R196</f>
        <v>45413</v>
      </c>
      <c r="I196" s="45">
        <f>'Bills Import 2024'!AE196</f>
        <v>45448</v>
      </c>
      <c r="J196" s="45">
        <f>'Bills Import 2024'!AG196</f>
        <v>45418</v>
      </c>
      <c r="K196" s="45">
        <f>'Bills Import 2024'!AI196</f>
        <v>45443</v>
      </c>
      <c r="L196" s="45">
        <f>'Bills Import 2024'!AK196</f>
        <v>45428</v>
      </c>
      <c r="M196" s="45">
        <f>'Bills Import 2024'!AM196</f>
        <v>45413</v>
      </c>
      <c r="N196" s="45">
        <f>'Bills Import 2024'!AO196</f>
        <v>45434</v>
      </c>
      <c r="O196" s="1" t="str">
        <f>'Bills Import 2024'!X196</f>
        <v>3010092</v>
      </c>
      <c r="P196" s="1" t="str">
        <f>'Bills Import 2024'!Y196</f>
        <v>3010093</v>
      </c>
      <c r="Q196" s="1" t="str">
        <f>'Bills Import 2024'!Z196</f>
        <v>3010094</v>
      </c>
      <c r="R196" s="1" t="str">
        <f>'Bills Import 2024'!AA196</f>
        <v>3010095</v>
      </c>
      <c r="S196" s="1" t="str">
        <f>'Bills Import 2024'!AB196</f>
        <v>3010096</v>
      </c>
      <c r="T196" s="1" t="str">
        <f>'Bills Import 2024'!AC196</f>
        <v>3010097</v>
      </c>
      <c r="U196" s="1" t="str">
        <f>'Bills Import 2024'!BC196</f>
        <v>Raw Material</v>
      </c>
      <c r="V196" s="1" t="str">
        <f>'Bills Import 2024'!BD196</f>
        <v>Manpower</v>
      </c>
      <c r="W196" s="1" t="str">
        <f>'Bills Import 2024'!BE196</f>
        <v>Machinary</v>
      </c>
      <c r="X196" s="1" t="str">
        <f>'Bills Import 2024'!BF196</f>
        <v>Subcontractors</v>
      </c>
      <c r="Y196" s="1" t="str">
        <f>'Bills Import 2024'!BG196</f>
        <v>Indirect Costs</v>
      </c>
      <c r="Z196" s="1" t="str">
        <f>'Bills Import 2024'!BH196</f>
        <v>Overheads</v>
      </c>
      <c r="AA196" s="1">
        <f>'Bills Import 2024'!BI196</f>
        <v>1</v>
      </c>
      <c r="AB196" s="1">
        <f>'Bills Import 2024'!BJ196</f>
        <v>1</v>
      </c>
      <c r="AC196" s="1">
        <f>'Bills Import 2024'!BK196</f>
        <v>1</v>
      </c>
      <c r="AD196" s="1">
        <f>'Bills Import 2024'!BL196</f>
        <v>1</v>
      </c>
      <c r="AE196" s="1">
        <f>'Bills Import 2024'!BM196</f>
        <v>1</v>
      </c>
      <c r="AF196" s="1">
        <f>'Bills Import 2024'!BN196</f>
        <v>1</v>
      </c>
      <c r="AG196" s="46">
        <f>'Bills Import 2024'!BO196</f>
        <v>1529677</v>
      </c>
      <c r="AH196" s="46">
        <f>'Bills Import 2024'!BP196</f>
        <v>747182</v>
      </c>
      <c r="AI196" s="46">
        <f>'Bills Import 2024'!BQ196</f>
        <v>68976</v>
      </c>
      <c r="AJ196" s="46">
        <f>'Bills Import 2024'!BR196</f>
        <v>306265</v>
      </c>
      <c r="AK196" s="46">
        <f>'Bills Import 2024'!BS196</f>
        <v>131021</v>
      </c>
      <c r="AL196" s="46">
        <f>'Bills Import 2024'!BT196</f>
        <v>302305</v>
      </c>
      <c r="AM196" s="1">
        <f>'Bills Import 2024'!U196</f>
        <v>10234</v>
      </c>
      <c r="AN196" s="1" t="str">
        <f>'Bills Import 2024'!W196</f>
        <v>{"1006": 100.0}</v>
      </c>
      <c r="AO196" s="1" t="str">
        <f>'Bills Import 2024'!AW196</f>
        <v>15% PUR</v>
      </c>
      <c r="AP196" s="1" t="str">
        <f>'Bills Import 2024'!AX196</f>
        <v>0% PUR</v>
      </c>
      <c r="AQ196" s="1" t="str">
        <f>'Bills Import 2024'!AY196</f>
        <v>15% PUR</v>
      </c>
      <c r="AR196" s="1" t="str">
        <f>'Bills Import 2024'!AZ196</f>
        <v>15% PUR</v>
      </c>
      <c r="AS196" s="1" t="str">
        <f>'Bills Import 2024'!BA196</f>
        <v>15% PUR</v>
      </c>
      <c r="AT196" s="1" t="str">
        <f>'Bills Import 2024'!BB196</f>
        <v>0% PUR</v>
      </c>
    </row>
    <row r="197" spans="1:46" x14ac:dyDescent="0.25">
      <c r="A197" s="1" t="str">
        <f>'Bills Import 2024'!E197</f>
        <v/>
      </c>
      <c r="B197" s="1" t="str">
        <f>'Bills Import 2024'!G197</f>
        <v/>
      </c>
      <c r="C197" s="1" t="str">
        <f>'Bills Import 2024'!I197</f>
        <v/>
      </c>
      <c r="D197" s="1" t="str">
        <f>'Bills Import 2024'!K197</f>
        <v/>
      </c>
      <c r="E197" s="1" t="str">
        <f>'Bills Import 2024'!M197</f>
        <v/>
      </c>
      <c r="F197" s="1" t="str">
        <f>'Bills Import 2024'!O197</f>
        <v/>
      </c>
      <c r="G197" s="45" t="str">
        <f>'Bills Import 2024'!R197</f>
        <v/>
      </c>
      <c r="H197" s="45" t="str">
        <f>'Bills Import 2024'!R197</f>
        <v/>
      </c>
      <c r="I197" s="45" t="str">
        <f>'Bills Import 2024'!AE197</f>
        <v/>
      </c>
      <c r="J197" s="45" t="str">
        <f>'Bills Import 2024'!AG197</f>
        <v/>
      </c>
      <c r="K197" s="45" t="str">
        <f>'Bills Import 2024'!AI197</f>
        <v/>
      </c>
      <c r="L197" s="45" t="str">
        <f>'Bills Import 2024'!AK197</f>
        <v/>
      </c>
      <c r="M197" s="45" t="str">
        <f>'Bills Import 2024'!AM197</f>
        <v/>
      </c>
      <c r="N197" s="45" t="str">
        <f>'Bills Import 2024'!AO197</f>
        <v/>
      </c>
      <c r="O197" s="1" t="str">
        <f>'Bills Import 2024'!X197</f>
        <v>101011701</v>
      </c>
      <c r="P197" s="1" t="str">
        <f>'Bills Import 2024'!Y197</f>
        <v>3010093</v>
      </c>
      <c r="Q197" s="1" t="str">
        <f>'Bills Import 2024'!Z197</f>
        <v>3010094</v>
      </c>
      <c r="R197" s="1" t="str">
        <f>'Bills Import 2024'!AA197</f>
        <v>101011701</v>
      </c>
      <c r="S197" s="1" t="str">
        <f>'Bills Import 2024'!AB197</f>
        <v>3010096</v>
      </c>
      <c r="T197" s="1" t="str">
        <f>'Bills Import 2024'!AC197</f>
        <v>3010097</v>
      </c>
      <c r="U197" s="1" t="str">
        <f>'Bills Import 2024'!BC197</f>
        <v>Deduction of Advance Payment to Suppliers</v>
      </c>
      <c r="V197" s="1" t="str">
        <f>'Bills Import 2024'!BD197</f>
        <v>Manpower</v>
      </c>
      <c r="W197" s="1" t="str">
        <f>'Bills Import 2024'!BE197</f>
        <v>Machinary</v>
      </c>
      <c r="X197" s="1" t="str">
        <f>'Bills Import 2024'!BF197</f>
        <v>Deduction of Advance Payment to Suppliers</v>
      </c>
      <c r="Y197" s="1" t="str">
        <f>'Bills Import 2024'!BG197</f>
        <v>Indirect Costs</v>
      </c>
      <c r="Z197" s="1" t="str">
        <f>'Bills Import 2024'!BH197</f>
        <v>Overheads</v>
      </c>
      <c r="AA197" s="1">
        <f>'Bills Import 2024'!BI197</f>
        <v>-1</v>
      </c>
      <c r="AB197" s="1">
        <f>'Bills Import 2024'!BJ197</f>
        <v>1</v>
      </c>
      <c r="AC197" s="1">
        <f>'Bills Import 2024'!BK197</f>
        <v>1</v>
      </c>
      <c r="AD197" s="1">
        <f>'Bills Import 2024'!BL197</f>
        <v>-1</v>
      </c>
      <c r="AE197" s="1">
        <f>'Bills Import 2024'!BM197</f>
        <v>1</v>
      </c>
      <c r="AF197" s="1">
        <f>'Bills Import 2024'!BN197</f>
        <v>1</v>
      </c>
      <c r="AG197" s="46">
        <f>'Bills Import 2024'!BO197</f>
        <v>382419</v>
      </c>
      <c r="AH197" s="46">
        <f>'Bills Import 2024'!BP197</f>
        <v>186795</v>
      </c>
      <c r="AI197" s="46">
        <f>'Bills Import 2024'!BQ197</f>
        <v>17244</v>
      </c>
      <c r="AJ197" s="46">
        <f>'Bills Import 2024'!BR197</f>
        <v>76566</v>
      </c>
      <c r="AK197" s="46">
        <f>'Bills Import 2024'!BS197</f>
        <v>32755</v>
      </c>
      <c r="AL197" s="46">
        <f>'Bills Import 2024'!BT197</f>
        <v>75576</v>
      </c>
      <c r="AM197" s="1">
        <f>'Bills Import 2024'!U197</f>
        <v>10234</v>
      </c>
      <c r="AN197" s="1" t="str">
        <f>'Bills Import 2024'!W197</f>
        <v>{"1006": 100.0}</v>
      </c>
      <c r="AO197" s="1" t="str">
        <f>'Bills Import 2024'!AW197</f>
        <v>15% PUR</v>
      </c>
      <c r="AP197" s="1" t="str">
        <f>'Bills Import 2024'!AX197</f>
        <v>0% PUR</v>
      </c>
      <c r="AQ197" s="1" t="str">
        <f>'Bills Import 2024'!AY197</f>
        <v>15% PUR</v>
      </c>
      <c r="AR197" s="1" t="str">
        <f>'Bills Import 2024'!AZ197</f>
        <v>15% PUR</v>
      </c>
      <c r="AS197" s="1" t="str">
        <f>'Bills Import 2024'!BA197</f>
        <v>15% PUR</v>
      </c>
      <c r="AT197" s="1" t="str">
        <f>'Bills Import 2024'!BB197</f>
        <v>0% PUR</v>
      </c>
    </row>
    <row r="198" spans="1:46" x14ac:dyDescent="0.25">
      <c r="A198" s="1" t="str">
        <f>'Bills Import 2024'!E198</f>
        <v>Raw Material Supplier</v>
      </c>
      <c r="B198" s="1" t="str">
        <f>'Bills Import 2024'!G198</f>
        <v>Employees Wages &amp; Salaries</v>
      </c>
      <c r="C198" s="1" t="str">
        <f>'Bills Import 2024'!I198</f>
        <v>Machinary Depreciation &amp; Maintenance</v>
      </c>
      <c r="D198" s="1" t="str">
        <f>'Bills Import 2024'!K198</f>
        <v>Subcontractors &amp; Services</v>
      </c>
      <c r="E198" s="1" t="str">
        <f>'Bills Import 2024'!M198</f>
        <v>Indirect Costs</v>
      </c>
      <c r="F198" s="1" t="str">
        <f>'Bills Import 2024'!O198</f>
        <v>Overheads</v>
      </c>
      <c r="G198" s="45">
        <f>'Bills Import 2024'!R198</f>
        <v>45413</v>
      </c>
      <c r="H198" s="45">
        <f>'Bills Import 2024'!R198</f>
        <v>45413</v>
      </c>
      <c r="I198" s="45">
        <f>'Bills Import 2024'!AE198</f>
        <v>45448</v>
      </c>
      <c r="J198" s="45">
        <f>'Bills Import 2024'!AG198</f>
        <v>45418</v>
      </c>
      <c r="K198" s="45">
        <f>'Bills Import 2024'!AI198</f>
        <v>45443</v>
      </c>
      <c r="L198" s="45">
        <f>'Bills Import 2024'!AK198</f>
        <v>45428</v>
      </c>
      <c r="M198" s="45">
        <f>'Bills Import 2024'!AM198</f>
        <v>45413</v>
      </c>
      <c r="N198" s="45">
        <f>'Bills Import 2024'!AO198</f>
        <v>45434</v>
      </c>
      <c r="O198" s="1" t="str">
        <f>'Bills Import 2024'!X198</f>
        <v>3010092</v>
      </c>
      <c r="P198" s="1" t="str">
        <f>'Bills Import 2024'!Y198</f>
        <v>3010093</v>
      </c>
      <c r="Q198" s="1" t="str">
        <f>'Bills Import 2024'!Z198</f>
        <v>3010094</v>
      </c>
      <c r="R198" s="1" t="str">
        <f>'Bills Import 2024'!AA198</f>
        <v>3010095</v>
      </c>
      <c r="S198" s="1" t="str">
        <f>'Bills Import 2024'!AB198</f>
        <v>3010096</v>
      </c>
      <c r="T198" s="1" t="str">
        <f>'Bills Import 2024'!AC198</f>
        <v>3010097</v>
      </c>
      <c r="U198" s="1" t="str">
        <f>'Bills Import 2024'!BC198</f>
        <v>Raw Material</v>
      </c>
      <c r="V198" s="1" t="str">
        <f>'Bills Import 2024'!BD198</f>
        <v>Manpower</v>
      </c>
      <c r="W198" s="1" t="str">
        <f>'Bills Import 2024'!BE198</f>
        <v>Machinary</v>
      </c>
      <c r="X198" s="1" t="str">
        <f>'Bills Import 2024'!BF198</f>
        <v>Subcontractors</v>
      </c>
      <c r="Y198" s="1" t="str">
        <f>'Bills Import 2024'!BG198</f>
        <v>Indirect Costs</v>
      </c>
      <c r="Z198" s="1" t="str">
        <f>'Bills Import 2024'!BH198</f>
        <v>Overheads</v>
      </c>
      <c r="AA198" s="1">
        <f>'Bills Import 2024'!BI198</f>
        <v>1</v>
      </c>
      <c r="AB198" s="1">
        <f>'Bills Import 2024'!BJ198</f>
        <v>1</v>
      </c>
      <c r="AC198" s="1">
        <f>'Bills Import 2024'!BK198</f>
        <v>1</v>
      </c>
      <c r="AD198" s="1">
        <f>'Bills Import 2024'!BL198</f>
        <v>1</v>
      </c>
      <c r="AE198" s="1">
        <f>'Bills Import 2024'!BM198</f>
        <v>1</v>
      </c>
      <c r="AF198" s="1">
        <f>'Bills Import 2024'!BN198</f>
        <v>1</v>
      </c>
      <c r="AG198" s="46">
        <f>'Bills Import 2024'!BO198</f>
        <v>1373992</v>
      </c>
      <c r="AH198" s="46">
        <f>'Bills Import 2024'!BP198</f>
        <v>671136</v>
      </c>
      <c r="AI198" s="46">
        <f>'Bills Import 2024'!BQ198</f>
        <v>61956</v>
      </c>
      <c r="AJ198" s="46">
        <f>'Bills Import 2024'!BR198</f>
        <v>275095</v>
      </c>
      <c r="AK198" s="46">
        <f>'Bills Import 2024'!BS198</f>
        <v>117686</v>
      </c>
      <c r="AL198" s="46">
        <f>'Bills Import 2024'!BT198</f>
        <v>271537</v>
      </c>
      <c r="AM198" s="1">
        <f>'Bills Import 2024'!U198</f>
        <v>10259</v>
      </c>
      <c r="AN198" s="1" t="str">
        <f>'Bills Import 2024'!W198</f>
        <v>{"1031": 100.0}</v>
      </c>
      <c r="AO198" s="1" t="str">
        <f>'Bills Import 2024'!AW198</f>
        <v>15% PUR</v>
      </c>
      <c r="AP198" s="1" t="str">
        <f>'Bills Import 2024'!AX198</f>
        <v>0% PUR</v>
      </c>
      <c r="AQ198" s="1" t="str">
        <f>'Bills Import 2024'!AY198</f>
        <v>15% PUR</v>
      </c>
      <c r="AR198" s="1" t="str">
        <f>'Bills Import 2024'!AZ198</f>
        <v>15% PUR</v>
      </c>
      <c r="AS198" s="1" t="str">
        <f>'Bills Import 2024'!BA198</f>
        <v>15% PUR</v>
      </c>
      <c r="AT198" s="1" t="str">
        <f>'Bills Import 2024'!BB198</f>
        <v>0% PUR</v>
      </c>
    </row>
    <row r="199" spans="1:46" x14ac:dyDescent="0.25">
      <c r="A199" s="1" t="str">
        <f>'Bills Import 2024'!E199</f>
        <v/>
      </c>
      <c r="B199" s="1" t="str">
        <f>'Bills Import 2024'!G199</f>
        <v/>
      </c>
      <c r="C199" s="1" t="str">
        <f>'Bills Import 2024'!I199</f>
        <v/>
      </c>
      <c r="D199" s="1" t="str">
        <f>'Bills Import 2024'!K199</f>
        <v/>
      </c>
      <c r="E199" s="1" t="str">
        <f>'Bills Import 2024'!M199</f>
        <v/>
      </c>
      <c r="F199" s="1" t="str">
        <f>'Bills Import 2024'!O199</f>
        <v/>
      </c>
      <c r="G199" s="45" t="str">
        <f>'Bills Import 2024'!R199</f>
        <v/>
      </c>
      <c r="H199" s="45" t="str">
        <f>'Bills Import 2024'!R199</f>
        <v/>
      </c>
      <c r="I199" s="45" t="str">
        <f>'Bills Import 2024'!AE199</f>
        <v/>
      </c>
      <c r="J199" s="45" t="str">
        <f>'Bills Import 2024'!AG199</f>
        <v/>
      </c>
      <c r="K199" s="45" t="str">
        <f>'Bills Import 2024'!AI199</f>
        <v/>
      </c>
      <c r="L199" s="45" t="str">
        <f>'Bills Import 2024'!AK199</f>
        <v/>
      </c>
      <c r="M199" s="45" t="str">
        <f>'Bills Import 2024'!AM199</f>
        <v/>
      </c>
      <c r="N199" s="45" t="str">
        <f>'Bills Import 2024'!AO199</f>
        <v/>
      </c>
      <c r="O199" s="1" t="str">
        <f>'Bills Import 2024'!X199</f>
        <v>101011701</v>
      </c>
      <c r="P199" s="1" t="str">
        <f>'Bills Import 2024'!Y199</f>
        <v>3010093</v>
      </c>
      <c r="Q199" s="1" t="str">
        <f>'Bills Import 2024'!Z199</f>
        <v>3010094</v>
      </c>
      <c r="R199" s="1" t="str">
        <f>'Bills Import 2024'!AA199</f>
        <v>101011701</v>
      </c>
      <c r="S199" s="1" t="str">
        <f>'Bills Import 2024'!AB199</f>
        <v>3010096</v>
      </c>
      <c r="T199" s="1" t="str">
        <f>'Bills Import 2024'!AC199</f>
        <v>3010097</v>
      </c>
      <c r="U199" s="1" t="str">
        <f>'Bills Import 2024'!BC199</f>
        <v>Deduction of Advance Payment to Suppliers</v>
      </c>
      <c r="V199" s="1" t="str">
        <f>'Bills Import 2024'!BD199</f>
        <v>Manpower</v>
      </c>
      <c r="W199" s="1" t="str">
        <f>'Bills Import 2024'!BE199</f>
        <v>Machinary</v>
      </c>
      <c r="X199" s="1" t="str">
        <f>'Bills Import 2024'!BF199</f>
        <v>Deduction of Advance Payment to Suppliers</v>
      </c>
      <c r="Y199" s="1" t="str">
        <f>'Bills Import 2024'!BG199</f>
        <v>Indirect Costs</v>
      </c>
      <c r="Z199" s="1" t="str">
        <f>'Bills Import 2024'!BH199</f>
        <v>Overheads</v>
      </c>
      <c r="AA199" s="1">
        <f>'Bills Import 2024'!BI199</f>
        <v>-1</v>
      </c>
      <c r="AB199" s="1">
        <f>'Bills Import 2024'!BJ199</f>
        <v>1</v>
      </c>
      <c r="AC199" s="1">
        <f>'Bills Import 2024'!BK199</f>
        <v>1</v>
      </c>
      <c r="AD199" s="1">
        <f>'Bills Import 2024'!BL199</f>
        <v>-1</v>
      </c>
      <c r="AE199" s="1">
        <f>'Bills Import 2024'!BM199</f>
        <v>1</v>
      </c>
      <c r="AF199" s="1">
        <f>'Bills Import 2024'!BN199</f>
        <v>1</v>
      </c>
      <c r="AG199" s="46">
        <f>'Bills Import 2024'!BO199</f>
        <v>137399</v>
      </c>
      <c r="AH199" s="46">
        <f>'Bills Import 2024'!BP199</f>
        <v>67114</v>
      </c>
      <c r="AI199" s="46">
        <f>'Bills Import 2024'!BQ199</f>
        <v>6196</v>
      </c>
      <c r="AJ199" s="46">
        <f>'Bills Import 2024'!BR199</f>
        <v>27509</v>
      </c>
      <c r="AK199" s="46">
        <f>'Bills Import 2024'!BS199</f>
        <v>11769</v>
      </c>
      <c r="AL199" s="46">
        <f>'Bills Import 2024'!BT199</f>
        <v>27154</v>
      </c>
      <c r="AM199" s="1">
        <f>'Bills Import 2024'!U199</f>
        <v>10259</v>
      </c>
      <c r="AN199" s="1" t="str">
        <f>'Bills Import 2024'!W199</f>
        <v>{"1031": 100.0}</v>
      </c>
      <c r="AO199" s="1" t="str">
        <f>'Bills Import 2024'!AW199</f>
        <v>15% PUR</v>
      </c>
      <c r="AP199" s="1" t="str">
        <f>'Bills Import 2024'!AX199</f>
        <v>0% PUR</v>
      </c>
      <c r="AQ199" s="1" t="str">
        <f>'Bills Import 2024'!AY199</f>
        <v>15% PUR</v>
      </c>
      <c r="AR199" s="1" t="str">
        <f>'Bills Import 2024'!AZ199</f>
        <v>15% PUR</v>
      </c>
      <c r="AS199" s="1" t="str">
        <f>'Bills Import 2024'!BA199</f>
        <v>15% PUR</v>
      </c>
      <c r="AT199" s="1" t="str">
        <f>'Bills Import 2024'!BB199</f>
        <v>0% PUR</v>
      </c>
    </row>
    <row r="200" spans="1:46" x14ac:dyDescent="0.25">
      <c r="A200" s="1" t="str">
        <f>'Bills Import 2024'!E200</f>
        <v>Raw Material Supplier</v>
      </c>
      <c r="B200" s="1" t="str">
        <f>'Bills Import 2024'!G200</f>
        <v>Employees Wages &amp; Salaries</v>
      </c>
      <c r="C200" s="1" t="str">
        <f>'Bills Import 2024'!I200</f>
        <v>Machinary Depreciation &amp; Maintenance</v>
      </c>
      <c r="D200" s="1" t="str">
        <f>'Bills Import 2024'!K200</f>
        <v>Subcontractors &amp; Services</v>
      </c>
      <c r="E200" s="1" t="str">
        <f>'Bills Import 2024'!M200</f>
        <v>Indirect Costs</v>
      </c>
      <c r="F200" s="1" t="str">
        <f>'Bills Import 2024'!O200</f>
        <v>Overheads</v>
      </c>
      <c r="G200" s="45">
        <f>'Bills Import 2024'!R200</f>
        <v>45413</v>
      </c>
      <c r="H200" s="45">
        <f>'Bills Import 2024'!R200</f>
        <v>45413</v>
      </c>
      <c r="I200" s="45">
        <f>'Bills Import 2024'!AE200</f>
        <v>45448</v>
      </c>
      <c r="J200" s="45">
        <f>'Bills Import 2024'!AG200</f>
        <v>45418</v>
      </c>
      <c r="K200" s="45">
        <f>'Bills Import 2024'!AI200</f>
        <v>45443</v>
      </c>
      <c r="L200" s="45">
        <f>'Bills Import 2024'!AK200</f>
        <v>45428</v>
      </c>
      <c r="M200" s="45">
        <f>'Bills Import 2024'!AM200</f>
        <v>45413</v>
      </c>
      <c r="N200" s="45">
        <f>'Bills Import 2024'!AO200</f>
        <v>45434</v>
      </c>
      <c r="O200" s="1" t="str">
        <f>'Bills Import 2024'!X200</f>
        <v>3010092</v>
      </c>
      <c r="P200" s="1" t="str">
        <f>'Bills Import 2024'!Y200</f>
        <v>3010093</v>
      </c>
      <c r="Q200" s="1" t="str">
        <f>'Bills Import 2024'!Z200</f>
        <v>3010094</v>
      </c>
      <c r="R200" s="1" t="str">
        <f>'Bills Import 2024'!AA200</f>
        <v>3010095</v>
      </c>
      <c r="S200" s="1" t="str">
        <f>'Bills Import 2024'!AB200</f>
        <v>3010096</v>
      </c>
      <c r="T200" s="1" t="str">
        <f>'Bills Import 2024'!AC200</f>
        <v>3010097</v>
      </c>
      <c r="U200" s="1" t="str">
        <f>'Bills Import 2024'!BC200</f>
        <v>Raw Material</v>
      </c>
      <c r="V200" s="1" t="str">
        <f>'Bills Import 2024'!BD200</f>
        <v>Manpower</v>
      </c>
      <c r="W200" s="1" t="str">
        <f>'Bills Import 2024'!BE200</f>
        <v>Machinary</v>
      </c>
      <c r="X200" s="1" t="str">
        <f>'Bills Import 2024'!BF200</f>
        <v>Subcontractors</v>
      </c>
      <c r="Y200" s="1" t="str">
        <f>'Bills Import 2024'!BG200</f>
        <v>Indirect Costs</v>
      </c>
      <c r="Z200" s="1" t="str">
        <f>'Bills Import 2024'!BH200</f>
        <v>Overheads</v>
      </c>
      <c r="AA200" s="1">
        <f>'Bills Import 2024'!BI200</f>
        <v>1</v>
      </c>
      <c r="AB200" s="1">
        <f>'Bills Import 2024'!BJ200</f>
        <v>1</v>
      </c>
      <c r="AC200" s="1">
        <f>'Bills Import 2024'!BK200</f>
        <v>1</v>
      </c>
      <c r="AD200" s="1">
        <f>'Bills Import 2024'!BL200</f>
        <v>1</v>
      </c>
      <c r="AE200" s="1">
        <f>'Bills Import 2024'!BM200</f>
        <v>1</v>
      </c>
      <c r="AF200" s="1">
        <f>'Bills Import 2024'!BN200</f>
        <v>1</v>
      </c>
      <c r="AG200" s="46">
        <f>'Bills Import 2024'!BO200</f>
        <v>1390500</v>
      </c>
      <c r="AH200" s="46">
        <f>'Bills Import 2024'!BP200</f>
        <v>679200</v>
      </c>
      <c r="AI200" s="46">
        <f>'Bills Import 2024'!BQ200</f>
        <v>62700</v>
      </c>
      <c r="AJ200" s="46">
        <f>'Bills Import 2024'!BR200</f>
        <v>278400</v>
      </c>
      <c r="AK200" s="46">
        <f>'Bills Import 2024'!BS200</f>
        <v>119100</v>
      </c>
      <c r="AL200" s="46">
        <f>'Bills Import 2024'!BT200</f>
        <v>274800</v>
      </c>
      <c r="AM200" s="1">
        <f>'Bills Import 2024'!U200</f>
        <v>10263</v>
      </c>
      <c r="AN200" s="1" t="str">
        <f>'Bills Import 2024'!W200</f>
        <v>{"1035": 100.0}</v>
      </c>
      <c r="AO200" s="1" t="str">
        <f>'Bills Import 2024'!AW200</f>
        <v>15% PUR</v>
      </c>
      <c r="AP200" s="1" t="str">
        <f>'Bills Import 2024'!AX200</f>
        <v>0% PUR</v>
      </c>
      <c r="AQ200" s="1" t="str">
        <f>'Bills Import 2024'!AY200</f>
        <v>15% PUR</v>
      </c>
      <c r="AR200" s="1" t="str">
        <f>'Bills Import 2024'!AZ200</f>
        <v>15% PUR</v>
      </c>
      <c r="AS200" s="1" t="str">
        <f>'Bills Import 2024'!BA200</f>
        <v>15% PUR</v>
      </c>
      <c r="AT200" s="1" t="str">
        <f>'Bills Import 2024'!BB200</f>
        <v>0% PUR</v>
      </c>
    </row>
    <row r="201" spans="1:46" x14ac:dyDescent="0.25">
      <c r="A201" s="1" t="str">
        <f>'Bills Import 2024'!E201</f>
        <v/>
      </c>
      <c r="B201" s="1" t="str">
        <f>'Bills Import 2024'!G201</f>
        <v/>
      </c>
      <c r="C201" s="1" t="str">
        <f>'Bills Import 2024'!I201</f>
        <v/>
      </c>
      <c r="D201" s="1" t="str">
        <f>'Bills Import 2024'!K201</f>
        <v/>
      </c>
      <c r="E201" s="1" t="str">
        <f>'Bills Import 2024'!M201</f>
        <v/>
      </c>
      <c r="F201" s="1" t="str">
        <f>'Bills Import 2024'!O201</f>
        <v/>
      </c>
      <c r="G201" s="45" t="str">
        <f>'Bills Import 2024'!R201</f>
        <v/>
      </c>
      <c r="H201" s="45" t="str">
        <f>'Bills Import 2024'!R201</f>
        <v/>
      </c>
      <c r="I201" s="45" t="str">
        <f>'Bills Import 2024'!AE201</f>
        <v/>
      </c>
      <c r="J201" s="45" t="str">
        <f>'Bills Import 2024'!AG201</f>
        <v/>
      </c>
      <c r="K201" s="45" t="str">
        <f>'Bills Import 2024'!AI201</f>
        <v/>
      </c>
      <c r="L201" s="45" t="str">
        <f>'Bills Import 2024'!AK201</f>
        <v/>
      </c>
      <c r="M201" s="45" t="str">
        <f>'Bills Import 2024'!AM201</f>
        <v/>
      </c>
      <c r="N201" s="45" t="str">
        <f>'Bills Import 2024'!AO201</f>
        <v/>
      </c>
      <c r="O201" s="1" t="str">
        <f>'Bills Import 2024'!X201</f>
        <v>101011701</v>
      </c>
      <c r="P201" s="1" t="str">
        <f>'Bills Import 2024'!Y201</f>
        <v>3010093</v>
      </c>
      <c r="Q201" s="1" t="str">
        <f>'Bills Import 2024'!Z201</f>
        <v>3010094</v>
      </c>
      <c r="R201" s="1" t="str">
        <f>'Bills Import 2024'!AA201</f>
        <v>101011701</v>
      </c>
      <c r="S201" s="1" t="str">
        <f>'Bills Import 2024'!AB201</f>
        <v>3010096</v>
      </c>
      <c r="T201" s="1" t="str">
        <f>'Bills Import 2024'!AC201</f>
        <v>3010097</v>
      </c>
      <c r="U201" s="1" t="str">
        <f>'Bills Import 2024'!BC201</f>
        <v>Deduction of Advance Payment to Suppliers</v>
      </c>
      <c r="V201" s="1" t="str">
        <f>'Bills Import 2024'!BD201</f>
        <v>Manpower</v>
      </c>
      <c r="W201" s="1" t="str">
        <f>'Bills Import 2024'!BE201</f>
        <v>Machinary</v>
      </c>
      <c r="X201" s="1" t="str">
        <f>'Bills Import 2024'!BF201</f>
        <v>Deduction of Advance Payment to Suppliers</v>
      </c>
      <c r="Y201" s="1" t="str">
        <f>'Bills Import 2024'!BG201</f>
        <v>Indirect Costs</v>
      </c>
      <c r="Z201" s="1" t="str">
        <f>'Bills Import 2024'!BH201</f>
        <v>Overheads</v>
      </c>
      <c r="AA201" s="1">
        <f>'Bills Import 2024'!BI201</f>
        <v>-1</v>
      </c>
      <c r="AB201" s="1">
        <f>'Bills Import 2024'!BJ201</f>
        <v>1</v>
      </c>
      <c r="AC201" s="1">
        <f>'Bills Import 2024'!BK201</f>
        <v>1</v>
      </c>
      <c r="AD201" s="1">
        <f>'Bills Import 2024'!BL201</f>
        <v>-1</v>
      </c>
      <c r="AE201" s="1">
        <f>'Bills Import 2024'!BM201</f>
        <v>1</v>
      </c>
      <c r="AF201" s="1">
        <f>'Bills Import 2024'!BN201</f>
        <v>1</v>
      </c>
      <c r="AG201" s="46">
        <f>'Bills Import 2024'!BO201</f>
        <v>695250</v>
      </c>
      <c r="AH201" s="46">
        <f>'Bills Import 2024'!BP201</f>
        <v>339600</v>
      </c>
      <c r="AI201" s="46">
        <f>'Bills Import 2024'!BQ201</f>
        <v>31350</v>
      </c>
      <c r="AJ201" s="46">
        <f>'Bills Import 2024'!BR201</f>
        <v>139200</v>
      </c>
      <c r="AK201" s="46">
        <f>'Bills Import 2024'!BS201</f>
        <v>59550</v>
      </c>
      <c r="AL201" s="46">
        <f>'Bills Import 2024'!BT201</f>
        <v>137400</v>
      </c>
      <c r="AM201" s="1">
        <f>'Bills Import 2024'!U201</f>
        <v>10263</v>
      </c>
      <c r="AN201" s="1" t="str">
        <f>'Bills Import 2024'!W201</f>
        <v>{"1035": 100.0}</v>
      </c>
      <c r="AO201" s="1" t="str">
        <f>'Bills Import 2024'!AW201</f>
        <v>15% PUR</v>
      </c>
      <c r="AP201" s="1" t="str">
        <f>'Bills Import 2024'!AX201</f>
        <v>0% PUR</v>
      </c>
      <c r="AQ201" s="1" t="str">
        <f>'Bills Import 2024'!AY201</f>
        <v>15% PUR</v>
      </c>
      <c r="AR201" s="1" t="str">
        <f>'Bills Import 2024'!AZ201</f>
        <v>15% PUR</v>
      </c>
      <c r="AS201" s="1" t="str">
        <f>'Bills Import 2024'!BA201</f>
        <v>15% PUR</v>
      </c>
      <c r="AT201" s="1" t="str">
        <f>'Bills Import 2024'!BB201</f>
        <v>0% PUR</v>
      </c>
    </row>
    <row r="202" spans="1:46" x14ac:dyDescent="0.25">
      <c r="A202" s="1" t="str">
        <f>'Bills Import 2024'!E202</f>
        <v>Raw Material Supplier</v>
      </c>
      <c r="B202" s="1" t="str">
        <f>'Bills Import 2024'!G202</f>
        <v>Employees Wages &amp; Salaries</v>
      </c>
      <c r="C202" s="1" t="str">
        <f>'Bills Import 2024'!I202</f>
        <v>Machinary Depreciation &amp; Maintenance</v>
      </c>
      <c r="D202" s="1" t="str">
        <f>'Bills Import 2024'!K202</f>
        <v>Subcontractors &amp; Services</v>
      </c>
      <c r="E202" s="1" t="str">
        <f>'Bills Import 2024'!M202</f>
        <v>Indirect Costs</v>
      </c>
      <c r="F202" s="1" t="str">
        <f>'Bills Import 2024'!O202</f>
        <v>Overheads</v>
      </c>
      <c r="G202" s="45">
        <f>'Bills Import 2024'!R202</f>
        <v>45413</v>
      </c>
      <c r="H202" s="45">
        <f>'Bills Import 2024'!R202</f>
        <v>45413</v>
      </c>
      <c r="I202" s="45">
        <f>'Bills Import 2024'!AE202</f>
        <v>45448</v>
      </c>
      <c r="J202" s="45">
        <f>'Bills Import 2024'!AG202</f>
        <v>45418</v>
      </c>
      <c r="K202" s="45">
        <f>'Bills Import 2024'!AI202</f>
        <v>45443</v>
      </c>
      <c r="L202" s="45">
        <f>'Bills Import 2024'!AK202</f>
        <v>45428</v>
      </c>
      <c r="M202" s="45">
        <f>'Bills Import 2024'!AM202</f>
        <v>45413</v>
      </c>
      <c r="N202" s="45">
        <f>'Bills Import 2024'!AO202</f>
        <v>45434</v>
      </c>
      <c r="O202" s="1" t="str">
        <f>'Bills Import 2024'!X202</f>
        <v>3010092</v>
      </c>
      <c r="P202" s="1" t="str">
        <f>'Bills Import 2024'!Y202</f>
        <v>3010093</v>
      </c>
      <c r="Q202" s="1" t="str">
        <f>'Bills Import 2024'!Z202</f>
        <v>3010094</v>
      </c>
      <c r="R202" s="1" t="str">
        <f>'Bills Import 2024'!AA202</f>
        <v>3010095</v>
      </c>
      <c r="S202" s="1" t="str">
        <f>'Bills Import 2024'!AB202</f>
        <v>3010096</v>
      </c>
      <c r="T202" s="1" t="str">
        <f>'Bills Import 2024'!AC202</f>
        <v>3010097</v>
      </c>
      <c r="U202" s="1" t="str">
        <f>'Bills Import 2024'!BC202</f>
        <v>Raw Material</v>
      </c>
      <c r="V202" s="1" t="str">
        <f>'Bills Import 2024'!BD202</f>
        <v>Manpower</v>
      </c>
      <c r="W202" s="1" t="str">
        <f>'Bills Import 2024'!BE202</f>
        <v>Machinary</v>
      </c>
      <c r="X202" s="1" t="str">
        <f>'Bills Import 2024'!BF202</f>
        <v>Subcontractors</v>
      </c>
      <c r="Y202" s="1" t="str">
        <f>'Bills Import 2024'!BG202</f>
        <v>Indirect Costs</v>
      </c>
      <c r="Z202" s="1" t="str">
        <f>'Bills Import 2024'!BH202</f>
        <v>Overheads</v>
      </c>
      <c r="AA202" s="1">
        <f>'Bills Import 2024'!BI202</f>
        <v>1</v>
      </c>
      <c r="AB202" s="1">
        <f>'Bills Import 2024'!BJ202</f>
        <v>1</v>
      </c>
      <c r="AC202" s="1">
        <f>'Bills Import 2024'!BK202</f>
        <v>1</v>
      </c>
      <c r="AD202" s="1">
        <f>'Bills Import 2024'!BL202</f>
        <v>1</v>
      </c>
      <c r="AE202" s="1">
        <f>'Bills Import 2024'!BM202</f>
        <v>1</v>
      </c>
      <c r="AF202" s="1">
        <f>'Bills Import 2024'!BN202</f>
        <v>1</v>
      </c>
      <c r="AG202" s="46">
        <f>'Bills Import 2024'!BO202</f>
        <v>590036</v>
      </c>
      <c r="AH202" s="46">
        <f>'Bills Import 2024'!BP202</f>
        <v>288207</v>
      </c>
      <c r="AI202" s="46">
        <f>'Bills Import 2024'!BQ202</f>
        <v>26606</v>
      </c>
      <c r="AJ202" s="46">
        <f>'Bills Import 2024'!BR202</f>
        <v>118134</v>
      </c>
      <c r="AK202" s="46">
        <f>'Bills Import 2024'!BS202</f>
        <v>50538</v>
      </c>
      <c r="AL202" s="46">
        <f>'Bills Import 2024'!BT202</f>
        <v>116607</v>
      </c>
      <c r="AM202" s="1">
        <f>'Bills Import 2024'!U202</f>
        <v>10262</v>
      </c>
      <c r="AN202" s="1" t="str">
        <f>'Bills Import 2024'!W202</f>
        <v>{"1034": 100.0}</v>
      </c>
      <c r="AO202" s="1" t="str">
        <f>'Bills Import 2024'!AW202</f>
        <v>15% PUR</v>
      </c>
      <c r="AP202" s="1" t="str">
        <f>'Bills Import 2024'!AX202</f>
        <v>0% PUR</v>
      </c>
      <c r="AQ202" s="1" t="str">
        <f>'Bills Import 2024'!AY202</f>
        <v>15% PUR</v>
      </c>
      <c r="AR202" s="1" t="str">
        <f>'Bills Import 2024'!AZ202</f>
        <v>15% PUR</v>
      </c>
      <c r="AS202" s="1" t="str">
        <f>'Bills Import 2024'!BA202</f>
        <v>15% PUR</v>
      </c>
      <c r="AT202" s="1" t="str">
        <f>'Bills Import 2024'!BB202</f>
        <v>0% PUR</v>
      </c>
    </row>
    <row r="203" spans="1:46" x14ac:dyDescent="0.25">
      <c r="A203" s="1" t="str">
        <f>'Bills Import 2024'!E203</f>
        <v/>
      </c>
      <c r="B203" s="1" t="str">
        <f>'Bills Import 2024'!G203</f>
        <v/>
      </c>
      <c r="C203" s="1" t="str">
        <f>'Bills Import 2024'!I203</f>
        <v/>
      </c>
      <c r="D203" s="1" t="str">
        <f>'Bills Import 2024'!K203</f>
        <v/>
      </c>
      <c r="E203" s="1" t="str">
        <f>'Bills Import 2024'!M203</f>
        <v/>
      </c>
      <c r="F203" s="1" t="str">
        <f>'Bills Import 2024'!O203</f>
        <v/>
      </c>
      <c r="G203" s="45" t="str">
        <f>'Bills Import 2024'!R203</f>
        <v/>
      </c>
      <c r="H203" s="45" t="str">
        <f>'Bills Import 2024'!R203</f>
        <v/>
      </c>
      <c r="I203" s="45" t="str">
        <f>'Bills Import 2024'!AE203</f>
        <v/>
      </c>
      <c r="J203" s="45" t="str">
        <f>'Bills Import 2024'!AG203</f>
        <v/>
      </c>
      <c r="K203" s="45" t="str">
        <f>'Bills Import 2024'!AI203</f>
        <v/>
      </c>
      <c r="L203" s="45" t="str">
        <f>'Bills Import 2024'!AK203</f>
        <v/>
      </c>
      <c r="M203" s="45" t="str">
        <f>'Bills Import 2024'!AM203</f>
        <v/>
      </c>
      <c r="N203" s="45" t="str">
        <f>'Bills Import 2024'!AO203</f>
        <v/>
      </c>
      <c r="O203" s="1" t="str">
        <f>'Bills Import 2024'!X203</f>
        <v>101011701</v>
      </c>
      <c r="P203" s="1" t="str">
        <f>'Bills Import 2024'!Y203</f>
        <v>3010093</v>
      </c>
      <c r="Q203" s="1" t="str">
        <f>'Bills Import 2024'!Z203</f>
        <v>3010094</v>
      </c>
      <c r="R203" s="1" t="str">
        <f>'Bills Import 2024'!AA203</f>
        <v>101011701</v>
      </c>
      <c r="S203" s="1" t="str">
        <f>'Bills Import 2024'!AB203</f>
        <v>3010096</v>
      </c>
      <c r="T203" s="1" t="str">
        <f>'Bills Import 2024'!AC203</f>
        <v>3010097</v>
      </c>
      <c r="U203" s="1" t="str">
        <f>'Bills Import 2024'!BC203</f>
        <v>Deduction of Advance Payment to Suppliers</v>
      </c>
      <c r="V203" s="1" t="str">
        <f>'Bills Import 2024'!BD203</f>
        <v>Manpower</v>
      </c>
      <c r="W203" s="1" t="str">
        <f>'Bills Import 2024'!BE203</f>
        <v>Machinary</v>
      </c>
      <c r="X203" s="1" t="str">
        <f>'Bills Import 2024'!BF203</f>
        <v>Deduction of Advance Payment to Suppliers</v>
      </c>
      <c r="Y203" s="1" t="str">
        <f>'Bills Import 2024'!BG203</f>
        <v>Indirect Costs</v>
      </c>
      <c r="Z203" s="1" t="str">
        <f>'Bills Import 2024'!BH203</f>
        <v>Overheads</v>
      </c>
      <c r="AA203" s="1">
        <f>'Bills Import 2024'!BI203</f>
        <v>-1</v>
      </c>
      <c r="AB203" s="1">
        <f>'Bills Import 2024'!BJ203</f>
        <v>1</v>
      </c>
      <c r="AC203" s="1">
        <f>'Bills Import 2024'!BK203</f>
        <v>1</v>
      </c>
      <c r="AD203" s="1">
        <f>'Bills Import 2024'!BL203</f>
        <v>-1</v>
      </c>
      <c r="AE203" s="1">
        <f>'Bills Import 2024'!BM203</f>
        <v>1</v>
      </c>
      <c r="AF203" s="1">
        <f>'Bills Import 2024'!BN203</f>
        <v>1</v>
      </c>
      <c r="AG203" s="46">
        <f>'Bills Import 2024'!BO203</f>
        <v>118007</v>
      </c>
      <c r="AH203" s="46">
        <f>'Bills Import 2024'!BP203</f>
        <v>57641</v>
      </c>
      <c r="AI203" s="46">
        <f>'Bills Import 2024'!BQ203</f>
        <v>5321</v>
      </c>
      <c r="AJ203" s="46">
        <f>'Bills Import 2024'!BR203</f>
        <v>23627</v>
      </c>
      <c r="AK203" s="46">
        <f>'Bills Import 2024'!BS203</f>
        <v>10108</v>
      </c>
      <c r="AL203" s="46">
        <f>'Bills Import 2024'!BT203</f>
        <v>23321</v>
      </c>
      <c r="AM203" s="1">
        <f>'Bills Import 2024'!U203</f>
        <v>10262</v>
      </c>
      <c r="AN203" s="1" t="str">
        <f>'Bills Import 2024'!W203</f>
        <v>{"1034": 100.0}</v>
      </c>
      <c r="AO203" s="1" t="str">
        <f>'Bills Import 2024'!AW203</f>
        <v>15% PUR</v>
      </c>
      <c r="AP203" s="1" t="str">
        <f>'Bills Import 2024'!AX203</f>
        <v>0% PUR</v>
      </c>
      <c r="AQ203" s="1" t="str">
        <f>'Bills Import 2024'!AY203</f>
        <v>15% PUR</v>
      </c>
      <c r="AR203" s="1" t="str">
        <f>'Bills Import 2024'!AZ203</f>
        <v>15% PUR</v>
      </c>
      <c r="AS203" s="1" t="str">
        <f>'Bills Import 2024'!BA203</f>
        <v>15% PUR</v>
      </c>
      <c r="AT203" s="1" t="str">
        <f>'Bills Import 2024'!BB203</f>
        <v>0% PUR</v>
      </c>
    </row>
    <row r="204" spans="1:46" x14ac:dyDescent="0.25">
      <c r="A204" s="1" t="str">
        <f>'Bills Import 2024'!E204</f>
        <v>Raw Material Supplier</v>
      </c>
      <c r="B204" s="1" t="str">
        <f>'Bills Import 2024'!G204</f>
        <v>Employees Wages &amp; Salaries</v>
      </c>
      <c r="C204" s="1" t="str">
        <f>'Bills Import 2024'!I204</f>
        <v>Machinary Depreciation &amp; Maintenance</v>
      </c>
      <c r="D204" s="1" t="str">
        <f>'Bills Import 2024'!K204</f>
        <v>Subcontractors &amp; Services</v>
      </c>
      <c r="E204" s="1" t="str">
        <f>'Bills Import 2024'!M204</f>
        <v>Indirect Costs</v>
      </c>
      <c r="F204" s="1" t="str">
        <f>'Bills Import 2024'!O204</f>
        <v>Overheads</v>
      </c>
      <c r="G204" s="45">
        <f>'Bills Import 2024'!R204</f>
        <v>45413</v>
      </c>
      <c r="H204" s="45">
        <f>'Bills Import 2024'!R204</f>
        <v>45413</v>
      </c>
      <c r="I204" s="45">
        <f>'Bills Import 2024'!AE204</f>
        <v>45448</v>
      </c>
      <c r="J204" s="45">
        <f>'Bills Import 2024'!AG204</f>
        <v>45418</v>
      </c>
      <c r="K204" s="45">
        <f>'Bills Import 2024'!AI204</f>
        <v>45443</v>
      </c>
      <c r="L204" s="45">
        <f>'Bills Import 2024'!AK204</f>
        <v>45428</v>
      </c>
      <c r="M204" s="45">
        <f>'Bills Import 2024'!AM204</f>
        <v>45413</v>
      </c>
      <c r="N204" s="45">
        <f>'Bills Import 2024'!AO204</f>
        <v>45434</v>
      </c>
      <c r="O204" s="1" t="str">
        <f>'Bills Import 2024'!X204</f>
        <v>3010092</v>
      </c>
      <c r="P204" s="1" t="str">
        <f>'Bills Import 2024'!Y204</f>
        <v>3010093</v>
      </c>
      <c r="Q204" s="1" t="str">
        <f>'Bills Import 2024'!Z204</f>
        <v>3010094</v>
      </c>
      <c r="R204" s="1" t="str">
        <f>'Bills Import 2024'!AA204</f>
        <v>3010095</v>
      </c>
      <c r="S204" s="1" t="str">
        <f>'Bills Import 2024'!AB204</f>
        <v>3010096</v>
      </c>
      <c r="T204" s="1" t="str">
        <f>'Bills Import 2024'!AC204</f>
        <v>3010097</v>
      </c>
      <c r="U204" s="1" t="str">
        <f>'Bills Import 2024'!BC204</f>
        <v>Raw Material</v>
      </c>
      <c r="V204" s="1" t="str">
        <f>'Bills Import 2024'!BD204</f>
        <v>Manpower</v>
      </c>
      <c r="W204" s="1" t="str">
        <f>'Bills Import 2024'!BE204</f>
        <v>Machinary</v>
      </c>
      <c r="X204" s="1" t="str">
        <f>'Bills Import 2024'!BF204</f>
        <v>Subcontractors</v>
      </c>
      <c r="Y204" s="1" t="str">
        <f>'Bills Import 2024'!BG204</f>
        <v>Indirect Costs</v>
      </c>
      <c r="Z204" s="1" t="str">
        <f>'Bills Import 2024'!BH204</f>
        <v>Overheads</v>
      </c>
      <c r="AA204" s="1">
        <f>'Bills Import 2024'!BI204</f>
        <v>1</v>
      </c>
      <c r="AB204" s="1">
        <f>'Bills Import 2024'!BJ204</f>
        <v>1</v>
      </c>
      <c r="AC204" s="1">
        <f>'Bills Import 2024'!BK204</f>
        <v>1</v>
      </c>
      <c r="AD204" s="1">
        <f>'Bills Import 2024'!BL204</f>
        <v>1</v>
      </c>
      <c r="AE204" s="1">
        <f>'Bills Import 2024'!BM204</f>
        <v>1</v>
      </c>
      <c r="AF204" s="1">
        <f>'Bills Import 2024'!BN204</f>
        <v>1</v>
      </c>
      <c r="AG204" s="46">
        <f>'Bills Import 2024'!BO204</f>
        <v>629548</v>
      </c>
      <c r="AH204" s="46">
        <f>'Bills Import 2024'!BP204</f>
        <v>307507</v>
      </c>
      <c r="AI204" s="46">
        <f>'Bills Import 2024'!BQ204</f>
        <v>28387</v>
      </c>
      <c r="AJ204" s="46">
        <f>'Bills Import 2024'!BR204</f>
        <v>126045</v>
      </c>
      <c r="AK204" s="46">
        <f>'Bills Import 2024'!BS204</f>
        <v>53922</v>
      </c>
      <c r="AL204" s="46">
        <f>'Bills Import 2024'!BT204</f>
        <v>124416</v>
      </c>
      <c r="AM204" s="1">
        <f>'Bills Import 2024'!U204</f>
        <v>10239</v>
      </c>
      <c r="AN204" s="1" t="str">
        <f>'Bills Import 2024'!W204</f>
        <v>{"1011": 100.0}</v>
      </c>
      <c r="AO204" s="1" t="str">
        <f>'Bills Import 2024'!AW204</f>
        <v>15% PUR</v>
      </c>
      <c r="AP204" s="1" t="str">
        <f>'Bills Import 2024'!AX204</f>
        <v>0% PUR</v>
      </c>
      <c r="AQ204" s="1" t="str">
        <f>'Bills Import 2024'!AY204</f>
        <v>15% PUR</v>
      </c>
      <c r="AR204" s="1" t="str">
        <f>'Bills Import 2024'!AZ204</f>
        <v>15% PUR</v>
      </c>
      <c r="AS204" s="1" t="str">
        <f>'Bills Import 2024'!BA204</f>
        <v>15% PUR</v>
      </c>
      <c r="AT204" s="1" t="str">
        <f>'Bills Import 2024'!BB204</f>
        <v>0% PUR</v>
      </c>
    </row>
    <row r="205" spans="1:46" x14ac:dyDescent="0.25">
      <c r="A205" s="1" t="str">
        <f>'Bills Import 2024'!E205</f>
        <v/>
      </c>
      <c r="B205" s="1" t="str">
        <f>'Bills Import 2024'!G205</f>
        <v/>
      </c>
      <c r="C205" s="1" t="str">
        <f>'Bills Import 2024'!I205</f>
        <v/>
      </c>
      <c r="D205" s="1" t="str">
        <f>'Bills Import 2024'!K205</f>
        <v/>
      </c>
      <c r="E205" s="1" t="str">
        <f>'Bills Import 2024'!M205</f>
        <v/>
      </c>
      <c r="F205" s="1" t="str">
        <f>'Bills Import 2024'!O205</f>
        <v/>
      </c>
      <c r="G205" s="45" t="str">
        <f>'Bills Import 2024'!R205</f>
        <v/>
      </c>
      <c r="H205" s="45" t="str">
        <f>'Bills Import 2024'!R205</f>
        <v/>
      </c>
      <c r="I205" s="45" t="str">
        <f>'Bills Import 2024'!AE205</f>
        <v/>
      </c>
      <c r="J205" s="45" t="str">
        <f>'Bills Import 2024'!AG205</f>
        <v/>
      </c>
      <c r="K205" s="45" t="str">
        <f>'Bills Import 2024'!AI205</f>
        <v/>
      </c>
      <c r="L205" s="45" t="str">
        <f>'Bills Import 2024'!AK205</f>
        <v/>
      </c>
      <c r="M205" s="45" t="str">
        <f>'Bills Import 2024'!AM205</f>
        <v/>
      </c>
      <c r="N205" s="45" t="str">
        <f>'Bills Import 2024'!AO205</f>
        <v/>
      </c>
      <c r="O205" s="1" t="str">
        <f>'Bills Import 2024'!X205</f>
        <v>101011701</v>
      </c>
      <c r="P205" s="1" t="str">
        <f>'Bills Import 2024'!Y205</f>
        <v>3010093</v>
      </c>
      <c r="Q205" s="1" t="str">
        <f>'Bills Import 2024'!Z205</f>
        <v>3010094</v>
      </c>
      <c r="R205" s="1" t="str">
        <f>'Bills Import 2024'!AA205</f>
        <v>101011701</v>
      </c>
      <c r="S205" s="1" t="str">
        <f>'Bills Import 2024'!AB205</f>
        <v>3010096</v>
      </c>
      <c r="T205" s="1" t="str">
        <f>'Bills Import 2024'!AC205</f>
        <v>3010097</v>
      </c>
      <c r="U205" s="1" t="str">
        <f>'Bills Import 2024'!BC205</f>
        <v>Deduction of Advance Payment to Suppliers</v>
      </c>
      <c r="V205" s="1" t="str">
        <f>'Bills Import 2024'!BD205</f>
        <v>Manpower</v>
      </c>
      <c r="W205" s="1" t="str">
        <f>'Bills Import 2024'!BE205</f>
        <v>Machinary</v>
      </c>
      <c r="X205" s="1" t="str">
        <f>'Bills Import 2024'!BF205</f>
        <v>Deduction of Advance Payment to Suppliers</v>
      </c>
      <c r="Y205" s="1" t="str">
        <f>'Bills Import 2024'!BG205</f>
        <v>Indirect Costs</v>
      </c>
      <c r="Z205" s="1" t="str">
        <f>'Bills Import 2024'!BH205</f>
        <v>Overheads</v>
      </c>
      <c r="AA205" s="1">
        <f>'Bills Import 2024'!BI205</f>
        <v>-1</v>
      </c>
      <c r="AB205" s="1">
        <f>'Bills Import 2024'!BJ205</f>
        <v>1</v>
      </c>
      <c r="AC205" s="1">
        <f>'Bills Import 2024'!BK205</f>
        <v>1</v>
      </c>
      <c r="AD205" s="1">
        <f>'Bills Import 2024'!BL205</f>
        <v>-1</v>
      </c>
      <c r="AE205" s="1">
        <f>'Bills Import 2024'!BM205</f>
        <v>1</v>
      </c>
      <c r="AF205" s="1">
        <f>'Bills Import 2024'!BN205</f>
        <v>1</v>
      </c>
      <c r="AG205" s="46">
        <f>'Bills Import 2024'!BO205</f>
        <v>157387</v>
      </c>
      <c r="AH205" s="46">
        <f>'Bills Import 2024'!BP205</f>
        <v>76877</v>
      </c>
      <c r="AI205" s="46">
        <f>'Bills Import 2024'!BQ205</f>
        <v>7097</v>
      </c>
      <c r="AJ205" s="46">
        <f>'Bills Import 2024'!BR205</f>
        <v>31511</v>
      </c>
      <c r="AK205" s="46">
        <f>'Bills Import 2024'!BS205</f>
        <v>13481</v>
      </c>
      <c r="AL205" s="46">
        <f>'Bills Import 2024'!BT205</f>
        <v>31104</v>
      </c>
      <c r="AM205" s="1">
        <f>'Bills Import 2024'!U205</f>
        <v>10239</v>
      </c>
      <c r="AN205" s="1" t="str">
        <f>'Bills Import 2024'!W205</f>
        <v>{"1011": 100.0}</v>
      </c>
      <c r="AO205" s="1" t="str">
        <f>'Bills Import 2024'!AW205</f>
        <v>15% PUR</v>
      </c>
      <c r="AP205" s="1" t="str">
        <f>'Bills Import 2024'!AX205</f>
        <v>0% PUR</v>
      </c>
      <c r="AQ205" s="1" t="str">
        <f>'Bills Import 2024'!AY205</f>
        <v>15% PUR</v>
      </c>
      <c r="AR205" s="1" t="str">
        <f>'Bills Import 2024'!AZ205</f>
        <v>15% PUR</v>
      </c>
      <c r="AS205" s="1" t="str">
        <f>'Bills Import 2024'!BA205</f>
        <v>15% PUR</v>
      </c>
      <c r="AT205" s="1" t="str">
        <f>'Bills Import 2024'!BB205</f>
        <v>0% PUR</v>
      </c>
    </row>
    <row r="206" spans="1:46" x14ac:dyDescent="0.25">
      <c r="A206" s="1" t="str">
        <f>'Bills Import 2024'!E206</f>
        <v>Raw Material Supplier</v>
      </c>
      <c r="B206" s="1" t="str">
        <f>'Bills Import 2024'!G206</f>
        <v>Employees Wages &amp; Salaries</v>
      </c>
      <c r="C206" s="1" t="str">
        <f>'Bills Import 2024'!I206</f>
        <v>Machinary Depreciation &amp; Maintenance</v>
      </c>
      <c r="D206" s="1" t="str">
        <f>'Bills Import 2024'!K206</f>
        <v>Subcontractors &amp; Services</v>
      </c>
      <c r="E206" s="1" t="str">
        <f>'Bills Import 2024'!M206</f>
        <v>Indirect Costs</v>
      </c>
      <c r="F206" s="1" t="str">
        <f>'Bills Import 2024'!O206</f>
        <v>Overheads</v>
      </c>
      <c r="G206" s="45">
        <f>'Bills Import 2024'!R206</f>
        <v>45413</v>
      </c>
      <c r="H206" s="45">
        <f>'Bills Import 2024'!R206</f>
        <v>45413</v>
      </c>
      <c r="I206" s="45">
        <f>'Bills Import 2024'!AE206</f>
        <v>45448</v>
      </c>
      <c r="J206" s="45">
        <f>'Bills Import 2024'!AG206</f>
        <v>45418</v>
      </c>
      <c r="K206" s="45">
        <f>'Bills Import 2024'!AI206</f>
        <v>45443</v>
      </c>
      <c r="L206" s="45">
        <f>'Bills Import 2024'!AK206</f>
        <v>45428</v>
      </c>
      <c r="M206" s="45">
        <f>'Bills Import 2024'!AM206</f>
        <v>45413</v>
      </c>
      <c r="N206" s="45">
        <f>'Bills Import 2024'!AO206</f>
        <v>45434</v>
      </c>
      <c r="O206" s="1" t="str">
        <f>'Bills Import 2024'!X206</f>
        <v>3010092</v>
      </c>
      <c r="P206" s="1" t="str">
        <f>'Bills Import 2024'!Y206</f>
        <v>3010093</v>
      </c>
      <c r="Q206" s="1" t="str">
        <f>'Bills Import 2024'!Z206</f>
        <v>3010094</v>
      </c>
      <c r="R206" s="1" t="str">
        <f>'Bills Import 2024'!AA206</f>
        <v>3010095</v>
      </c>
      <c r="S206" s="1" t="str">
        <f>'Bills Import 2024'!AB206</f>
        <v>3010096</v>
      </c>
      <c r="T206" s="1" t="str">
        <f>'Bills Import 2024'!AC206</f>
        <v>3010097</v>
      </c>
      <c r="U206" s="1" t="str">
        <f>'Bills Import 2024'!BC206</f>
        <v>Raw Material</v>
      </c>
      <c r="V206" s="1" t="str">
        <f>'Bills Import 2024'!BD206</f>
        <v>Manpower</v>
      </c>
      <c r="W206" s="1" t="str">
        <f>'Bills Import 2024'!BE206</f>
        <v>Machinary</v>
      </c>
      <c r="X206" s="1" t="str">
        <f>'Bills Import 2024'!BF206</f>
        <v>Subcontractors</v>
      </c>
      <c r="Y206" s="1" t="str">
        <f>'Bills Import 2024'!BG206</f>
        <v>Indirect Costs</v>
      </c>
      <c r="Z206" s="1" t="str">
        <f>'Bills Import 2024'!BH206</f>
        <v>Overheads</v>
      </c>
      <c r="AA206" s="1">
        <f>'Bills Import 2024'!BI206</f>
        <v>1</v>
      </c>
      <c r="AB206" s="1">
        <f>'Bills Import 2024'!BJ206</f>
        <v>1</v>
      </c>
      <c r="AC206" s="1">
        <f>'Bills Import 2024'!BK206</f>
        <v>1</v>
      </c>
      <c r="AD206" s="1">
        <f>'Bills Import 2024'!BL206</f>
        <v>1</v>
      </c>
      <c r="AE206" s="1">
        <f>'Bills Import 2024'!BM206</f>
        <v>1</v>
      </c>
      <c r="AF206" s="1">
        <f>'Bills Import 2024'!BN206</f>
        <v>1</v>
      </c>
      <c r="AG206" s="46">
        <f>'Bills Import 2024'!BO206</f>
        <v>198605</v>
      </c>
      <c r="AH206" s="46">
        <f>'Bills Import 2024'!BP206</f>
        <v>97010</v>
      </c>
      <c r="AI206" s="46">
        <f>'Bills Import 2024'!BQ206</f>
        <v>8955</v>
      </c>
      <c r="AJ206" s="46">
        <f>'Bills Import 2024'!BR206</f>
        <v>39764</v>
      </c>
      <c r="AK206" s="46">
        <f>'Bills Import 2024'!BS206</f>
        <v>17011</v>
      </c>
      <c r="AL206" s="46">
        <f>'Bills Import 2024'!BT206</f>
        <v>39250</v>
      </c>
      <c r="AM206" s="1">
        <f>'Bills Import 2024'!U206</f>
        <v>10236</v>
      </c>
      <c r="AN206" s="1" t="str">
        <f>'Bills Import 2024'!W206</f>
        <v>{"1008": 100.0}</v>
      </c>
      <c r="AO206" s="1" t="str">
        <f>'Bills Import 2024'!AW206</f>
        <v>15% PUR</v>
      </c>
      <c r="AP206" s="1" t="str">
        <f>'Bills Import 2024'!AX206</f>
        <v>0% PUR</v>
      </c>
      <c r="AQ206" s="1" t="str">
        <f>'Bills Import 2024'!AY206</f>
        <v>15% PUR</v>
      </c>
      <c r="AR206" s="1" t="str">
        <f>'Bills Import 2024'!AZ206</f>
        <v>15% PUR</v>
      </c>
      <c r="AS206" s="1" t="str">
        <f>'Bills Import 2024'!BA206</f>
        <v>15% PUR</v>
      </c>
      <c r="AT206" s="1" t="str">
        <f>'Bills Import 2024'!BB206</f>
        <v>0% PUR</v>
      </c>
    </row>
    <row r="207" spans="1:46" x14ac:dyDescent="0.25">
      <c r="A207" s="1" t="str">
        <f>'Bills Import 2024'!E207</f>
        <v/>
      </c>
      <c r="B207" s="1" t="str">
        <f>'Bills Import 2024'!G207</f>
        <v/>
      </c>
      <c r="C207" s="1" t="str">
        <f>'Bills Import 2024'!I207</f>
        <v/>
      </c>
      <c r="D207" s="1" t="str">
        <f>'Bills Import 2024'!K207</f>
        <v/>
      </c>
      <c r="E207" s="1" t="str">
        <f>'Bills Import 2024'!M207</f>
        <v/>
      </c>
      <c r="F207" s="1" t="str">
        <f>'Bills Import 2024'!O207</f>
        <v/>
      </c>
      <c r="G207" s="45" t="str">
        <f>'Bills Import 2024'!R207</f>
        <v/>
      </c>
      <c r="H207" s="45" t="str">
        <f>'Bills Import 2024'!R207</f>
        <v/>
      </c>
      <c r="I207" s="45" t="str">
        <f>'Bills Import 2024'!AE207</f>
        <v/>
      </c>
      <c r="J207" s="45" t="str">
        <f>'Bills Import 2024'!AG207</f>
        <v/>
      </c>
      <c r="K207" s="45" t="str">
        <f>'Bills Import 2024'!AI207</f>
        <v/>
      </c>
      <c r="L207" s="45" t="str">
        <f>'Bills Import 2024'!AK207</f>
        <v/>
      </c>
      <c r="M207" s="45" t="str">
        <f>'Bills Import 2024'!AM207</f>
        <v/>
      </c>
      <c r="N207" s="45" t="str">
        <f>'Bills Import 2024'!AO207</f>
        <v/>
      </c>
      <c r="O207" s="1" t="str">
        <f>'Bills Import 2024'!X207</f>
        <v>101011701</v>
      </c>
      <c r="P207" s="1" t="str">
        <f>'Bills Import 2024'!Y207</f>
        <v>3010093</v>
      </c>
      <c r="Q207" s="1" t="str">
        <f>'Bills Import 2024'!Z207</f>
        <v>3010094</v>
      </c>
      <c r="R207" s="1" t="str">
        <f>'Bills Import 2024'!AA207</f>
        <v>101011701</v>
      </c>
      <c r="S207" s="1" t="str">
        <f>'Bills Import 2024'!AB207</f>
        <v>3010096</v>
      </c>
      <c r="T207" s="1" t="str">
        <f>'Bills Import 2024'!AC207</f>
        <v>3010097</v>
      </c>
      <c r="U207" s="1" t="str">
        <f>'Bills Import 2024'!BC207</f>
        <v>Deduction of Advance Payment to Suppliers</v>
      </c>
      <c r="V207" s="1" t="str">
        <f>'Bills Import 2024'!BD207</f>
        <v>Manpower</v>
      </c>
      <c r="W207" s="1" t="str">
        <f>'Bills Import 2024'!BE207</f>
        <v>Machinary</v>
      </c>
      <c r="X207" s="1" t="str">
        <f>'Bills Import 2024'!BF207</f>
        <v>Deduction of Advance Payment to Suppliers</v>
      </c>
      <c r="Y207" s="1" t="str">
        <f>'Bills Import 2024'!BG207</f>
        <v>Indirect Costs</v>
      </c>
      <c r="Z207" s="1" t="str">
        <f>'Bills Import 2024'!BH207</f>
        <v>Overheads</v>
      </c>
      <c r="AA207" s="1">
        <f>'Bills Import 2024'!BI207</f>
        <v>-1</v>
      </c>
      <c r="AB207" s="1">
        <f>'Bills Import 2024'!BJ207</f>
        <v>1</v>
      </c>
      <c r="AC207" s="1">
        <f>'Bills Import 2024'!BK207</f>
        <v>1</v>
      </c>
      <c r="AD207" s="1">
        <f>'Bills Import 2024'!BL207</f>
        <v>-1</v>
      </c>
      <c r="AE207" s="1">
        <f>'Bills Import 2024'!BM207</f>
        <v>1</v>
      </c>
      <c r="AF207" s="1">
        <f>'Bills Import 2024'!BN207</f>
        <v>1</v>
      </c>
      <c r="AG207" s="46">
        <f>'Bills Import 2024'!BO207</f>
        <v>49651</v>
      </c>
      <c r="AH207" s="46">
        <f>'Bills Import 2024'!BP207</f>
        <v>24252</v>
      </c>
      <c r="AI207" s="46">
        <f>'Bills Import 2024'!BQ207</f>
        <v>2239</v>
      </c>
      <c r="AJ207" s="46">
        <f>'Bills Import 2024'!BR207</f>
        <v>9941</v>
      </c>
      <c r="AK207" s="46">
        <f>'Bills Import 2024'!BS207</f>
        <v>4253</v>
      </c>
      <c r="AL207" s="46">
        <f>'Bills Import 2024'!BT207</f>
        <v>9812</v>
      </c>
      <c r="AM207" s="1">
        <f>'Bills Import 2024'!U207</f>
        <v>10236</v>
      </c>
      <c r="AN207" s="1" t="str">
        <f>'Bills Import 2024'!W207</f>
        <v>{"1008": 100.0}</v>
      </c>
      <c r="AO207" s="1" t="str">
        <f>'Bills Import 2024'!AW207</f>
        <v>15% PUR</v>
      </c>
      <c r="AP207" s="1" t="str">
        <f>'Bills Import 2024'!AX207</f>
        <v>0% PUR</v>
      </c>
      <c r="AQ207" s="1" t="str">
        <f>'Bills Import 2024'!AY207</f>
        <v>15% PUR</v>
      </c>
      <c r="AR207" s="1" t="str">
        <f>'Bills Import 2024'!AZ207</f>
        <v>15% PUR</v>
      </c>
      <c r="AS207" s="1" t="str">
        <f>'Bills Import 2024'!BA207</f>
        <v>15% PUR</v>
      </c>
      <c r="AT207" s="1" t="str">
        <f>'Bills Import 2024'!BB207</f>
        <v>0% PUR</v>
      </c>
    </row>
    <row r="208" spans="1:46" x14ac:dyDescent="0.25">
      <c r="A208" s="1" t="str">
        <f>'Bills Import 2024'!E208</f>
        <v>Raw Material Supplier</v>
      </c>
      <c r="B208" s="1" t="str">
        <f>'Bills Import 2024'!G208</f>
        <v>Employees Wages &amp; Salaries</v>
      </c>
      <c r="C208" s="1" t="str">
        <f>'Bills Import 2024'!I208</f>
        <v>Machinary Depreciation &amp; Maintenance</v>
      </c>
      <c r="D208" s="1" t="str">
        <f>'Bills Import 2024'!K208</f>
        <v>Subcontractors &amp; Services</v>
      </c>
      <c r="E208" s="1" t="str">
        <f>'Bills Import 2024'!M208</f>
        <v>Indirect Costs</v>
      </c>
      <c r="F208" s="1" t="str">
        <f>'Bills Import 2024'!O208</f>
        <v>Overheads</v>
      </c>
      <c r="G208" s="45">
        <f>'Bills Import 2024'!R208</f>
        <v>45413</v>
      </c>
      <c r="H208" s="45">
        <f>'Bills Import 2024'!R208</f>
        <v>45413</v>
      </c>
      <c r="I208" s="45">
        <f>'Bills Import 2024'!AE208</f>
        <v>45448</v>
      </c>
      <c r="J208" s="45">
        <f>'Bills Import 2024'!AG208</f>
        <v>45418</v>
      </c>
      <c r="K208" s="45">
        <f>'Bills Import 2024'!AI208</f>
        <v>45443</v>
      </c>
      <c r="L208" s="45">
        <f>'Bills Import 2024'!AK208</f>
        <v>45428</v>
      </c>
      <c r="M208" s="45">
        <f>'Bills Import 2024'!AM208</f>
        <v>45413</v>
      </c>
      <c r="N208" s="45">
        <f>'Bills Import 2024'!AO208</f>
        <v>45434</v>
      </c>
      <c r="O208" s="1" t="str">
        <f>'Bills Import 2024'!X208</f>
        <v>3010092</v>
      </c>
      <c r="P208" s="1" t="str">
        <f>'Bills Import 2024'!Y208</f>
        <v>3010093</v>
      </c>
      <c r="Q208" s="1" t="str">
        <f>'Bills Import 2024'!Z208</f>
        <v>3010094</v>
      </c>
      <c r="R208" s="1" t="str">
        <f>'Bills Import 2024'!AA208</f>
        <v>3010095</v>
      </c>
      <c r="S208" s="1" t="str">
        <f>'Bills Import 2024'!AB208</f>
        <v>3010096</v>
      </c>
      <c r="T208" s="1" t="str">
        <f>'Bills Import 2024'!AC208</f>
        <v>3010097</v>
      </c>
      <c r="U208" s="1" t="str">
        <f>'Bills Import 2024'!BC208</f>
        <v>Raw Material</v>
      </c>
      <c r="V208" s="1" t="str">
        <f>'Bills Import 2024'!BD208</f>
        <v>Manpower</v>
      </c>
      <c r="W208" s="1" t="str">
        <f>'Bills Import 2024'!BE208</f>
        <v>Machinary</v>
      </c>
      <c r="X208" s="1" t="str">
        <f>'Bills Import 2024'!BF208</f>
        <v>Subcontractors</v>
      </c>
      <c r="Y208" s="1" t="str">
        <f>'Bills Import 2024'!BG208</f>
        <v>Indirect Costs</v>
      </c>
      <c r="Z208" s="1" t="str">
        <f>'Bills Import 2024'!BH208</f>
        <v>Overheads</v>
      </c>
      <c r="AA208" s="1">
        <f>'Bills Import 2024'!BI208</f>
        <v>1</v>
      </c>
      <c r="AB208" s="1">
        <f>'Bills Import 2024'!BJ208</f>
        <v>1</v>
      </c>
      <c r="AC208" s="1">
        <f>'Bills Import 2024'!BK208</f>
        <v>1</v>
      </c>
      <c r="AD208" s="1">
        <f>'Bills Import 2024'!BL208</f>
        <v>1</v>
      </c>
      <c r="AE208" s="1">
        <f>'Bills Import 2024'!BM208</f>
        <v>1</v>
      </c>
      <c r="AF208" s="1">
        <f>'Bills Import 2024'!BN208</f>
        <v>1</v>
      </c>
      <c r="AG208" s="46">
        <f>'Bills Import 2024'!BO208</f>
        <v>1485932</v>
      </c>
      <c r="AH208" s="46">
        <f>'Bills Import 2024'!BP208</f>
        <v>725815</v>
      </c>
      <c r="AI208" s="46">
        <f>'Bills Import 2024'!BQ208</f>
        <v>67003</v>
      </c>
      <c r="AJ208" s="46">
        <f>'Bills Import 2024'!BR208</f>
        <v>297507</v>
      </c>
      <c r="AK208" s="46">
        <f>'Bills Import 2024'!BS208</f>
        <v>127274</v>
      </c>
      <c r="AL208" s="46">
        <f>'Bills Import 2024'!BT208</f>
        <v>293660</v>
      </c>
      <c r="AM208" s="1">
        <f>'Bills Import 2024'!U208</f>
        <v>10247</v>
      </c>
      <c r="AN208" s="1" t="str">
        <f>'Bills Import 2024'!W208</f>
        <v>{"1019": 100.0}</v>
      </c>
      <c r="AO208" s="1" t="str">
        <f>'Bills Import 2024'!AW208</f>
        <v>15% PUR</v>
      </c>
      <c r="AP208" s="1" t="str">
        <f>'Bills Import 2024'!AX208</f>
        <v>0% PUR</v>
      </c>
      <c r="AQ208" s="1" t="str">
        <f>'Bills Import 2024'!AY208</f>
        <v>15% PUR</v>
      </c>
      <c r="AR208" s="1" t="str">
        <f>'Bills Import 2024'!AZ208</f>
        <v>15% PUR</v>
      </c>
      <c r="AS208" s="1" t="str">
        <f>'Bills Import 2024'!BA208</f>
        <v>15% PUR</v>
      </c>
      <c r="AT208" s="1" t="str">
        <f>'Bills Import 2024'!BB208</f>
        <v>0% PUR</v>
      </c>
    </row>
    <row r="209" spans="1:46" x14ac:dyDescent="0.25">
      <c r="A209" s="1" t="str">
        <f>'Bills Import 2024'!E209</f>
        <v/>
      </c>
      <c r="B209" s="1" t="str">
        <f>'Bills Import 2024'!G209</f>
        <v/>
      </c>
      <c r="C209" s="1" t="str">
        <f>'Bills Import 2024'!I209</f>
        <v/>
      </c>
      <c r="D209" s="1" t="str">
        <f>'Bills Import 2024'!K209</f>
        <v/>
      </c>
      <c r="E209" s="1" t="str">
        <f>'Bills Import 2024'!M209</f>
        <v/>
      </c>
      <c r="F209" s="1" t="str">
        <f>'Bills Import 2024'!O209</f>
        <v/>
      </c>
      <c r="G209" s="45" t="str">
        <f>'Bills Import 2024'!R209</f>
        <v/>
      </c>
      <c r="H209" s="45" t="str">
        <f>'Bills Import 2024'!R209</f>
        <v/>
      </c>
      <c r="I209" s="45" t="str">
        <f>'Bills Import 2024'!AE209</f>
        <v/>
      </c>
      <c r="J209" s="45" t="str">
        <f>'Bills Import 2024'!AG209</f>
        <v/>
      </c>
      <c r="K209" s="45" t="str">
        <f>'Bills Import 2024'!AI209</f>
        <v/>
      </c>
      <c r="L209" s="45" t="str">
        <f>'Bills Import 2024'!AK209</f>
        <v/>
      </c>
      <c r="M209" s="45" t="str">
        <f>'Bills Import 2024'!AM209</f>
        <v/>
      </c>
      <c r="N209" s="45" t="str">
        <f>'Bills Import 2024'!AO209</f>
        <v/>
      </c>
      <c r="O209" s="1" t="str">
        <f>'Bills Import 2024'!X209</f>
        <v>101011701</v>
      </c>
      <c r="P209" s="1" t="str">
        <f>'Bills Import 2024'!Y209</f>
        <v>3010093</v>
      </c>
      <c r="Q209" s="1" t="str">
        <f>'Bills Import 2024'!Z209</f>
        <v>3010094</v>
      </c>
      <c r="R209" s="1" t="str">
        <f>'Bills Import 2024'!AA209</f>
        <v>101011701</v>
      </c>
      <c r="S209" s="1" t="str">
        <f>'Bills Import 2024'!AB209</f>
        <v>3010096</v>
      </c>
      <c r="T209" s="1" t="str">
        <f>'Bills Import 2024'!AC209</f>
        <v>3010097</v>
      </c>
      <c r="U209" s="1" t="str">
        <f>'Bills Import 2024'!BC209</f>
        <v>Deduction of Advance Payment to Suppliers</v>
      </c>
      <c r="V209" s="1" t="str">
        <f>'Bills Import 2024'!BD209</f>
        <v>Manpower</v>
      </c>
      <c r="W209" s="1" t="str">
        <f>'Bills Import 2024'!BE209</f>
        <v>Machinary</v>
      </c>
      <c r="X209" s="1" t="str">
        <f>'Bills Import 2024'!BF209</f>
        <v>Deduction of Advance Payment to Suppliers</v>
      </c>
      <c r="Y209" s="1" t="str">
        <f>'Bills Import 2024'!BG209</f>
        <v>Indirect Costs</v>
      </c>
      <c r="Z209" s="1" t="str">
        <f>'Bills Import 2024'!BH209</f>
        <v>Overheads</v>
      </c>
      <c r="AA209" s="1">
        <f>'Bills Import 2024'!BI209</f>
        <v>-1</v>
      </c>
      <c r="AB209" s="1">
        <f>'Bills Import 2024'!BJ209</f>
        <v>1</v>
      </c>
      <c r="AC209" s="1">
        <f>'Bills Import 2024'!BK209</f>
        <v>1</v>
      </c>
      <c r="AD209" s="1">
        <f>'Bills Import 2024'!BL209</f>
        <v>-1</v>
      </c>
      <c r="AE209" s="1">
        <f>'Bills Import 2024'!BM209</f>
        <v>1</v>
      </c>
      <c r="AF209" s="1">
        <f>'Bills Import 2024'!BN209</f>
        <v>1</v>
      </c>
      <c r="AG209" s="46">
        <f>'Bills Import 2024'!BO209</f>
        <v>297186</v>
      </c>
      <c r="AH209" s="46">
        <f>'Bills Import 2024'!BP209</f>
        <v>145163</v>
      </c>
      <c r="AI209" s="46">
        <f>'Bills Import 2024'!BQ209</f>
        <v>13401</v>
      </c>
      <c r="AJ209" s="46">
        <f>'Bills Import 2024'!BR209</f>
        <v>59501</v>
      </c>
      <c r="AK209" s="46">
        <f>'Bills Import 2024'!BS209</f>
        <v>25455</v>
      </c>
      <c r="AL209" s="46">
        <f>'Bills Import 2024'!BT209</f>
        <v>58732</v>
      </c>
      <c r="AM209" s="1">
        <f>'Bills Import 2024'!U209</f>
        <v>10247</v>
      </c>
      <c r="AN209" s="1" t="str">
        <f>'Bills Import 2024'!W209</f>
        <v>{"1019": 100.0}</v>
      </c>
      <c r="AO209" s="1" t="str">
        <f>'Bills Import 2024'!AW209</f>
        <v>15% PUR</v>
      </c>
      <c r="AP209" s="1" t="str">
        <f>'Bills Import 2024'!AX209</f>
        <v>0% PUR</v>
      </c>
      <c r="AQ209" s="1" t="str">
        <f>'Bills Import 2024'!AY209</f>
        <v>15% PUR</v>
      </c>
      <c r="AR209" s="1" t="str">
        <f>'Bills Import 2024'!AZ209</f>
        <v>15% PUR</v>
      </c>
      <c r="AS209" s="1" t="str">
        <f>'Bills Import 2024'!BA209</f>
        <v>15% PUR</v>
      </c>
      <c r="AT209" s="1" t="str">
        <f>'Bills Import 2024'!BB209</f>
        <v>0% PUR</v>
      </c>
    </row>
    <row r="210" spans="1:46" x14ac:dyDescent="0.25">
      <c r="A210" s="1" t="str">
        <f>'Bills Import 2024'!E210</f>
        <v>Raw Material Supplier</v>
      </c>
      <c r="B210" s="1" t="str">
        <f>'Bills Import 2024'!G210</f>
        <v>Employees Wages &amp; Salaries</v>
      </c>
      <c r="C210" s="1" t="str">
        <f>'Bills Import 2024'!I210</f>
        <v>Machinary Depreciation &amp; Maintenance</v>
      </c>
      <c r="D210" s="1" t="str">
        <f>'Bills Import 2024'!K210</f>
        <v>Subcontractors &amp; Services</v>
      </c>
      <c r="E210" s="1" t="str">
        <f>'Bills Import 2024'!M210</f>
        <v>Indirect Costs</v>
      </c>
      <c r="F210" s="1" t="str">
        <f>'Bills Import 2024'!O210</f>
        <v>Overheads</v>
      </c>
      <c r="G210" s="45">
        <f>'Bills Import 2024'!R210</f>
        <v>45413</v>
      </c>
      <c r="H210" s="45">
        <f>'Bills Import 2024'!R210</f>
        <v>45413</v>
      </c>
      <c r="I210" s="45">
        <f>'Bills Import 2024'!AE210</f>
        <v>45448</v>
      </c>
      <c r="J210" s="45">
        <f>'Bills Import 2024'!AG210</f>
        <v>45418</v>
      </c>
      <c r="K210" s="45">
        <f>'Bills Import 2024'!AI210</f>
        <v>45443</v>
      </c>
      <c r="L210" s="45">
        <f>'Bills Import 2024'!AK210</f>
        <v>45428</v>
      </c>
      <c r="M210" s="45">
        <f>'Bills Import 2024'!AM210</f>
        <v>45413</v>
      </c>
      <c r="N210" s="45">
        <f>'Bills Import 2024'!AO210</f>
        <v>45434</v>
      </c>
      <c r="O210" s="1" t="str">
        <f>'Bills Import 2024'!X210</f>
        <v>3010092</v>
      </c>
      <c r="P210" s="1" t="str">
        <f>'Bills Import 2024'!Y210</f>
        <v>3010093</v>
      </c>
      <c r="Q210" s="1" t="str">
        <f>'Bills Import 2024'!Z210</f>
        <v>3010094</v>
      </c>
      <c r="R210" s="1" t="str">
        <f>'Bills Import 2024'!AA210</f>
        <v>3010095</v>
      </c>
      <c r="S210" s="1" t="str">
        <f>'Bills Import 2024'!AB210</f>
        <v>3010096</v>
      </c>
      <c r="T210" s="1" t="str">
        <f>'Bills Import 2024'!AC210</f>
        <v>3010097</v>
      </c>
      <c r="U210" s="1" t="str">
        <f>'Bills Import 2024'!BC210</f>
        <v>Raw Material</v>
      </c>
      <c r="V210" s="1" t="str">
        <f>'Bills Import 2024'!BD210</f>
        <v>Manpower</v>
      </c>
      <c r="W210" s="1" t="str">
        <f>'Bills Import 2024'!BE210</f>
        <v>Machinary</v>
      </c>
      <c r="X210" s="1" t="str">
        <f>'Bills Import 2024'!BF210</f>
        <v>Subcontractors</v>
      </c>
      <c r="Y210" s="1" t="str">
        <f>'Bills Import 2024'!BG210</f>
        <v>Indirect Costs</v>
      </c>
      <c r="Z210" s="1" t="str">
        <f>'Bills Import 2024'!BH210</f>
        <v>Overheads</v>
      </c>
      <c r="AA210" s="1">
        <f>'Bills Import 2024'!BI210</f>
        <v>1</v>
      </c>
      <c r="AB210" s="1">
        <f>'Bills Import 2024'!BJ210</f>
        <v>1</v>
      </c>
      <c r="AC210" s="1">
        <f>'Bills Import 2024'!BK210</f>
        <v>1</v>
      </c>
      <c r="AD210" s="1">
        <f>'Bills Import 2024'!BL210</f>
        <v>1</v>
      </c>
      <c r="AE210" s="1">
        <f>'Bills Import 2024'!BM210</f>
        <v>1</v>
      </c>
      <c r="AF210" s="1">
        <f>'Bills Import 2024'!BN210</f>
        <v>1</v>
      </c>
      <c r="AG210" s="46">
        <f>'Bills Import 2024'!BO210</f>
        <v>111240</v>
      </c>
      <c r="AH210" s="46">
        <f>'Bills Import 2024'!BP210</f>
        <v>54336</v>
      </c>
      <c r="AI210" s="46">
        <f>'Bills Import 2024'!BQ210</f>
        <v>5016</v>
      </c>
      <c r="AJ210" s="46">
        <f>'Bills Import 2024'!BR210</f>
        <v>22272</v>
      </c>
      <c r="AK210" s="46">
        <f>'Bills Import 2024'!BS210</f>
        <v>9528</v>
      </c>
      <c r="AL210" s="46">
        <f>'Bills Import 2024'!BT210</f>
        <v>21984</v>
      </c>
      <c r="AM210" s="1">
        <f>'Bills Import 2024'!U210</f>
        <v>10261</v>
      </c>
      <c r="AN210" s="1" t="str">
        <f>'Bills Import 2024'!W210</f>
        <v>{"1033": 100.0}</v>
      </c>
      <c r="AO210" s="1" t="str">
        <f>'Bills Import 2024'!AW210</f>
        <v>15% PUR</v>
      </c>
      <c r="AP210" s="1" t="str">
        <f>'Bills Import 2024'!AX210</f>
        <v>0% PUR</v>
      </c>
      <c r="AQ210" s="1" t="str">
        <f>'Bills Import 2024'!AY210</f>
        <v>15% PUR</v>
      </c>
      <c r="AR210" s="1" t="str">
        <f>'Bills Import 2024'!AZ210</f>
        <v>15% PUR</v>
      </c>
      <c r="AS210" s="1" t="str">
        <f>'Bills Import 2024'!BA210</f>
        <v>15% PUR</v>
      </c>
      <c r="AT210" s="1" t="str">
        <f>'Bills Import 2024'!BB210</f>
        <v>0% PUR</v>
      </c>
    </row>
    <row r="211" spans="1:46" x14ac:dyDescent="0.25">
      <c r="A211" s="1" t="str">
        <f>'Bills Import 2024'!E211</f>
        <v/>
      </c>
      <c r="B211" s="1" t="str">
        <f>'Bills Import 2024'!G211</f>
        <v/>
      </c>
      <c r="C211" s="1" t="str">
        <f>'Bills Import 2024'!I211</f>
        <v/>
      </c>
      <c r="D211" s="1" t="str">
        <f>'Bills Import 2024'!K211</f>
        <v/>
      </c>
      <c r="E211" s="1" t="str">
        <f>'Bills Import 2024'!M211</f>
        <v/>
      </c>
      <c r="F211" s="1" t="str">
        <f>'Bills Import 2024'!O211</f>
        <v/>
      </c>
      <c r="G211" s="45" t="str">
        <f>'Bills Import 2024'!R211</f>
        <v/>
      </c>
      <c r="H211" s="45" t="str">
        <f>'Bills Import 2024'!R211</f>
        <v/>
      </c>
      <c r="I211" s="45" t="str">
        <f>'Bills Import 2024'!AE211</f>
        <v/>
      </c>
      <c r="J211" s="45" t="str">
        <f>'Bills Import 2024'!AG211</f>
        <v/>
      </c>
      <c r="K211" s="45" t="str">
        <f>'Bills Import 2024'!AI211</f>
        <v/>
      </c>
      <c r="L211" s="45" t="str">
        <f>'Bills Import 2024'!AK211</f>
        <v/>
      </c>
      <c r="M211" s="45" t="str">
        <f>'Bills Import 2024'!AM211</f>
        <v/>
      </c>
      <c r="N211" s="45" t="str">
        <f>'Bills Import 2024'!AO211</f>
        <v/>
      </c>
      <c r="O211" s="1" t="str">
        <f>'Bills Import 2024'!X211</f>
        <v>101011701</v>
      </c>
      <c r="P211" s="1" t="str">
        <f>'Bills Import 2024'!Y211</f>
        <v>3010093</v>
      </c>
      <c r="Q211" s="1" t="str">
        <f>'Bills Import 2024'!Z211</f>
        <v>3010094</v>
      </c>
      <c r="R211" s="1" t="str">
        <f>'Bills Import 2024'!AA211</f>
        <v>101011701</v>
      </c>
      <c r="S211" s="1" t="str">
        <f>'Bills Import 2024'!AB211</f>
        <v>3010096</v>
      </c>
      <c r="T211" s="1" t="str">
        <f>'Bills Import 2024'!AC211</f>
        <v>3010097</v>
      </c>
      <c r="U211" s="1" t="str">
        <f>'Bills Import 2024'!BC211</f>
        <v>Deduction of Advance Payment to Suppliers</v>
      </c>
      <c r="V211" s="1" t="str">
        <f>'Bills Import 2024'!BD211</f>
        <v>Manpower</v>
      </c>
      <c r="W211" s="1" t="str">
        <f>'Bills Import 2024'!BE211</f>
        <v>Machinary</v>
      </c>
      <c r="X211" s="1" t="str">
        <f>'Bills Import 2024'!BF211</f>
        <v>Deduction of Advance Payment to Suppliers</v>
      </c>
      <c r="Y211" s="1" t="str">
        <f>'Bills Import 2024'!BG211</f>
        <v>Indirect Costs</v>
      </c>
      <c r="Z211" s="1" t="str">
        <f>'Bills Import 2024'!BH211</f>
        <v>Overheads</v>
      </c>
      <c r="AA211" s="1">
        <f>'Bills Import 2024'!BI211</f>
        <v>-1</v>
      </c>
      <c r="AB211" s="1">
        <f>'Bills Import 2024'!BJ211</f>
        <v>1</v>
      </c>
      <c r="AC211" s="1">
        <f>'Bills Import 2024'!BK211</f>
        <v>1</v>
      </c>
      <c r="AD211" s="1">
        <f>'Bills Import 2024'!BL211</f>
        <v>-1</v>
      </c>
      <c r="AE211" s="1">
        <f>'Bills Import 2024'!BM211</f>
        <v>1</v>
      </c>
      <c r="AF211" s="1">
        <f>'Bills Import 2024'!BN211</f>
        <v>1</v>
      </c>
      <c r="AG211" s="46">
        <f>'Bills Import 2024'!BO211</f>
        <v>33372</v>
      </c>
      <c r="AH211" s="46">
        <f>'Bills Import 2024'!BP211</f>
        <v>16301</v>
      </c>
      <c r="AI211" s="46">
        <f>'Bills Import 2024'!BQ211</f>
        <v>1505</v>
      </c>
      <c r="AJ211" s="46">
        <f>'Bills Import 2024'!BR211</f>
        <v>6682</v>
      </c>
      <c r="AK211" s="46">
        <f>'Bills Import 2024'!BS211</f>
        <v>2858</v>
      </c>
      <c r="AL211" s="46">
        <f>'Bills Import 2024'!BT211</f>
        <v>6595</v>
      </c>
      <c r="AM211" s="1">
        <f>'Bills Import 2024'!U211</f>
        <v>10261</v>
      </c>
      <c r="AN211" s="1" t="str">
        <f>'Bills Import 2024'!W211</f>
        <v>{"1033": 100.0}</v>
      </c>
      <c r="AO211" s="1" t="str">
        <f>'Bills Import 2024'!AW211</f>
        <v>15% PUR</v>
      </c>
      <c r="AP211" s="1" t="str">
        <f>'Bills Import 2024'!AX211</f>
        <v>0% PUR</v>
      </c>
      <c r="AQ211" s="1" t="str">
        <f>'Bills Import 2024'!AY211</f>
        <v>15% PUR</v>
      </c>
      <c r="AR211" s="1" t="str">
        <f>'Bills Import 2024'!AZ211</f>
        <v>15% PUR</v>
      </c>
      <c r="AS211" s="1" t="str">
        <f>'Bills Import 2024'!BA211</f>
        <v>15% PUR</v>
      </c>
      <c r="AT211" s="1" t="str">
        <f>'Bills Import 2024'!BB211</f>
        <v>0% PUR</v>
      </c>
    </row>
    <row r="212" spans="1:46" x14ac:dyDescent="0.25">
      <c r="A212" s="1" t="str">
        <f>'Bills Import 2024'!E212</f>
        <v>Raw Material Supplier</v>
      </c>
      <c r="B212" s="1" t="str">
        <f>'Bills Import 2024'!G212</f>
        <v>Employees Wages &amp; Salaries</v>
      </c>
      <c r="C212" s="1" t="str">
        <f>'Bills Import 2024'!I212</f>
        <v>Machinary Depreciation &amp; Maintenance</v>
      </c>
      <c r="D212" s="1" t="str">
        <f>'Bills Import 2024'!K212</f>
        <v>Subcontractors &amp; Services</v>
      </c>
      <c r="E212" s="1" t="str">
        <f>'Bills Import 2024'!M212</f>
        <v>Indirect Costs</v>
      </c>
      <c r="F212" s="1" t="str">
        <f>'Bills Import 2024'!O212</f>
        <v>Overheads</v>
      </c>
      <c r="G212" s="45">
        <f>'Bills Import 2024'!R212</f>
        <v>45413</v>
      </c>
      <c r="H212" s="45">
        <f>'Bills Import 2024'!R212</f>
        <v>45413</v>
      </c>
      <c r="I212" s="45">
        <f>'Bills Import 2024'!AE212</f>
        <v>45448</v>
      </c>
      <c r="J212" s="45">
        <f>'Bills Import 2024'!AG212</f>
        <v>45418</v>
      </c>
      <c r="K212" s="45">
        <f>'Bills Import 2024'!AI212</f>
        <v>45443</v>
      </c>
      <c r="L212" s="45">
        <f>'Bills Import 2024'!AK212</f>
        <v>45428</v>
      </c>
      <c r="M212" s="45">
        <f>'Bills Import 2024'!AM212</f>
        <v>45413</v>
      </c>
      <c r="N212" s="45">
        <f>'Bills Import 2024'!AO212</f>
        <v>45434</v>
      </c>
      <c r="O212" s="1" t="str">
        <f>'Bills Import 2024'!X212</f>
        <v>3010092</v>
      </c>
      <c r="P212" s="1" t="str">
        <f>'Bills Import 2024'!Y212</f>
        <v>3010093</v>
      </c>
      <c r="Q212" s="1" t="str">
        <f>'Bills Import 2024'!Z212</f>
        <v>3010094</v>
      </c>
      <c r="R212" s="1" t="str">
        <f>'Bills Import 2024'!AA212</f>
        <v>3010095</v>
      </c>
      <c r="S212" s="1" t="str">
        <f>'Bills Import 2024'!AB212</f>
        <v>3010096</v>
      </c>
      <c r="T212" s="1" t="str">
        <f>'Bills Import 2024'!AC212</f>
        <v>3010097</v>
      </c>
      <c r="U212" s="1" t="str">
        <f>'Bills Import 2024'!BC212</f>
        <v>Raw Material</v>
      </c>
      <c r="V212" s="1" t="str">
        <f>'Bills Import 2024'!BD212</f>
        <v>Manpower</v>
      </c>
      <c r="W212" s="1" t="str">
        <f>'Bills Import 2024'!BE212</f>
        <v>Machinary</v>
      </c>
      <c r="X212" s="1" t="str">
        <f>'Bills Import 2024'!BF212</f>
        <v>Subcontractors</v>
      </c>
      <c r="Y212" s="1" t="str">
        <f>'Bills Import 2024'!BG212</f>
        <v>Indirect Costs</v>
      </c>
      <c r="Z212" s="1" t="str">
        <f>'Bills Import 2024'!BH212</f>
        <v>Overheads</v>
      </c>
      <c r="AA212" s="1">
        <f>'Bills Import 2024'!BI212</f>
        <v>1</v>
      </c>
      <c r="AB212" s="1">
        <f>'Bills Import 2024'!BJ212</f>
        <v>1</v>
      </c>
      <c r="AC212" s="1">
        <f>'Bills Import 2024'!BK212</f>
        <v>1</v>
      </c>
      <c r="AD212" s="1">
        <f>'Bills Import 2024'!BL212</f>
        <v>1</v>
      </c>
      <c r="AE212" s="1">
        <f>'Bills Import 2024'!BM212</f>
        <v>1</v>
      </c>
      <c r="AF212" s="1">
        <f>'Bills Import 2024'!BN212</f>
        <v>1</v>
      </c>
      <c r="AG212" s="46">
        <f>'Bills Import 2024'!BO212</f>
        <v>407880</v>
      </c>
      <c r="AH212" s="46">
        <f>'Bills Import 2024'!BP212</f>
        <v>199232</v>
      </c>
      <c r="AI212" s="46">
        <f>'Bills Import 2024'!BQ212</f>
        <v>18392</v>
      </c>
      <c r="AJ212" s="46">
        <f>'Bills Import 2024'!BR212</f>
        <v>81664</v>
      </c>
      <c r="AK212" s="46">
        <f>'Bills Import 2024'!BS212</f>
        <v>34936</v>
      </c>
      <c r="AL212" s="46">
        <f>'Bills Import 2024'!BT212</f>
        <v>80608</v>
      </c>
      <c r="AM212" s="1">
        <f>'Bills Import 2024'!U212</f>
        <v>10250</v>
      </c>
      <c r="AN212" s="1" t="str">
        <f>'Bills Import 2024'!W212</f>
        <v>{"1022": 100.0}</v>
      </c>
      <c r="AO212" s="1" t="str">
        <f>'Bills Import 2024'!AW212</f>
        <v>15% PUR</v>
      </c>
      <c r="AP212" s="1" t="str">
        <f>'Bills Import 2024'!AX212</f>
        <v>0% PUR</v>
      </c>
      <c r="AQ212" s="1" t="str">
        <f>'Bills Import 2024'!AY212</f>
        <v>15% PUR</v>
      </c>
      <c r="AR212" s="1" t="str">
        <f>'Bills Import 2024'!AZ212</f>
        <v>15% PUR</v>
      </c>
      <c r="AS212" s="1" t="str">
        <f>'Bills Import 2024'!BA212</f>
        <v>15% PUR</v>
      </c>
      <c r="AT212" s="1" t="str">
        <f>'Bills Import 2024'!BB212</f>
        <v>0% PUR</v>
      </c>
    </row>
    <row r="213" spans="1:46" x14ac:dyDescent="0.25">
      <c r="A213" s="1" t="str">
        <f>'Bills Import 2024'!E213</f>
        <v/>
      </c>
      <c r="B213" s="1" t="str">
        <f>'Bills Import 2024'!G213</f>
        <v/>
      </c>
      <c r="C213" s="1" t="str">
        <f>'Bills Import 2024'!I213</f>
        <v/>
      </c>
      <c r="D213" s="1" t="str">
        <f>'Bills Import 2024'!K213</f>
        <v/>
      </c>
      <c r="E213" s="1" t="str">
        <f>'Bills Import 2024'!M213</f>
        <v/>
      </c>
      <c r="F213" s="1" t="str">
        <f>'Bills Import 2024'!O213</f>
        <v/>
      </c>
      <c r="G213" s="45" t="str">
        <f>'Bills Import 2024'!R213</f>
        <v/>
      </c>
      <c r="H213" s="45" t="str">
        <f>'Bills Import 2024'!R213</f>
        <v/>
      </c>
      <c r="I213" s="45" t="str">
        <f>'Bills Import 2024'!AE213</f>
        <v/>
      </c>
      <c r="J213" s="45" t="str">
        <f>'Bills Import 2024'!AG213</f>
        <v/>
      </c>
      <c r="K213" s="45" t="str">
        <f>'Bills Import 2024'!AI213</f>
        <v/>
      </c>
      <c r="L213" s="45" t="str">
        <f>'Bills Import 2024'!AK213</f>
        <v/>
      </c>
      <c r="M213" s="45" t="str">
        <f>'Bills Import 2024'!AM213</f>
        <v/>
      </c>
      <c r="N213" s="45" t="str">
        <f>'Bills Import 2024'!AO213</f>
        <v/>
      </c>
      <c r="O213" s="1" t="str">
        <f>'Bills Import 2024'!X213</f>
        <v>101011701</v>
      </c>
      <c r="P213" s="1" t="str">
        <f>'Bills Import 2024'!Y213</f>
        <v>3010093</v>
      </c>
      <c r="Q213" s="1" t="str">
        <f>'Bills Import 2024'!Z213</f>
        <v>3010094</v>
      </c>
      <c r="R213" s="1" t="str">
        <f>'Bills Import 2024'!AA213</f>
        <v>101011701</v>
      </c>
      <c r="S213" s="1" t="str">
        <f>'Bills Import 2024'!AB213</f>
        <v>3010096</v>
      </c>
      <c r="T213" s="1" t="str">
        <f>'Bills Import 2024'!AC213</f>
        <v>3010097</v>
      </c>
      <c r="U213" s="1" t="str">
        <f>'Bills Import 2024'!BC213</f>
        <v>Deduction of Advance Payment to Suppliers</v>
      </c>
      <c r="V213" s="1" t="str">
        <f>'Bills Import 2024'!BD213</f>
        <v>Manpower</v>
      </c>
      <c r="W213" s="1" t="str">
        <f>'Bills Import 2024'!BE213</f>
        <v>Machinary</v>
      </c>
      <c r="X213" s="1" t="str">
        <f>'Bills Import 2024'!BF213</f>
        <v>Deduction of Advance Payment to Suppliers</v>
      </c>
      <c r="Y213" s="1" t="str">
        <f>'Bills Import 2024'!BG213</f>
        <v>Indirect Costs</v>
      </c>
      <c r="Z213" s="1" t="str">
        <f>'Bills Import 2024'!BH213</f>
        <v>Overheads</v>
      </c>
      <c r="AA213" s="1">
        <f>'Bills Import 2024'!BI213</f>
        <v>-1</v>
      </c>
      <c r="AB213" s="1">
        <f>'Bills Import 2024'!BJ213</f>
        <v>1</v>
      </c>
      <c r="AC213" s="1">
        <f>'Bills Import 2024'!BK213</f>
        <v>1</v>
      </c>
      <c r="AD213" s="1">
        <f>'Bills Import 2024'!BL213</f>
        <v>-1</v>
      </c>
      <c r="AE213" s="1">
        <f>'Bills Import 2024'!BM213</f>
        <v>1</v>
      </c>
      <c r="AF213" s="1">
        <f>'Bills Import 2024'!BN213</f>
        <v>1</v>
      </c>
      <c r="AG213" s="46">
        <f>'Bills Import 2024'!BO213</f>
        <v>81576</v>
      </c>
      <c r="AH213" s="46">
        <f>'Bills Import 2024'!BP213</f>
        <v>39846</v>
      </c>
      <c r="AI213" s="46">
        <f>'Bills Import 2024'!BQ213</f>
        <v>3678</v>
      </c>
      <c r="AJ213" s="46">
        <f>'Bills Import 2024'!BR213</f>
        <v>16333</v>
      </c>
      <c r="AK213" s="46">
        <f>'Bills Import 2024'!BS213</f>
        <v>6987</v>
      </c>
      <c r="AL213" s="46">
        <f>'Bills Import 2024'!BT213</f>
        <v>16122</v>
      </c>
      <c r="AM213" s="1">
        <f>'Bills Import 2024'!U213</f>
        <v>10250</v>
      </c>
      <c r="AN213" s="1" t="str">
        <f>'Bills Import 2024'!W213</f>
        <v>{"1022": 100.0}</v>
      </c>
      <c r="AO213" s="1" t="str">
        <f>'Bills Import 2024'!AW213</f>
        <v>15% PUR</v>
      </c>
      <c r="AP213" s="1" t="str">
        <f>'Bills Import 2024'!AX213</f>
        <v>0% PUR</v>
      </c>
      <c r="AQ213" s="1" t="str">
        <f>'Bills Import 2024'!AY213</f>
        <v>15% PUR</v>
      </c>
      <c r="AR213" s="1" t="str">
        <f>'Bills Import 2024'!AZ213</f>
        <v>15% PUR</v>
      </c>
      <c r="AS213" s="1" t="str">
        <f>'Bills Import 2024'!BA213</f>
        <v>15% PUR</v>
      </c>
      <c r="AT213" s="1" t="str">
        <f>'Bills Import 2024'!BB213</f>
        <v>0% PUR</v>
      </c>
    </row>
    <row r="214" spans="1:46" x14ac:dyDescent="0.25">
      <c r="A214" s="1" t="str">
        <f>'Bills Import 2024'!E214</f>
        <v>Raw Material Supplier</v>
      </c>
      <c r="B214" s="1" t="str">
        <f>'Bills Import 2024'!G214</f>
        <v>Employees Wages &amp; Salaries</v>
      </c>
      <c r="C214" s="1" t="str">
        <f>'Bills Import 2024'!I214</f>
        <v>Machinary Depreciation &amp; Maintenance</v>
      </c>
      <c r="D214" s="1" t="str">
        <f>'Bills Import 2024'!K214</f>
        <v>Subcontractors &amp; Services</v>
      </c>
      <c r="E214" s="1" t="str">
        <f>'Bills Import 2024'!M214</f>
        <v>Indirect Costs</v>
      </c>
      <c r="F214" s="1" t="str">
        <f>'Bills Import 2024'!O214</f>
        <v>Overheads</v>
      </c>
      <c r="G214" s="45">
        <f>'Bills Import 2024'!R214</f>
        <v>45413</v>
      </c>
      <c r="H214" s="45">
        <f>'Bills Import 2024'!R214</f>
        <v>45413</v>
      </c>
      <c r="I214" s="45">
        <f>'Bills Import 2024'!AE214</f>
        <v>45448</v>
      </c>
      <c r="J214" s="45">
        <f>'Bills Import 2024'!AG214</f>
        <v>45418</v>
      </c>
      <c r="K214" s="45">
        <f>'Bills Import 2024'!AI214</f>
        <v>45443</v>
      </c>
      <c r="L214" s="45">
        <f>'Bills Import 2024'!AK214</f>
        <v>45428</v>
      </c>
      <c r="M214" s="45">
        <f>'Bills Import 2024'!AM214</f>
        <v>45413</v>
      </c>
      <c r="N214" s="45">
        <f>'Bills Import 2024'!AO214</f>
        <v>45434</v>
      </c>
      <c r="O214" s="1" t="str">
        <f>'Bills Import 2024'!X214</f>
        <v>3010092</v>
      </c>
      <c r="P214" s="1" t="str">
        <f>'Bills Import 2024'!Y214</f>
        <v>3010093</v>
      </c>
      <c r="Q214" s="1" t="str">
        <f>'Bills Import 2024'!Z214</f>
        <v>3010094</v>
      </c>
      <c r="R214" s="1" t="str">
        <f>'Bills Import 2024'!AA214</f>
        <v>3010095</v>
      </c>
      <c r="S214" s="1" t="str">
        <f>'Bills Import 2024'!AB214</f>
        <v>3010096</v>
      </c>
      <c r="T214" s="1" t="str">
        <f>'Bills Import 2024'!AC214</f>
        <v>3010097</v>
      </c>
      <c r="U214" s="1" t="str">
        <f>'Bills Import 2024'!BC214</f>
        <v>Raw Material</v>
      </c>
      <c r="V214" s="1" t="str">
        <f>'Bills Import 2024'!BD214</f>
        <v>Manpower</v>
      </c>
      <c r="W214" s="1" t="str">
        <f>'Bills Import 2024'!BE214</f>
        <v>Machinary</v>
      </c>
      <c r="X214" s="1" t="str">
        <f>'Bills Import 2024'!BF214</f>
        <v>Subcontractors</v>
      </c>
      <c r="Y214" s="1" t="str">
        <f>'Bills Import 2024'!BG214</f>
        <v>Indirect Costs</v>
      </c>
      <c r="Z214" s="1" t="str">
        <f>'Bills Import 2024'!BH214</f>
        <v>Overheads</v>
      </c>
      <c r="AA214" s="1">
        <f>'Bills Import 2024'!BI214</f>
        <v>1</v>
      </c>
      <c r="AB214" s="1">
        <f>'Bills Import 2024'!BJ214</f>
        <v>1</v>
      </c>
      <c r="AC214" s="1">
        <f>'Bills Import 2024'!BK214</f>
        <v>1</v>
      </c>
      <c r="AD214" s="1">
        <f>'Bills Import 2024'!BL214</f>
        <v>1</v>
      </c>
      <c r="AE214" s="1">
        <f>'Bills Import 2024'!BM214</f>
        <v>1</v>
      </c>
      <c r="AF214" s="1">
        <f>'Bills Import 2024'!BN214</f>
        <v>1</v>
      </c>
      <c r="AG214" s="46">
        <f>'Bills Import 2024'!BO214</f>
        <v>602550</v>
      </c>
      <c r="AH214" s="46">
        <f>'Bills Import 2024'!BP214</f>
        <v>294320</v>
      </c>
      <c r="AI214" s="46">
        <f>'Bills Import 2024'!BQ214</f>
        <v>27170</v>
      </c>
      <c r="AJ214" s="46">
        <f>'Bills Import 2024'!BR214</f>
        <v>120640</v>
      </c>
      <c r="AK214" s="46">
        <f>'Bills Import 2024'!BS214</f>
        <v>51610</v>
      </c>
      <c r="AL214" s="46">
        <f>'Bills Import 2024'!BT214</f>
        <v>119080</v>
      </c>
      <c r="AM214" s="1">
        <f>'Bills Import 2024'!U214</f>
        <v>10249</v>
      </c>
      <c r="AN214" s="1" t="str">
        <f>'Bills Import 2024'!W214</f>
        <v>{"1021": 100.0}</v>
      </c>
      <c r="AO214" s="1" t="str">
        <f>'Bills Import 2024'!AW214</f>
        <v>15% PUR</v>
      </c>
      <c r="AP214" s="1" t="str">
        <f>'Bills Import 2024'!AX214</f>
        <v>0% PUR</v>
      </c>
      <c r="AQ214" s="1" t="str">
        <f>'Bills Import 2024'!AY214</f>
        <v>15% PUR</v>
      </c>
      <c r="AR214" s="1" t="str">
        <f>'Bills Import 2024'!AZ214</f>
        <v>15% PUR</v>
      </c>
      <c r="AS214" s="1" t="str">
        <f>'Bills Import 2024'!BA214</f>
        <v>15% PUR</v>
      </c>
      <c r="AT214" s="1" t="str">
        <f>'Bills Import 2024'!BB214</f>
        <v>0% PUR</v>
      </c>
    </row>
    <row r="215" spans="1:46" x14ac:dyDescent="0.25">
      <c r="A215" s="1" t="str">
        <f>'Bills Import 2024'!E215</f>
        <v/>
      </c>
      <c r="B215" s="1" t="str">
        <f>'Bills Import 2024'!G215</f>
        <v/>
      </c>
      <c r="C215" s="1" t="str">
        <f>'Bills Import 2024'!I215</f>
        <v/>
      </c>
      <c r="D215" s="1" t="str">
        <f>'Bills Import 2024'!K215</f>
        <v/>
      </c>
      <c r="E215" s="1" t="str">
        <f>'Bills Import 2024'!M215</f>
        <v/>
      </c>
      <c r="F215" s="1" t="str">
        <f>'Bills Import 2024'!O215</f>
        <v/>
      </c>
      <c r="G215" s="45" t="str">
        <f>'Bills Import 2024'!R215</f>
        <v/>
      </c>
      <c r="H215" s="45" t="str">
        <f>'Bills Import 2024'!R215</f>
        <v/>
      </c>
      <c r="I215" s="45" t="str">
        <f>'Bills Import 2024'!AE215</f>
        <v/>
      </c>
      <c r="J215" s="45" t="str">
        <f>'Bills Import 2024'!AG215</f>
        <v/>
      </c>
      <c r="K215" s="45" t="str">
        <f>'Bills Import 2024'!AI215</f>
        <v/>
      </c>
      <c r="L215" s="45" t="str">
        <f>'Bills Import 2024'!AK215</f>
        <v/>
      </c>
      <c r="M215" s="45" t="str">
        <f>'Bills Import 2024'!AM215</f>
        <v/>
      </c>
      <c r="N215" s="45" t="str">
        <f>'Bills Import 2024'!AO215</f>
        <v/>
      </c>
      <c r="O215" s="1" t="str">
        <f>'Bills Import 2024'!X215</f>
        <v>101011701</v>
      </c>
      <c r="P215" s="1" t="str">
        <f>'Bills Import 2024'!Y215</f>
        <v>3010093</v>
      </c>
      <c r="Q215" s="1" t="str">
        <f>'Bills Import 2024'!Z215</f>
        <v>3010094</v>
      </c>
      <c r="R215" s="1" t="str">
        <f>'Bills Import 2024'!AA215</f>
        <v>101011701</v>
      </c>
      <c r="S215" s="1" t="str">
        <f>'Bills Import 2024'!AB215</f>
        <v>3010096</v>
      </c>
      <c r="T215" s="1" t="str">
        <f>'Bills Import 2024'!AC215</f>
        <v>3010097</v>
      </c>
      <c r="U215" s="1" t="str">
        <f>'Bills Import 2024'!BC215</f>
        <v>Deduction of Advance Payment to Suppliers</v>
      </c>
      <c r="V215" s="1" t="str">
        <f>'Bills Import 2024'!BD215</f>
        <v>Manpower</v>
      </c>
      <c r="W215" s="1" t="str">
        <f>'Bills Import 2024'!BE215</f>
        <v>Machinary</v>
      </c>
      <c r="X215" s="1" t="str">
        <f>'Bills Import 2024'!BF215</f>
        <v>Deduction of Advance Payment to Suppliers</v>
      </c>
      <c r="Y215" s="1" t="str">
        <f>'Bills Import 2024'!BG215</f>
        <v>Indirect Costs</v>
      </c>
      <c r="Z215" s="1" t="str">
        <f>'Bills Import 2024'!BH215</f>
        <v>Overheads</v>
      </c>
      <c r="AA215" s="1">
        <f>'Bills Import 2024'!BI215</f>
        <v>-1</v>
      </c>
      <c r="AB215" s="1">
        <f>'Bills Import 2024'!BJ215</f>
        <v>1</v>
      </c>
      <c r="AC215" s="1">
        <f>'Bills Import 2024'!BK215</f>
        <v>1</v>
      </c>
      <c r="AD215" s="1">
        <f>'Bills Import 2024'!BL215</f>
        <v>-1</v>
      </c>
      <c r="AE215" s="1">
        <f>'Bills Import 2024'!BM215</f>
        <v>1</v>
      </c>
      <c r="AF215" s="1">
        <f>'Bills Import 2024'!BN215</f>
        <v>1</v>
      </c>
      <c r="AG215" s="46">
        <f>'Bills Import 2024'!BO215</f>
        <v>90383</v>
      </c>
      <c r="AH215" s="46">
        <f>'Bills Import 2024'!BP215</f>
        <v>44148</v>
      </c>
      <c r="AI215" s="46">
        <f>'Bills Import 2024'!BQ215</f>
        <v>4076</v>
      </c>
      <c r="AJ215" s="46">
        <f>'Bills Import 2024'!BR215</f>
        <v>18096</v>
      </c>
      <c r="AK215" s="46">
        <f>'Bills Import 2024'!BS215</f>
        <v>7742</v>
      </c>
      <c r="AL215" s="46">
        <f>'Bills Import 2024'!BT215</f>
        <v>17862</v>
      </c>
      <c r="AM215" s="1">
        <f>'Bills Import 2024'!U215</f>
        <v>10249</v>
      </c>
      <c r="AN215" s="1" t="str">
        <f>'Bills Import 2024'!W215</f>
        <v>{"1021": 100.0}</v>
      </c>
      <c r="AO215" s="1" t="str">
        <f>'Bills Import 2024'!AW215</f>
        <v>15% PUR</v>
      </c>
      <c r="AP215" s="1" t="str">
        <f>'Bills Import 2024'!AX215</f>
        <v>0% PUR</v>
      </c>
      <c r="AQ215" s="1" t="str">
        <f>'Bills Import 2024'!AY215</f>
        <v>15% PUR</v>
      </c>
      <c r="AR215" s="1" t="str">
        <f>'Bills Import 2024'!AZ215</f>
        <v>15% PUR</v>
      </c>
      <c r="AS215" s="1" t="str">
        <f>'Bills Import 2024'!BA215</f>
        <v>15% PUR</v>
      </c>
      <c r="AT215" s="1" t="str">
        <f>'Bills Import 2024'!BB215</f>
        <v>0% PUR</v>
      </c>
    </row>
    <row r="216" spans="1:46" x14ac:dyDescent="0.25">
      <c r="A216" s="1" t="str">
        <f>'Bills Import 2024'!E216</f>
        <v>Raw Material Supplier</v>
      </c>
      <c r="B216" s="1" t="str">
        <f>'Bills Import 2024'!G216</f>
        <v>Employees Wages &amp; Salaries</v>
      </c>
      <c r="C216" s="1" t="str">
        <f>'Bills Import 2024'!I216</f>
        <v>Machinary Depreciation &amp; Maintenance</v>
      </c>
      <c r="D216" s="1" t="str">
        <f>'Bills Import 2024'!K216</f>
        <v>Subcontractors &amp; Services</v>
      </c>
      <c r="E216" s="1" t="str">
        <f>'Bills Import 2024'!M216</f>
        <v>Indirect Costs</v>
      </c>
      <c r="F216" s="1" t="str">
        <f>'Bills Import 2024'!O216</f>
        <v>Overheads</v>
      </c>
      <c r="G216" s="45">
        <f>'Bills Import 2024'!R216</f>
        <v>45413</v>
      </c>
      <c r="H216" s="45">
        <f>'Bills Import 2024'!R216</f>
        <v>45413</v>
      </c>
      <c r="I216" s="45">
        <f>'Bills Import 2024'!AE216</f>
        <v>45448</v>
      </c>
      <c r="J216" s="45">
        <f>'Bills Import 2024'!AG216</f>
        <v>45418</v>
      </c>
      <c r="K216" s="45">
        <f>'Bills Import 2024'!AI216</f>
        <v>45443</v>
      </c>
      <c r="L216" s="45">
        <f>'Bills Import 2024'!AK216</f>
        <v>45428</v>
      </c>
      <c r="M216" s="45">
        <f>'Bills Import 2024'!AM216</f>
        <v>45413</v>
      </c>
      <c r="N216" s="45">
        <f>'Bills Import 2024'!AO216</f>
        <v>45434</v>
      </c>
      <c r="O216" s="1" t="str">
        <f>'Bills Import 2024'!X216</f>
        <v>3010092</v>
      </c>
      <c r="P216" s="1" t="str">
        <f>'Bills Import 2024'!Y216</f>
        <v>3010093</v>
      </c>
      <c r="Q216" s="1" t="str">
        <f>'Bills Import 2024'!Z216</f>
        <v>3010094</v>
      </c>
      <c r="R216" s="1" t="str">
        <f>'Bills Import 2024'!AA216</f>
        <v>3010095</v>
      </c>
      <c r="S216" s="1" t="str">
        <f>'Bills Import 2024'!AB216</f>
        <v>3010096</v>
      </c>
      <c r="T216" s="1" t="str">
        <f>'Bills Import 2024'!AC216</f>
        <v>3010097</v>
      </c>
      <c r="U216" s="1" t="str">
        <f>'Bills Import 2024'!BC216</f>
        <v>Raw Material</v>
      </c>
      <c r="V216" s="1" t="str">
        <f>'Bills Import 2024'!BD216</f>
        <v>Manpower</v>
      </c>
      <c r="W216" s="1" t="str">
        <f>'Bills Import 2024'!BE216</f>
        <v>Machinary</v>
      </c>
      <c r="X216" s="1" t="str">
        <f>'Bills Import 2024'!BF216</f>
        <v>Subcontractors</v>
      </c>
      <c r="Y216" s="1" t="str">
        <f>'Bills Import 2024'!BG216</f>
        <v>Indirect Costs</v>
      </c>
      <c r="Z216" s="1" t="str">
        <f>'Bills Import 2024'!BH216</f>
        <v>Overheads</v>
      </c>
      <c r="AA216" s="1">
        <f>'Bills Import 2024'!BI216</f>
        <v>1</v>
      </c>
      <c r="AB216" s="1">
        <f>'Bills Import 2024'!BJ216</f>
        <v>1</v>
      </c>
      <c r="AC216" s="1">
        <f>'Bills Import 2024'!BK216</f>
        <v>1</v>
      </c>
      <c r="AD216" s="1">
        <f>'Bills Import 2024'!BL216</f>
        <v>1</v>
      </c>
      <c r="AE216" s="1">
        <f>'Bills Import 2024'!BM216</f>
        <v>1</v>
      </c>
      <c r="AF216" s="1">
        <f>'Bills Import 2024'!BN216</f>
        <v>1</v>
      </c>
      <c r="AG216" s="46">
        <f>'Bills Import 2024'!BO216</f>
        <v>741600</v>
      </c>
      <c r="AH216" s="46">
        <f>'Bills Import 2024'!BP216</f>
        <v>362240</v>
      </c>
      <c r="AI216" s="46">
        <f>'Bills Import 2024'!BQ216</f>
        <v>33440</v>
      </c>
      <c r="AJ216" s="46">
        <f>'Bills Import 2024'!BR216</f>
        <v>148480</v>
      </c>
      <c r="AK216" s="46">
        <f>'Bills Import 2024'!BS216</f>
        <v>63520</v>
      </c>
      <c r="AL216" s="46">
        <f>'Bills Import 2024'!BT216</f>
        <v>146560</v>
      </c>
      <c r="AM216" s="1">
        <f>'Bills Import 2024'!U216</f>
        <v>10139</v>
      </c>
      <c r="AN216" s="1" t="str">
        <f>'Bills Import 2024'!W216</f>
        <v>{"911": 100.0}</v>
      </c>
      <c r="AO216" s="1" t="str">
        <f>'Bills Import 2024'!AW216</f>
        <v>15% PUR</v>
      </c>
      <c r="AP216" s="1" t="str">
        <f>'Bills Import 2024'!AX216</f>
        <v>0% PUR</v>
      </c>
      <c r="AQ216" s="1" t="str">
        <f>'Bills Import 2024'!AY216</f>
        <v>15% PUR</v>
      </c>
      <c r="AR216" s="1" t="str">
        <f>'Bills Import 2024'!AZ216</f>
        <v>15% PUR</v>
      </c>
      <c r="AS216" s="1" t="str">
        <f>'Bills Import 2024'!BA216</f>
        <v>15% PUR</v>
      </c>
      <c r="AT216" s="1" t="str">
        <f>'Bills Import 2024'!BB216</f>
        <v>0% PUR</v>
      </c>
    </row>
    <row r="217" spans="1:46" x14ac:dyDescent="0.25">
      <c r="A217" s="1" t="str">
        <f>'Bills Import 2024'!E217</f>
        <v/>
      </c>
      <c r="B217" s="1" t="str">
        <f>'Bills Import 2024'!G217</f>
        <v/>
      </c>
      <c r="C217" s="1" t="str">
        <f>'Bills Import 2024'!I217</f>
        <v/>
      </c>
      <c r="D217" s="1" t="str">
        <f>'Bills Import 2024'!K217</f>
        <v/>
      </c>
      <c r="E217" s="1" t="str">
        <f>'Bills Import 2024'!M217</f>
        <v/>
      </c>
      <c r="F217" s="1" t="str">
        <f>'Bills Import 2024'!O217</f>
        <v/>
      </c>
      <c r="G217" s="45" t="str">
        <f>'Bills Import 2024'!R217</f>
        <v/>
      </c>
      <c r="H217" s="45" t="str">
        <f>'Bills Import 2024'!R217</f>
        <v/>
      </c>
      <c r="I217" s="45" t="str">
        <f>'Bills Import 2024'!AE217</f>
        <v/>
      </c>
      <c r="J217" s="45" t="str">
        <f>'Bills Import 2024'!AG217</f>
        <v/>
      </c>
      <c r="K217" s="45" t="str">
        <f>'Bills Import 2024'!AI217</f>
        <v/>
      </c>
      <c r="L217" s="45" t="str">
        <f>'Bills Import 2024'!AK217</f>
        <v/>
      </c>
      <c r="M217" s="45" t="str">
        <f>'Bills Import 2024'!AM217</f>
        <v/>
      </c>
      <c r="N217" s="45" t="str">
        <f>'Bills Import 2024'!AO217</f>
        <v/>
      </c>
      <c r="O217" s="1" t="str">
        <f>'Bills Import 2024'!X217</f>
        <v>101011701</v>
      </c>
      <c r="P217" s="1" t="str">
        <f>'Bills Import 2024'!Y217</f>
        <v>3010093</v>
      </c>
      <c r="Q217" s="1" t="str">
        <f>'Bills Import 2024'!Z217</f>
        <v>3010094</v>
      </c>
      <c r="R217" s="1" t="str">
        <f>'Bills Import 2024'!AA217</f>
        <v>101011701</v>
      </c>
      <c r="S217" s="1" t="str">
        <f>'Bills Import 2024'!AB217</f>
        <v>3010096</v>
      </c>
      <c r="T217" s="1" t="str">
        <f>'Bills Import 2024'!AC217</f>
        <v>3010097</v>
      </c>
      <c r="U217" s="1" t="str">
        <f>'Bills Import 2024'!BC217</f>
        <v>Deduction of Advance Payment to Suppliers</v>
      </c>
      <c r="V217" s="1" t="str">
        <f>'Bills Import 2024'!BD217</f>
        <v>Manpower</v>
      </c>
      <c r="W217" s="1" t="str">
        <f>'Bills Import 2024'!BE217</f>
        <v>Machinary</v>
      </c>
      <c r="X217" s="1" t="str">
        <f>'Bills Import 2024'!BF217</f>
        <v>Deduction of Advance Payment to Suppliers</v>
      </c>
      <c r="Y217" s="1" t="str">
        <f>'Bills Import 2024'!BG217</f>
        <v>Indirect Costs</v>
      </c>
      <c r="Z217" s="1" t="str">
        <f>'Bills Import 2024'!BH217</f>
        <v>Overheads</v>
      </c>
      <c r="AA217" s="1">
        <f>'Bills Import 2024'!BI217</f>
        <v>-1</v>
      </c>
      <c r="AB217" s="1">
        <f>'Bills Import 2024'!BJ217</f>
        <v>1</v>
      </c>
      <c r="AC217" s="1">
        <f>'Bills Import 2024'!BK217</f>
        <v>1</v>
      </c>
      <c r="AD217" s="1">
        <f>'Bills Import 2024'!BL217</f>
        <v>-1</v>
      </c>
      <c r="AE217" s="1">
        <f>'Bills Import 2024'!BM217</f>
        <v>1</v>
      </c>
      <c r="AF217" s="1">
        <f>'Bills Import 2024'!BN217</f>
        <v>1</v>
      </c>
      <c r="AG217" s="46">
        <f>'Bills Import 2024'!BO217</f>
        <v>43606</v>
      </c>
      <c r="AH217" s="46">
        <f>'Bills Import 2024'!BP217</f>
        <v>21300</v>
      </c>
      <c r="AI217" s="46">
        <f>'Bills Import 2024'!BQ217</f>
        <v>1966</v>
      </c>
      <c r="AJ217" s="46">
        <f>'Bills Import 2024'!BR217</f>
        <v>8731</v>
      </c>
      <c r="AK217" s="46">
        <f>'Bills Import 2024'!BS217</f>
        <v>3735</v>
      </c>
      <c r="AL217" s="46">
        <f>'Bills Import 2024'!BT217</f>
        <v>8618</v>
      </c>
      <c r="AM217" s="1">
        <f>'Bills Import 2024'!U217</f>
        <v>10139</v>
      </c>
      <c r="AN217" s="1" t="str">
        <f>'Bills Import 2024'!W217</f>
        <v>{"911": 100.0}</v>
      </c>
      <c r="AO217" s="1" t="str">
        <f>'Bills Import 2024'!AW217</f>
        <v>15% PUR</v>
      </c>
      <c r="AP217" s="1" t="str">
        <f>'Bills Import 2024'!AX217</f>
        <v>0% PUR</v>
      </c>
      <c r="AQ217" s="1" t="str">
        <f>'Bills Import 2024'!AY217</f>
        <v>15% PUR</v>
      </c>
      <c r="AR217" s="1" t="str">
        <f>'Bills Import 2024'!AZ217</f>
        <v>15% PUR</v>
      </c>
      <c r="AS217" s="1" t="str">
        <f>'Bills Import 2024'!BA217</f>
        <v>15% PUR</v>
      </c>
      <c r="AT217" s="1" t="str">
        <f>'Bills Import 2024'!BB217</f>
        <v>0% PUR</v>
      </c>
    </row>
    <row r="218" spans="1:46" x14ac:dyDescent="0.25">
      <c r="A218" s="1" t="str">
        <f>'Bills Import 2024'!E218</f>
        <v>Raw Material Supplier</v>
      </c>
      <c r="B218" s="1" t="str">
        <f>'Bills Import 2024'!G218</f>
        <v>Employees Wages &amp; Salaries</v>
      </c>
      <c r="C218" s="1" t="str">
        <f>'Bills Import 2024'!I218</f>
        <v>Machinary Depreciation &amp; Maintenance</v>
      </c>
      <c r="D218" s="1" t="str">
        <f>'Bills Import 2024'!K218</f>
        <v>Subcontractors &amp; Services</v>
      </c>
      <c r="E218" s="1" t="str">
        <f>'Bills Import 2024'!M218</f>
        <v>Indirect Costs</v>
      </c>
      <c r="F218" s="1" t="str">
        <f>'Bills Import 2024'!O218</f>
        <v>Overheads</v>
      </c>
      <c r="G218" s="45">
        <f>'Bills Import 2024'!R218</f>
        <v>45413</v>
      </c>
      <c r="H218" s="45">
        <f>'Bills Import 2024'!R218</f>
        <v>45413</v>
      </c>
      <c r="I218" s="45">
        <f>'Bills Import 2024'!AE218</f>
        <v>45448</v>
      </c>
      <c r="J218" s="45">
        <f>'Bills Import 2024'!AG218</f>
        <v>45418</v>
      </c>
      <c r="K218" s="45">
        <f>'Bills Import 2024'!AI218</f>
        <v>45443</v>
      </c>
      <c r="L218" s="45">
        <f>'Bills Import 2024'!AK218</f>
        <v>45428</v>
      </c>
      <c r="M218" s="45">
        <f>'Bills Import 2024'!AM218</f>
        <v>45413</v>
      </c>
      <c r="N218" s="45">
        <f>'Bills Import 2024'!AO218</f>
        <v>45434</v>
      </c>
      <c r="O218" s="1" t="str">
        <f>'Bills Import 2024'!X218</f>
        <v>3010092</v>
      </c>
      <c r="P218" s="1" t="str">
        <f>'Bills Import 2024'!Y218</f>
        <v>3010093</v>
      </c>
      <c r="Q218" s="1" t="str">
        <f>'Bills Import 2024'!Z218</f>
        <v>3010094</v>
      </c>
      <c r="R218" s="1" t="str">
        <f>'Bills Import 2024'!AA218</f>
        <v>3010095</v>
      </c>
      <c r="S218" s="1" t="str">
        <f>'Bills Import 2024'!AB218</f>
        <v>3010096</v>
      </c>
      <c r="T218" s="1" t="str">
        <f>'Bills Import 2024'!AC218</f>
        <v>3010097</v>
      </c>
      <c r="U218" s="1" t="str">
        <f>'Bills Import 2024'!BC218</f>
        <v>Raw Material</v>
      </c>
      <c r="V218" s="1" t="str">
        <f>'Bills Import 2024'!BD218</f>
        <v>Manpower</v>
      </c>
      <c r="W218" s="1" t="str">
        <f>'Bills Import 2024'!BE218</f>
        <v>Machinary</v>
      </c>
      <c r="X218" s="1" t="str">
        <f>'Bills Import 2024'!BF218</f>
        <v>Subcontractors</v>
      </c>
      <c r="Y218" s="1" t="str">
        <f>'Bills Import 2024'!BG218</f>
        <v>Indirect Costs</v>
      </c>
      <c r="Z218" s="1" t="str">
        <f>'Bills Import 2024'!BH218</f>
        <v>Overheads</v>
      </c>
      <c r="AA218" s="1">
        <f>'Bills Import 2024'!BI218</f>
        <v>1</v>
      </c>
      <c r="AB218" s="1">
        <f>'Bills Import 2024'!BJ218</f>
        <v>1</v>
      </c>
      <c r="AC218" s="1">
        <f>'Bills Import 2024'!BK218</f>
        <v>1</v>
      </c>
      <c r="AD218" s="1">
        <f>'Bills Import 2024'!BL218</f>
        <v>1</v>
      </c>
      <c r="AE218" s="1">
        <f>'Bills Import 2024'!BM218</f>
        <v>1</v>
      </c>
      <c r="AF218" s="1">
        <f>'Bills Import 2024'!BN218</f>
        <v>1</v>
      </c>
      <c r="AG218" s="46">
        <f>'Bills Import 2024'!BO218</f>
        <v>92700</v>
      </c>
      <c r="AH218" s="46">
        <f>'Bills Import 2024'!BP218</f>
        <v>45280</v>
      </c>
      <c r="AI218" s="46">
        <f>'Bills Import 2024'!BQ218</f>
        <v>4180</v>
      </c>
      <c r="AJ218" s="46">
        <f>'Bills Import 2024'!BR218</f>
        <v>18560</v>
      </c>
      <c r="AK218" s="46">
        <f>'Bills Import 2024'!BS218</f>
        <v>7940</v>
      </c>
      <c r="AL218" s="46">
        <f>'Bills Import 2024'!BT218</f>
        <v>18320</v>
      </c>
      <c r="AM218" s="1">
        <f>'Bills Import 2024'!U218</f>
        <v>10190</v>
      </c>
      <c r="AN218" s="1" t="str">
        <f>'Bills Import 2024'!W218</f>
        <v>{"962": 100.0}</v>
      </c>
      <c r="AO218" s="1" t="str">
        <f>'Bills Import 2024'!AW218</f>
        <v>15% PUR</v>
      </c>
      <c r="AP218" s="1" t="str">
        <f>'Bills Import 2024'!AX218</f>
        <v>0% PUR</v>
      </c>
      <c r="AQ218" s="1" t="str">
        <f>'Bills Import 2024'!AY218</f>
        <v>15% PUR</v>
      </c>
      <c r="AR218" s="1" t="str">
        <f>'Bills Import 2024'!AZ218</f>
        <v>15% PUR</v>
      </c>
      <c r="AS218" s="1" t="str">
        <f>'Bills Import 2024'!BA218</f>
        <v>15% PUR</v>
      </c>
      <c r="AT218" s="1" t="str">
        <f>'Bills Import 2024'!BB218</f>
        <v>0% PUR</v>
      </c>
    </row>
    <row r="219" spans="1:46" x14ac:dyDescent="0.25">
      <c r="A219" s="1" t="str">
        <f>'Bills Import 2024'!E219</f>
        <v/>
      </c>
      <c r="B219" s="1" t="str">
        <f>'Bills Import 2024'!G219</f>
        <v/>
      </c>
      <c r="C219" s="1" t="str">
        <f>'Bills Import 2024'!I219</f>
        <v/>
      </c>
      <c r="D219" s="1" t="str">
        <f>'Bills Import 2024'!K219</f>
        <v/>
      </c>
      <c r="E219" s="1" t="str">
        <f>'Bills Import 2024'!M219</f>
        <v/>
      </c>
      <c r="F219" s="1" t="str">
        <f>'Bills Import 2024'!O219</f>
        <v/>
      </c>
      <c r="G219" s="45" t="str">
        <f>'Bills Import 2024'!R219</f>
        <v/>
      </c>
      <c r="H219" s="45" t="str">
        <f>'Bills Import 2024'!R219</f>
        <v/>
      </c>
      <c r="I219" s="45" t="str">
        <f>'Bills Import 2024'!AE219</f>
        <v/>
      </c>
      <c r="J219" s="45" t="str">
        <f>'Bills Import 2024'!AG219</f>
        <v/>
      </c>
      <c r="K219" s="45" t="str">
        <f>'Bills Import 2024'!AI219</f>
        <v/>
      </c>
      <c r="L219" s="45" t="str">
        <f>'Bills Import 2024'!AK219</f>
        <v/>
      </c>
      <c r="M219" s="45" t="str">
        <f>'Bills Import 2024'!AM219</f>
        <v/>
      </c>
      <c r="N219" s="45" t="str">
        <f>'Bills Import 2024'!AO219</f>
        <v/>
      </c>
      <c r="O219" s="1" t="str">
        <f>'Bills Import 2024'!X219</f>
        <v>101011701</v>
      </c>
      <c r="P219" s="1" t="str">
        <f>'Bills Import 2024'!Y219</f>
        <v>3010093</v>
      </c>
      <c r="Q219" s="1" t="str">
        <f>'Bills Import 2024'!Z219</f>
        <v>3010094</v>
      </c>
      <c r="R219" s="1" t="str">
        <f>'Bills Import 2024'!AA219</f>
        <v>101011701</v>
      </c>
      <c r="S219" s="1" t="str">
        <f>'Bills Import 2024'!AB219</f>
        <v>3010096</v>
      </c>
      <c r="T219" s="1" t="str">
        <f>'Bills Import 2024'!AC219</f>
        <v>3010097</v>
      </c>
      <c r="U219" s="1" t="str">
        <f>'Bills Import 2024'!BC219</f>
        <v>Deduction of Advance Payment to Suppliers</v>
      </c>
      <c r="V219" s="1" t="str">
        <f>'Bills Import 2024'!BD219</f>
        <v>Manpower</v>
      </c>
      <c r="W219" s="1" t="str">
        <f>'Bills Import 2024'!BE219</f>
        <v>Machinary</v>
      </c>
      <c r="X219" s="1" t="str">
        <f>'Bills Import 2024'!BF219</f>
        <v>Deduction of Advance Payment to Suppliers</v>
      </c>
      <c r="Y219" s="1" t="str">
        <f>'Bills Import 2024'!BG219</f>
        <v>Indirect Costs</v>
      </c>
      <c r="Z219" s="1" t="str">
        <f>'Bills Import 2024'!BH219</f>
        <v>Overheads</v>
      </c>
      <c r="AA219" s="1">
        <f>'Bills Import 2024'!BI219</f>
        <v>-1</v>
      </c>
      <c r="AB219" s="1">
        <f>'Bills Import 2024'!BJ219</f>
        <v>1</v>
      </c>
      <c r="AC219" s="1">
        <f>'Bills Import 2024'!BK219</f>
        <v>1</v>
      </c>
      <c r="AD219" s="1">
        <f>'Bills Import 2024'!BL219</f>
        <v>-1</v>
      </c>
      <c r="AE219" s="1">
        <f>'Bills Import 2024'!BM219</f>
        <v>1</v>
      </c>
      <c r="AF219" s="1">
        <f>'Bills Import 2024'!BN219</f>
        <v>1</v>
      </c>
      <c r="AG219" s="46">
        <f>'Bills Import 2024'!BO219</f>
        <v>9270</v>
      </c>
      <c r="AH219" s="46">
        <f>'Bills Import 2024'!BP219</f>
        <v>4528</v>
      </c>
      <c r="AI219" s="46">
        <f>'Bills Import 2024'!BQ219</f>
        <v>418</v>
      </c>
      <c r="AJ219" s="46">
        <f>'Bills Import 2024'!BR219</f>
        <v>1856</v>
      </c>
      <c r="AK219" s="46">
        <f>'Bills Import 2024'!BS219</f>
        <v>794</v>
      </c>
      <c r="AL219" s="46">
        <f>'Bills Import 2024'!BT219</f>
        <v>1832</v>
      </c>
      <c r="AM219" s="1">
        <f>'Bills Import 2024'!U219</f>
        <v>10190</v>
      </c>
      <c r="AN219" s="1" t="str">
        <f>'Bills Import 2024'!W219</f>
        <v>{"962": 100.0}</v>
      </c>
      <c r="AO219" s="1" t="str">
        <f>'Bills Import 2024'!AW219</f>
        <v>15% PUR</v>
      </c>
      <c r="AP219" s="1" t="str">
        <f>'Bills Import 2024'!AX219</f>
        <v>0% PUR</v>
      </c>
      <c r="AQ219" s="1" t="str">
        <f>'Bills Import 2024'!AY219</f>
        <v>15% PUR</v>
      </c>
      <c r="AR219" s="1" t="str">
        <f>'Bills Import 2024'!AZ219</f>
        <v>15% PUR</v>
      </c>
      <c r="AS219" s="1" t="str">
        <f>'Bills Import 2024'!BA219</f>
        <v>15% PUR</v>
      </c>
      <c r="AT219" s="1" t="str">
        <f>'Bills Import 2024'!BB219</f>
        <v>0% PUR</v>
      </c>
    </row>
    <row r="220" spans="1:46" x14ac:dyDescent="0.25">
      <c r="A220" s="1" t="str">
        <f>'Bills Import 2024'!E220</f>
        <v>Raw Material Supplier</v>
      </c>
      <c r="B220" s="1" t="str">
        <f>'Bills Import 2024'!G220</f>
        <v>Employees Wages &amp; Salaries</v>
      </c>
      <c r="C220" s="1" t="str">
        <f>'Bills Import 2024'!I220</f>
        <v>Machinary Depreciation &amp; Maintenance</v>
      </c>
      <c r="D220" s="1" t="str">
        <f>'Bills Import 2024'!K220</f>
        <v>Subcontractors &amp; Services</v>
      </c>
      <c r="E220" s="1" t="str">
        <f>'Bills Import 2024'!M220</f>
        <v>Indirect Costs</v>
      </c>
      <c r="F220" s="1" t="str">
        <f>'Bills Import 2024'!O220</f>
        <v>Overheads</v>
      </c>
      <c r="G220" s="45">
        <f>'Bills Import 2024'!R220</f>
        <v>45413</v>
      </c>
      <c r="H220" s="45">
        <f>'Bills Import 2024'!R220</f>
        <v>45413</v>
      </c>
      <c r="I220" s="45">
        <f>'Bills Import 2024'!AE220</f>
        <v>45448</v>
      </c>
      <c r="J220" s="45">
        <f>'Bills Import 2024'!AG220</f>
        <v>45418</v>
      </c>
      <c r="K220" s="45">
        <f>'Bills Import 2024'!AI220</f>
        <v>45443</v>
      </c>
      <c r="L220" s="45">
        <f>'Bills Import 2024'!AK220</f>
        <v>45428</v>
      </c>
      <c r="M220" s="45">
        <f>'Bills Import 2024'!AM220</f>
        <v>45413</v>
      </c>
      <c r="N220" s="45">
        <f>'Bills Import 2024'!AO220</f>
        <v>45434</v>
      </c>
      <c r="O220" s="1" t="str">
        <f>'Bills Import 2024'!X220</f>
        <v>3010092</v>
      </c>
      <c r="P220" s="1" t="str">
        <f>'Bills Import 2024'!Y220</f>
        <v>3010093</v>
      </c>
      <c r="Q220" s="1" t="str">
        <f>'Bills Import 2024'!Z220</f>
        <v>3010094</v>
      </c>
      <c r="R220" s="1" t="str">
        <f>'Bills Import 2024'!AA220</f>
        <v>3010095</v>
      </c>
      <c r="S220" s="1" t="str">
        <f>'Bills Import 2024'!AB220</f>
        <v>3010096</v>
      </c>
      <c r="T220" s="1" t="str">
        <f>'Bills Import 2024'!AC220</f>
        <v>3010097</v>
      </c>
      <c r="U220" s="1" t="str">
        <f>'Bills Import 2024'!BC220</f>
        <v>Raw Material</v>
      </c>
      <c r="V220" s="1" t="str">
        <f>'Bills Import 2024'!BD220</f>
        <v>Manpower</v>
      </c>
      <c r="W220" s="1" t="str">
        <f>'Bills Import 2024'!BE220</f>
        <v>Machinary</v>
      </c>
      <c r="X220" s="1" t="str">
        <f>'Bills Import 2024'!BF220</f>
        <v>Subcontractors</v>
      </c>
      <c r="Y220" s="1" t="str">
        <f>'Bills Import 2024'!BG220</f>
        <v>Indirect Costs</v>
      </c>
      <c r="Z220" s="1" t="str">
        <f>'Bills Import 2024'!BH220</f>
        <v>Overheads</v>
      </c>
      <c r="AA220" s="1">
        <f>'Bills Import 2024'!BI220</f>
        <v>1</v>
      </c>
      <c r="AB220" s="1">
        <f>'Bills Import 2024'!BJ220</f>
        <v>1</v>
      </c>
      <c r="AC220" s="1">
        <f>'Bills Import 2024'!BK220</f>
        <v>1</v>
      </c>
      <c r="AD220" s="1">
        <f>'Bills Import 2024'!BL220</f>
        <v>1</v>
      </c>
      <c r="AE220" s="1">
        <f>'Bills Import 2024'!BM220</f>
        <v>1</v>
      </c>
      <c r="AF220" s="1">
        <f>'Bills Import 2024'!BN220</f>
        <v>1</v>
      </c>
      <c r="AG220" s="46">
        <f>'Bills Import 2024'!BO220</f>
        <v>174529</v>
      </c>
      <c r="AH220" s="46">
        <f>'Bills Import 2024'!BP220</f>
        <v>85250</v>
      </c>
      <c r="AI220" s="46">
        <f>'Bills Import 2024'!BQ220</f>
        <v>7870</v>
      </c>
      <c r="AJ220" s="46">
        <f>'Bills Import 2024'!BR220</f>
        <v>34943</v>
      </c>
      <c r="AK220" s="46">
        <f>'Bills Import 2024'!BS220</f>
        <v>14949</v>
      </c>
      <c r="AL220" s="46">
        <f>'Bills Import 2024'!BT220</f>
        <v>34492</v>
      </c>
      <c r="AM220" s="1">
        <f>'Bills Import 2024'!U220</f>
        <v>10230</v>
      </c>
      <c r="AN220" s="1" t="str">
        <f>'Bills Import 2024'!W220</f>
        <v>{"1002": 100.0}</v>
      </c>
      <c r="AO220" s="1" t="str">
        <f>'Bills Import 2024'!AW220</f>
        <v>15% PUR</v>
      </c>
      <c r="AP220" s="1" t="str">
        <f>'Bills Import 2024'!AX220</f>
        <v>0% PUR</v>
      </c>
      <c r="AQ220" s="1" t="str">
        <f>'Bills Import 2024'!AY220</f>
        <v>15% PUR</v>
      </c>
      <c r="AR220" s="1" t="str">
        <f>'Bills Import 2024'!AZ220</f>
        <v>15% PUR</v>
      </c>
      <c r="AS220" s="1" t="str">
        <f>'Bills Import 2024'!BA220</f>
        <v>15% PUR</v>
      </c>
      <c r="AT220" s="1" t="str">
        <f>'Bills Import 2024'!BB220</f>
        <v>0% PUR</v>
      </c>
    </row>
    <row r="221" spans="1:46" x14ac:dyDescent="0.25">
      <c r="A221" s="1" t="str">
        <f>'Bills Import 2024'!E221</f>
        <v/>
      </c>
      <c r="B221" s="1" t="str">
        <f>'Bills Import 2024'!G221</f>
        <v/>
      </c>
      <c r="C221" s="1" t="str">
        <f>'Bills Import 2024'!I221</f>
        <v/>
      </c>
      <c r="D221" s="1" t="str">
        <f>'Bills Import 2024'!K221</f>
        <v/>
      </c>
      <c r="E221" s="1" t="str">
        <f>'Bills Import 2024'!M221</f>
        <v/>
      </c>
      <c r="F221" s="1" t="str">
        <f>'Bills Import 2024'!O221</f>
        <v/>
      </c>
      <c r="G221" s="45" t="str">
        <f>'Bills Import 2024'!R221</f>
        <v/>
      </c>
      <c r="H221" s="45" t="str">
        <f>'Bills Import 2024'!R221</f>
        <v/>
      </c>
      <c r="I221" s="45" t="str">
        <f>'Bills Import 2024'!AE221</f>
        <v/>
      </c>
      <c r="J221" s="45" t="str">
        <f>'Bills Import 2024'!AG221</f>
        <v/>
      </c>
      <c r="K221" s="45" t="str">
        <f>'Bills Import 2024'!AI221</f>
        <v/>
      </c>
      <c r="L221" s="45" t="str">
        <f>'Bills Import 2024'!AK221</f>
        <v/>
      </c>
      <c r="M221" s="45" t="str">
        <f>'Bills Import 2024'!AM221</f>
        <v/>
      </c>
      <c r="N221" s="45" t="str">
        <f>'Bills Import 2024'!AO221</f>
        <v/>
      </c>
      <c r="O221" s="1" t="str">
        <f>'Bills Import 2024'!X221</f>
        <v>101011701</v>
      </c>
      <c r="P221" s="1" t="str">
        <f>'Bills Import 2024'!Y221</f>
        <v>3010093</v>
      </c>
      <c r="Q221" s="1" t="str">
        <f>'Bills Import 2024'!Z221</f>
        <v>3010094</v>
      </c>
      <c r="R221" s="1" t="str">
        <f>'Bills Import 2024'!AA221</f>
        <v>101011701</v>
      </c>
      <c r="S221" s="1" t="str">
        <f>'Bills Import 2024'!AB221</f>
        <v>3010096</v>
      </c>
      <c r="T221" s="1" t="str">
        <f>'Bills Import 2024'!AC221</f>
        <v>3010097</v>
      </c>
      <c r="U221" s="1" t="str">
        <f>'Bills Import 2024'!BC221</f>
        <v>Deduction of Advance Payment to Suppliers</v>
      </c>
      <c r="V221" s="1" t="str">
        <f>'Bills Import 2024'!BD221</f>
        <v>Manpower</v>
      </c>
      <c r="W221" s="1" t="str">
        <f>'Bills Import 2024'!BE221</f>
        <v>Machinary</v>
      </c>
      <c r="X221" s="1" t="str">
        <f>'Bills Import 2024'!BF221</f>
        <v>Deduction of Advance Payment to Suppliers</v>
      </c>
      <c r="Y221" s="1" t="str">
        <f>'Bills Import 2024'!BG221</f>
        <v>Indirect Costs</v>
      </c>
      <c r="Z221" s="1" t="str">
        <f>'Bills Import 2024'!BH221</f>
        <v>Overheads</v>
      </c>
      <c r="AA221" s="1">
        <f>'Bills Import 2024'!BI221</f>
        <v>-1</v>
      </c>
      <c r="AB221" s="1">
        <f>'Bills Import 2024'!BJ221</f>
        <v>1</v>
      </c>
      <c r="AC221" s="1">
        <f>'Bills Import 2024'!BK221</f>
        <v>1</v>
      </c>
      <c r="AD221" s="1">
        <f>'Bills Import 2024'!BL221</f>
        <v>-1</v>
      </c>
      <c r="AE221" s="1">
        <f>'Bills Import 2024'!BM221</f>
        <v>1</v>
      </c>
      <c r="AF221" s="1">
        <f>'Bills Import 2024'!BN221</f>
        <v>1</v>
      </c>
      <c r="AG221" s="46">
        <f>'Bills Import 2024'!BO221</f>
        <v>0</v>
      </c>
      <c r="AH221" s="46">
        <f>'Bills Import 2024'!BP221</f>
        <v>0</v>
      </c>
      <c r="AI221" s="46">
        <f>'Bills Import 2024'!BQ221</f>
        <v>0</v>
      </c>
      <c r="AJ221" s="46">
        <f>'Bills Import 2024'!BR221</f>
        <v>0</v>
      </c>
      <c r="AK221" s="46">
        <f>'Bills Import 2024'!BS221</f>
        <v>0</v>
      </c>
      <c r="AL221" s="46">
        <f>'Bills Import 2024'!BT221</f>
        <v>0</v>
      </c>
      <c r="AM221" s="1">
        <f>'Bills Import 2024'!U221</f>
        <v>10230</v>
      </c>
      <c r="AN221" s="1" t="str">
        <f>'Bills Import 2024'!W221</f>
        <v>{"1002": 100.0}</v>
      </c>
      <c r="AO221" s="1" t="str">
        <f>'Bills Import 2024'!AW221</f>
        <v>15% PUR</v>
      </c>
      <c r="AP221" s="1" t="str">
        <f>'Bills Import 2024'!AX221</f>
        <v>0% PUR</v>
      </c>
      <c r="AQ221" s="1" t="str">
        <f>'Bills Import 2024'!AY221</f>
        <v>15% PUR</v>
      </c>
      <c r="AR221" s="1" t="str">
        <f>'Bills Import 2024'!AZ221</f>
        <v>15% PUR</v>
      </c>
      <c r="AS221" s="1" t="str">
        <f>'Bills Import 2024'!BA221</f>
        <v>15% PUR</v>
      </c>
      <c r="AT221" s="1" t="str">
        <f>'Bills Import 2024'!BB221</f>
        <v>0% PUR</v>
      </c>
    </row>
    <row r="222" spans="1:46" x14ac:dyDescent="0.25">
      <c r="A222" s="1" t="str">
        <f>'Bills Import 2024'!E222</f>
        <v>Raw Material Supplier</v>
      </c>
      <c r="B222" s="1" t="str">
        <f>'Bills Import 2024'!G222</f>
        <v>Employees Wages &amp; Salaries</v>
      </c>
      <c r="C222" s="1" t="str">
        <f>'Bills Import 2024'!I222</f>
        <v>Machinary Depreciation &amp; Maintenance</v>
      </c>
      <c r="D222" s="1" t="str">
        <f>'Bills Import 2024'!K222</f>
        <v>Subcontractors &amp; Services</v>
      </c>
      <c r="E222" s="1" t="str">
        <f>'Bills Import 2024'!M222</f>
        <v>Indirect Costs</v>
      </c>
      <c r="F222" s="1" t="str">
        <f>'Bills Import 2024'!O222</f>
        <v>Overheads</v>
      </c>
      <c r="G222" s="45">
        <f>'Bills Import 2024'!R222</f>
        <v>45413</v>
      </c>
      <c r="H222" s="45">
        <f>'Bills Import 2024'!R222</f>
        <v>45413</v>
      </c>
      <c r="I222" s="45">
        <f>'Bills Import 2024'!AE222</f>
        <v>45448</v>
      </c>
      <c r="J222" s="45">
        <f>'Bills Import 2024'!AG222</f>
        <v>45418</v>
      </c>
      <c r="K222" s="45">
        <f>'Bills Import 2024'!AI222</f>
        <v>45443</v>
      </c>
      <c r="L222" s="45">
        <f>'Bills Import 2024'!AK222</f>
        <v>45428</v>
      </c>
      <c r="M222" s="45">
        <f>'Bills Import 2024'!AM222</f>
        <v>45413</v>
      </c>
      <c r="N222" s="45">
        <f>'Bills Import 2024'!AO222</f>
        <v>45434</v>
      </c>
      <c r="O222" s="1" t="str">
        <f>'Bills Import 2024'!X222</f>
        <v>3010092</v>
      </c>
      <c r="P222" s="1" t="str">
        <f>'Bills Import 2024'!Y222</f>
        <v>3010093</v>
      </c>
      <c r="Q222" s="1" t="str">
        <f>'Bills Import 2024'!Z222</f>
        <v>3010094</v>
      </c>
      <c r="R222" s="1" t="str">
        <f>'Bills Import 2024'!AA222</f>
        <v>3010095</v>
      </c>
      <c r="S222" s="1" t="str">
        <f>'Bills Import 2024'!AB222</f>
        <v>3010096</v>
      </c>
      <c r="T222" s="1" t="str">
        <f>'Bills Import 2024'!AC222</f>
        <v>3010097</v>
      </c>
      <c r="U222" s="1" t="str">
        <f>'Bills Import 2024'!BC222</f>
        <v>Raw Material</v>
      </c>
      <c r="V222" s="1" t="str">
        <f>'Bills Import 2024'!BD222</f>
        <v>Manpower</v>
      </c>
      <c r="W222" s="1" t="str">
        <f>'Bills Import 2024'!BE222</f>
        <v>Machinary</v>
      </c>
      <c r="X222" s="1" t="str">
        <f>'Bills Import 2024'!BF222</f>
        <v>Subcontractors</v>
      </c>
      <c r="Y222" s="1" t="str">
        <f>'Bills Import 2024'!BG222</f>
        <v>Indirect Costs</v>
      </c>
      <c r="Z222" s="1" t="str">
        <f>'Bills Import 2024'!BH222</f>
        <v>Overheads</v>
      </c>
      <c r="AA222" s="1">
        <f>'Bills Import 2024'!BI222</f>
        <v>1</v>
      </c>
      <c r="AB222" s="1">
        <f>'Bills Import 2024'!BJ222</f>
        <v>1</v>
      </c>
      <c r="AC222" s="1">
        <f>'Bills Import 2024'!BK222</f>
        <v>1</v>
      </c>
      <c r="AD222" s="1">
        <f>'Bills Import 2024'!BL222</f>
        <v>1</v>
      </c>
      <c r="AE222" s="1">
        <f>'Bills Import 2024'!BM222</f>
        <v>1</v>
      </c>
      <c r="AF222" s="1">
        <f>'Bills Import 2024'!BN222</f>
        <v>1</v>
      </c>
      <c r="AG222" s="46">
        <f>'Bills Import 2024'!BO222</f>
        <v>232039</v>
      </c>
      <c r="AH222" s="46">
        <f>'Bills Import 2024'!BP222</f>
        <v>113341</v>
      </c>
      <c r="AI222" s="46">
        <f>'Bills Import 2024'!BQ222</f>
        <v>10463</v>
      </c>
      <c r="AJ222" s="46">
        <f>'Bills Import 2024'!BR222</f>
        <v>46458</v>
      </c>
      <c r="AK222" s="46">
        <f>'Bills Import 2024'!BS222</f>
        <v>19875</v>
      </c>
      <c r="AL222" s="46">
        <f>'Bills Import 2024'!BT222</f>
        <v>45857</v>
      </c>
      <c r="AM222" s="1">
        <f>'Bills Import 2024'!U222</f>
        <v>10183</v>
      </c>
      <c r="AN222" s="1" t="str">
        <f>'Bills Import 2024'!W222</f>
        <v>{"955": 100.0}</v>
      </c>
      <c r="AO222" s="1" t="str">
        <f>'Bills Import 2024'!AW222</f>
        <v>15% PUR</v>
      </c>
      <c r="AP222" s="1" t="str">
        <f>'Bills Import 2024'!AX222</f>
        <v>0% PUR</v>
      </c>
      <c r="AQ222" s="1" t="str">
        <f>'Bills Import 2024'!AY222</f>
        <v>15% PUR</v>
      </c>
      <c r="AR222" s="1" t="str">
        <f>'Bills Import 2024'!AZ222</f>
        <v>15% PUR</v>
      </c>
      <c r="AS222" s="1" t="str">
        <f>'Bills Import 2024'!BA222</f>
        <v>15% PUR</v>
      </c>
      <c r="AT222" s="1" t="str">
        <f>'Bills Import 2024'!BB222</f>
        <v>0% PUR</v>
      </c>
    </row>
    <row r="223" spans="1:46" x14ac:dyDescent="0.25">
      <c r="A223" s="1" t="str">
        <f>'Bills Import 2024'!E223</f>
        <v/>
      </c>
      <c r="B223" s="1" t="str">
        <f>'Bills Import 2024'!G223</f>
        <v/>
      </c>
      <c r="C223" s="1" t="str">
        <f>'Bills Import 2024'!I223</f>
        <v/>
      </c>
      <c r="D223" s="1" t="str">
        <f>'Bills Import 2024'!K223</f>
        <v/>
      </c>
      <c r="E223" s="1" t="str">
        <f>'Bills Import 2024'!M223</f>
        <v/>
      </c>
      <c r="F223" s="1" t="str">
        <f>'Bills Import 2024'!O223</f>
        <v/>
      </c>
      <c r="G223" s="45" t="str">
        <f>'Bills Import 2024'!R223</f>
        <v/>
      </c>
      <c r="H223" s="45" t="str">
        <f>'Bills Import 2024'!R223</f>
        <v/>
      </c>
      <c r="I223" s="45" t="str">
        <f>'Bills Import 2024'!AE223</f>
        <v/>
      </c>
      <c r="J223" s="45" t="str">
        <f>'Bills Import 2024'!AG223</f>
        <v/>
      </c>
      <c r="K223" s="45" t="str">
        <f>'Bills Import 2024'!AI223</f>
        <v/>
      </c>
      <c r="L223" s="45" t="str">
        <f>'Bills Import 2024'!AK223</f>
        <v/>
      </c>
      <c r="M223" s="45" t="str">
        <f>'Bills Import 2024'!AM223</f>
        <v/>
      </c>
      <c r="N223" s="45" t="str">
        <f>'Bills Import 2024'!AO223</f>
        <v/>
      </c>
      <c r="O223" s="1" t="str">
        <f>'Bills Import 2024'!X223</f>
        <v>101011701</v>
      </c>
      <c r="P223" s="1" t="str">
        <f>'Bills Import 2024'!Y223</f>
        <v>3010093</v>
      </c>
      <c r="Q223" s="1" t="str">
        <f>'Bills Import 2024'!Z223</f>
        <v>3010094</v>
      </c>
      <c r="R223" s="1" t="str">
        <f>'Bills Import 2024'!AA223</f>
        <v>101011701</v>
      </c>
      <c r="S223" s="1" t="str">
        <f>'Bills Import 2024'!AB223</f>
        <v>3010096</v>
      </c>
      <c r="T223" s="1" t="str">
        <f>'Bills Import 2024'!AC223</f>
        <v>3010097</v>
      </c>
      <c r="U223" s="1" t="str">
        <f>'Bills Import 2024'!BC223</f>
        <v>Deduction of Advance Payment to Suppliers</v>
      </c>
      <c r="V223" s="1" t="str">
        <f>'Bills Import 2024'!BD223</f>
        <v>Manpower</v>
      </c>
      <c r="W223" s="1" t="str">
        <f>'Bills Import 2024'!BE223</f>
        <v>Machinary</v>
      </c>
      <c r="X223" s="1" t="str">
        <f>'Bills Import 2024'!BF223</f>
        <v>Deduction of Advance Payment to Suppliers</v>
      </c>
      <c r="Y223" s="1" t="str">
        <f>'Bills Import 2024'!BG223</f>
        <v>Indirect Costs</v>
      </c>
      <c r="Z223" s="1" t="str">
        <f>'Bills Import 2024'!BH223</f>
        <v>Overheads</v>
      </c>
      <c r="AA223" s="1">
        <f>'Bills Import 2024'!BI223</f>
        <v>-1</v>
      </c>
      <c r="AB223" s="1">
        <f>'Bills Import 2024'!BJ223</f>
        <v>1</v>
      </c>
      <c r="AC223" s="1">
        <f>'Bills Import 2024'!BK223</f>
        <v>1</v>
      </c>
      <c r="AD223" s="1">
        <f>'Bills Import 2024'!BL223</f>
        <v>-1</v>
      </c>
      <c r="AE223" s="1">
        <f>'Bills Import 2024'!BM223</f>
        <v>1</v>
      </c>
      <c r="AF223" s="1">
        <f>'Bills Import 2024'!BN223</f>
        <v>1</v>
      </c>
      <c r="AG223" s="46">
        <f>'Bills Import 2024'!BO223</f>
        <v>70447</v>
      </c>
      <c r="AH223" s="46">
        <f>'Bills Import 2024'!BP223</f>
        <v>34410</v>
      </c>
      <c r="AI223" s="46">
        <f>'Bills Import 2024'!BQ223</f>
        <v>3177</v>
      </c>
      <c r="AJ223" s="46">
        <f>'Bills Import 2024'!BR223</f>
        <v>14105</v>
      </c>
      <c r="AK223" s="46">
        <f>'Bills Import 2024'!BS223</f>
        <v>6034</v>
      </c>
      <c r="AL223" s="46">
        <f>'Bills Import 2024'!BT223</f>
        <v>13922</v>
      </c>
      <c r="AM223" s="1">
        <f>'Bills Import 2024'!U223</f>
        <v>10183</v>
      </c>
      <c r="AN223" s="1" t="str">
        <f>'Bills Import 2024'!W223</f>
        <v>{"955": 100.0}</v>
      </c>
      <c r="AO223" s="1" t="str">
        <f>'Bills Import 2024'!AW223</f>
        <v>15% PUR</v>
      </c>
      <c r="AP223" s="1" t="str">
        <f>'Bills Import 2024'!AX223</f>
        <v>0% PUR</v>
      </c>
      <c r="AQ223" s="1" t="str">
        <f>'Bills Import 2024'!AY223</f>
        <v>15% PUR</v>
      </c>
      <c r="AR223" s="1" t="str">
        <f>'Bills Import 2024'!AZ223</f>
        <v>15% PUR</v>
      </c>
      <c r="AS223" s="1" t="str">
        <f>'Bills Import 2024'!BA223</f>
        <v>15% PUR</v>
      </c>
      <c r="AT223" s="1" t="str">
        <f>'Bills Import 2024'!BB223</f>
        <v>0% PUR</v>
      </c>
    </row>
    <row r="224" spans="1:46" x14ac:dyDescent="0.25">
      <c r="A224" s="1" t="str">
        <f>'Bills Import 2024'!E224</f>
        <v>Raw Material Supplier</v>
      </c>
      <c r="B224" s="1" t="str">
        <f>'Bills Import 2024'!G224</f>
        <v>Employees Wages &amp; Salaries</v>
      </c>
      <c r="C224" s="1" t="str">
        <f>'Bills Import 2024'!I224</f>
        <v>Machinary Depreciation &amp; Maintenance</v>
      </c>
      <c r="D224" s="1" t="str">
        <f>'Bills Import 2024'!K224</f>
        <v>Subcontractors &amp; Services</v>
      </c>
      <c r="E224" s="1" t="str">
        <f>'Bills Import 2024'!M224</f>
        <v>Indirect Costs</v>
      </c>
      <c r="F224" s="1" t="str">
        <f>'Bills Import 2024'!O224</f>
        <v>Overheads</v>
      </c>
      <c r="G224" s="45">
        <f>'Bills Import 2024'!R224</f>
        <v>45413</v>
      </c>
      <c r="H224" s="45">
        <f>'Bills Import 2024'!R224</f>
        <v>45413</v>
      </c>
      <c r="I224" s="45">
        <f>'Bills Import 2024'!AE224</f>
        <v>45448</v>
      </c>
      <c r="J224" s="45">
        <f>'Bills Import 2024'!AG224</f>
        <v>45418</v>
      </c>
      <c r="K224" s="45">
        <f>'Bills Import 2024'!AI224</f>
        <v>45443</v>
      </c>
      <c r="L224" s="45">
        <f>'Bills Import 2024'!AK224</f>
        <v>45428</v>
      </c>
      <c r="M224" s="45">
        <f>'Bills Import 2024'!AM224</f>
        <v>45413</v>
      </c>
      <c r="N224" s="45">
        <f>'Bills Import 2024'!AO224</f>
        <v>45434</v>
      </c>
      <c r="O224" s="1" t="str">
        <f>'Bills Import 2024'!X224</f>
        <v>3010092</v>
      </c>
      <c r="P224" s="1" t="str">
        <f>'Bills Import 2024'!Y224</f>
        <v>3010093</v>
      </c>
      <c r="Q224" s="1" t="str">
        <f>'Bills Import 2024'!Z224</f>
        <v>3010094</v>
      </c>
      <c r="R224" s="1" t="str">
        <f>'Bills Import 2024'!AA224</f>
        <v>3010095</v>
      </c>
      <c r="S224" s="1" t="str">
        <f>'Bills Import 2024'!AB224</f>
        <v>3010096</v>
      </c>
      <c r="T224" s="1" t="str">
        <f>'Bills Import 2024'!AC224</f>
        <v>3010097</v>
      </c>
      <c r="U224" s="1" t="str">
        <f>'Bills Import 2024'!BC224</f>
        <v>Raw Material</v>
      </c>
      <c r="V224" s="1" t="str">
        <f>'Bills Import 2024'!BD224</f>
        <v>Manpower</v>
      </c>
      <c r="W224" s="1" t="str">
        <f>'Bills Import 2024'!BE224</f>
        <v>Machinary</v>
      </c>
      <c r="X224" s="1" t="str">
        <f>'Bills Import 2024'!BF224</f>
        <v>Subcontractors</v>
      </c>
      <c r="Y224" s="1" t="str">
        <f>'Bills Import 2024'!BG224</f>
        <v>Indirect Costs</v>
      </c>
      <c r="Z224" s="1" t="str">
        <f>'Bills Import 2024'!BH224</f>
        <v>Overheads</v>
      </c>
      <c r="AA224" s="1">
        <f>'Bills Import 2024'!BI224</f>
        <v>1</v>
      </c>
      <c r="AB224" s="1">
        <f>'Bills Import 2024'!BJ224</f>
        <v>1</v>
      </c>
      <c r="AC224" s="1">
        <f>'Bills Import 2024'!BK224</f>
        <v>1</v>
      </c>
      <c r="AD224" s="1">
        <f>'Bills Import 2024'!BL224</f>
        <v>1</v>
      </c>
      <c r="AE224" s="1">
        <f>'Bills Import 2024'!BM224</f>
        <v>1</v>
      </c>
      <c r="AF224" s="1">
        <f>'Bills Import 2024'!BN224</f>
        <v>1</v>
      </c>
      <c r="AG224" s="46">
        <f>'Bills Import 2024'!BO224</f>
        <v>46350</v>
      </c>
      <c r="AH224" s="46">
        <f>'Bills Import 2024'!BP224</f>
        <v>22640</v>
      </c>
      <c r="AI224" s="46">
        <f>'Bills Import 2024'!BQ224</f>
        <v>2090</v>
      </c>
      <c r="AJ224" s="46">
        <f>'Bills Import 2024'!BR224</f>
        <v>9280</v>
      </c>
      <c r="AK224" s="46">
        <f>'Bills Import 2024'!BS224</f>
        <v>3970</v>
      </c>
      <c r="AL224" s="46">
        <f>'Bills Import 2024'!BT224</f>
        <v>9160</v>
      </c>
      <c r="AM224" s="1">
        <f>'Bills Import 2024'!U224</f>
        <v>10168</v>
      </c>
      <c r="AN224" s="1" t="str">
        <f>'Bills Import 2024'!W224</f>
        <v>{"940": 100.0}</v>
      </c>
      <c r="AO224" s="1" t="str">
        <f>'Bills Import 2024'!AW224</f>
        <v>15% PUR</v>
      </c>
      <c r="AP224" s="1" t="str">
        <f>'Bills Import 2024'!AX224</f>
        <v>0% PUR</v>
      </c>
      <c r="AQ224" s="1" t="str">
        <f>'Bills Import 2024'!AY224</f>
        <v>15% PUR</v>
      </c>
      <c r="AR224" s="1" t="str">
        <f>'Bills Import 2024'!AZ224</f>
        <v>15% PUR</v>
      </c>
      <c r="AS224" s="1" t="str">
        <f>'Bills Import 2024'!BA224</f>
        <v>15% PUR</v>
      </c>
      <c r="AT224" s="1" t="str">
        <f>'Bills Import 2024'!BB224</f>
        <v>0% PUR</v>
      </c>
    </row>
    <row r="225" spans="1:46" x14ac:dyDescent="0.25">
      <c r="A225" s="1" t="str">
        <f>'Bills Import 2024'!E225</f>
        <v/>
      </c>
      <c r="B225" s="1" t="str">
        <f>'Bills Import 2024'!G225</f>
        <v/>
      </c>
      <c r="C225" s="1" t="str">
        <f>'Bills Import 2024'!I225</f>
        <v/>
      </c>
      <c r="D225" s="1" t="str">
        <f>'Bills Import 2024'!K225</f>
        <v/>
      </c>
      <c r="E225" s="1" t="str">
        <f>'Bills Import 2024'!M225</f>
        <v/>
      </c>
      <c r="F225" s="1" t="str">
        <f>'Bills Import 2024'!O225</f>
        <v/>
      </c>
      <c r="G225" s="45" t="str">
        <f>'Bills Import 2024'!R225</f>
        <v/>
      </c>
      <c r="H225" s="45" t="str">
        <f>'Bills Import 2024'!R225</f>
        <v/>
      </c>
      <c r="I225" s="45" t="str">
        <f>'Bills Import 2024'!AE225</f>
        <v/>
      </c>
      <c r="J225" s="45" t="str">
        <f>'Bills Import 2024'!AG225</f>
        <v/>
      </c>
      <c r="K225" s="45" t="str">
        <f>'Bills Import 2024'!AI225</f>
        <v/>
      </c>
      <c r="L225" s="45" t="str">
        <f>'Bills Import 2024'!AK225</f>
        <v/>
      </c>
      <c r="M225" s="45" t="str">
        <f>'Bills Import 2024'!AM225</f>
        <v/>
      </c>
      <c r="N225" s="45" t="str">
        <f>'Bills Import 2024'!AO225</f>
        <v/>
      </c>
      <c r="O225" s="1" t="str">
        <f>'Bills Import 2024'!X225</f>
        <v>101011701</v>
      </c>
      <c r="P225" s="1" t="str">
        <f>'Bills Import 2024'!Y225</f>
        <v>3010093</v>
      </c>
      <c r="Q225" s="1" t="str">
        <f>'Bills Import 2024'!Z225</f>
        <v>3010094</v>
      </c>
      <c r="R225" s="1" t="str">
        <f>'Bills Import 2024'!AA225</f>
        <v>101011701</v>
      </c>
      <c r="S225" s="1" t="str">
        <f>'Bills Import 2024'!AB225</f>
        <v>3010096</v>
      </c>
      <c r="T225" s="1" t="str">
        <f>'Bills Import 2024'!AC225</f>
        <v>3010097</v>
      </c>
      <c r="U225" s="1" t="str">
        <f>'Bills Import 2024'!BC225</f>
        <v>Deduction of Advance Payment to Suppliers</v>
      </c>
      <c r="V225" s="1" t="str">
        <f>'Bills Import 2024'!BD225</f>
        <v>Manpower</v>
      </c>
      <c r="W225" s="1" t="str">
        <f>'Bills Import 2024'!BE225</f>
        <v>Machinary</v>
      </c>
      <c r="X225" s="1" t="str">
        <f>'Bills Import 2024'!BF225</f>
        <v>Deduction of Advance Payment to Suppliers</v>
      </c>
      <c r="Y225" s="1" t="str">
        <f>'Bills Import 2024'!BG225</f>
        <v>Indirect Costs</v>
      </c>
      <c r="Z225" s="1" t="str">
        <f>'Bills Import 2024'!BH225</f>
        <v>Overheads</v>
      </c>
      <c r="AA225" s="1">
        <f>'Bills Import 2024'!BI225</f>
        <v>-1</v>
      </c>
      <c r="AB225" s="1">
        <f>'Bills Import 2024'!BJ225</f>
        <v>1</v>
      </c>
      <c r="AC225" s="1">
        <f>'Bills Import 2024'!BK225</f>
        <v>1</v>
      </c>
      <c r="AD225" s="1">
        <f>'Bills Import 2024'!BL225</f>
        <v>-1</v>
      </c>
      <c r="AE225" s="1">
        <f>'Bills Import 2024'!BM225</f>
        <v>1</v>
      </c>
      <c r="AF225" s="1">
        <f>'Bills Import 2024'!BN225</f>
        <v>1</v>
      </c>
      <c r="AG225" s="46">
        <f>'Bills Import 2024'!BO225</f>
        <v>9270</v>
      </c>
      <c r="AH225" s="46">
        <f>'Bills Import 2024'!BP225</f>
        <v>4528</v>
      </c>
      <c r="AI225" s="46">
        <f>'Bills Import 2024'!BQ225</f>
        <v>418</v>
      </c>
      <c r="AJ225" s="46">
        <f>'Bills Import 2024'!BR225</f>
        <v>1856</v>
      </c>
      <c r="AK225" s="46">
        <f>'Bills Import 2024'!BS225</f>
        <v>794</v>
      </c>
      <c r="AL225" s="46">
        <f>'Bills Import 2024'!BT225</f>
        <v>1832</v>
      </c>
      <c r="AM225" s="1">
        <f>'Bills Import 2024'!U225</f>
        <v>10168</v>
      </c>
      <c r="AN225" s="1" t="str">
        <f>'Bills Import 2024'!W225</f>
        <v>{"940": 100.0}</v>
      </c>
      <c r="AO225" s="1" t="str">
        <f>'Bills Import 2024'!AW225</f>
        <v>15% PUR</v>
      </c>
      <c r="AP225" s="1" t="str">
        <f>'Bills Import 2024'!AX225</f>
        <v>0% PUR</v>
      </c>
      <c r="AQ225" s="1" t="str">
        <f>'Bills Import 2024'!AY225</f>
        <v>15% PUR</v>
      </c>
      <c r="AR225" s="1" t="str">
        <f>'Bills Import 2024'!AZ225</f>
        <v>15% PUR</v>
      </c>
      <c r="AS225" s="1" t="str">
        <f>'Bills Import 2024'!BA225</f>
        <v>15% PUR</v>
      </c>
      <c r="AT225" s="1" t="str">
        <f>'Bills Import 2024'!BB225</f>
        <v>0% PUR</v>
      </c>
    </row>
    <row r="226" spans="1:46" x14ac:dyDescent="0.25">
      <c r="A226" s="1" t="str">
        <f>'Bills Import 2024'!E226</f>
        <v>Raw Material Supplier</v>
      </c>
      <c r="B226" s="1" t="str">
        <f>'Bills Import 2024'!G226</f>
        <v>Employees Wages &amp; Salaries</v>
      </c>
      <c r="C226" s="1" t="str">
        <f>'Bills Import 2024'!I226</f>
        <v>Machinary Depreciation &amp; Maintenance</v>
      </c>
      <c r="D226" s="1" t="str">
        <f>'Bills Import 2024'!K226</f>
        <v>Subcontractors &amp; Services</v>
      </c>
      <c r="E226" s="1" t="str">
        <f>'Bills Import 2024'!M226</f>
        <v>Indirect Costs</v>
      </c>
      <c r="F226" s="1" t="str">
        <f>'Bills Import 2024'!O226</f>
        <v>Overheads</v>
      </c>
      <c r="G226" s="45">
        <f>'Bills Import 2024'!R226</f>
        <v>45443</v>
      </c>
      <c r="H226" s="45">
        <f>'Bills Import 2024'!R226</f>
        <v>45443</v>
      </c>
      <c r="I226" s="45">
        <f>'Bills Import 2024'!AE226</f>
        <v>45478</v>
      </c>
      <c r="J226" s="45">
        <f>'Bills Import 2024'!AG226</f>
        <v>45448</v>
      </c>
      <c r="K226" s="45">
        <f>'Bills Import 2024'!AI226</f>
        <v>45473</v>
      </c>
      <c r="L226" s="45">
        <f>'Bills Import 2024'!AK226</f>
        <v>45458</v>
      </c>
      <c r="M226" s="45">
        <f>'Bills Import 2024'!AM226</f>
        <v>45443</v>
      </c>
      <c r="N226" s="45">
        <f>'Bills Import 2024'!AO226</f>
        <v>45464</v>
      </c>
      <c r="O226" s="1" t="str">
        <f>'Bills Import 2024'!X226</f>
        <v>3010092</v>
      </c>
      <c r="P226" s="1" t="str">
        <f>'Bills Import 2024'!Y226</f>
        <v>3010093</v>
      </c>
      <c r="Q226" s="1" t="str">
        <f>'Bills Import 2024'!Z226</f>
        <v>3010094</v>
      </c>
      <c r="R226" s="1" t="str">
        <f>'Bills Import 2024'!AA226</f>
        <v>3010095</v>
      </c>
      <c r="S226" s="1" t="str">
        <f>'Bills Import 2024'!AB226</f>
        <v>3010096</v>
      </c>
      <c r="T226" s="1" t="str">
        <f>'Bills Import 2024'!AC226</f>
        <v>3010097</v>
      </c>
      <c r="U226" s="1" t="str">
        <f>'Bills Import 2024'!BC226</f>
        <v>Raw Material</v>
      </c>
      <c r="V226" s="1" t="str">
        <f>'Bills Import 2024'!BD226</f>
        <v>Manpower</v>
      </c>
      <c r="W226" s="1" t="str">
        <f>'Bills Import 2024'!BE226</f>
        <v>Machinary</v>
      </c>
      <c r="X226" s="1" t="str">
        <f>'Bills Import 2024'!BF226</f>
        <v>Subcontractors</v>
      </c>
      <c r="Y226" s="1" t="str">
        <f>'Bills Import 2024'!BG226</f>
        <v>Indirect Costs</v>
      </c>
      <c r="Z226" s="1" t="str">
        <f>'Bills Import 2024'!BH226</f>
        <v>Overheads</v>
      </c>
      <c r="AA226" s="1">
        <f>'Bills Import 2024'!BI226</f>
        <v>1</v>
      </c>
      <c r="AB226" s="1">
        <f>'Bills Import 2024'!BJ226</f>
        <v>1</v>
      </c>
      <c r="AC226" s="1">
        <f>'Bills Import 2024'!BK226</f>
        <v>1</v>
      </c>
      <c r="AD226" s="1">
        <f>'Bills Import 2024'!BL226</f>
        <v>1</v>
      </c>
      <c r="AE226" s="1">
        <f>'Bills Import 2024'!BM226</f>
        <v>1</v>
      </c>
      <c r="AF226" s="1">
        <f>'Bills Import 2024'!BN226</f>
        <v>1</v>
      </c>
      <c r="AG226" s="46">
        <f>'Bills Import 2024'!BO226</f>
        <v>88297</v>
      </c>
      <c r="AH226" s="46">
        <f>'Bills Import 2024'!BP226</f>
        <v>43129</v>
      </c>
      <c r="AI226" s="46">
        <f>'Bills Import 2024'!BQ226</f>
        <v>3981</v>
      </c>
      <c r="AJ226" s="46">
        <f>'Bills Import 2024'!BR226</f>
        <v>17678</v>
      </c>
      <c r="AK226" s="46">
        <f>'Bills Import 2024'!BS226</f>
        <v>7563</v>
      </c>
      <c r="AL226" s="46">
        <f>'Bills Import 2024'!BT226</f>
        <v>17450</v>
      </c>
      <c r="AM226" s="1">
        <f>'Bills Import 2024'!U226</f>
        <v>10077</v>
      </c>
      <c r="AN226" s="1" t="str">
        <f>'Bills Import 2024'!W226</f>
        <v>{"851": 100.0}</v>
      </c>
      <c r="AO226" s="1" t="str">
        <f>'Bills Import 2024'!AW226</f>
        <v>15% PUR</v>
      </c>
      <c r="AP226" s="1" t="str">
        <f>'Bills Import 2024'!AX226</f>
        <v>0% PUR</v>
      </c>
      <c r="AQ226" s="1" t="str">
        <f>'Bills Import 2024'!AY226</f>
        <v>15% PUR</v>
      </c>
      <c r="AR226" s="1" t="str">
        <f>'Bills Import 2024'!AZ226</f>
        <v>15% PUR</v>
      </c>
      <c r="AS226" s="1" t="str">
        <f>'Bills Import 2024'!BA226</f>
        <v>15% PUR</v>
      </c>
      <c r="AT226" s="1" t="str">
        <f>'Bills Import 2024'!BB226</f>
        <v>0% PUR</v>
      </c>
    </row>
    <row r="227" spans="1:46" x14ac:dyDescent="0.25">
      <c r="A227" s="1" t="str">
        <f>'Bills Import 2024'!E227</f>
        <v/>
      </c>
      <c r="B227" s="1" t="str">
        <f>'Bills Import 2024'!G227</f>
        <v/>
      </c>
      <c r="C227" s="1" t="str">
        <f>'Bills Import 2024'!I227</f>
        <v/>
      </c>
      <c r="D227" s="1" t="str">
        <f>'Bills Import 2024'!K227</f>
        <v/>
      </c>
      <c r="E227" s="1" t="str">
        <f>'Bills Import 2024'!M227</f>
        <v/>
      </c>
      <c r="F227" s="1" t="str">
        <f>'Bills Import 2024'!O227</f>
        <v/>
      </c>
      <c r="G227" s="45" t="str">
        <f>'Bills Import 2024'!R227</f>
        <v/>
      </c>
      <c r="H227" s="45" t="str">
        <f>'Bills Import 2024'!R227</f>
        <v/>
      </c>
      <c r="I227" s="45" t="str">
        <f>'Bills Import 2024'!AE227</f>
        <v/>
      </c>
      <c r="J227" s="45" t="str">
        <f>'Bills Import 2024'!AG227</f>
        <v/>
      </c>
      <c r="K227" s="45" t="str">
        <f>'Bills Import 2024'!AI227</f>
        <v/>
      </c>
      <c r="L227" s="45" t="str">
        <f>'Bills Import 2024'!AK227</f>
        <v/>
      </c>
      <c r="M227" s="45" t="str">
        <f>'Bills Import 2024'!AM227</f>
        <v/>
      </c>
      <c r="N227" s="45" t="str">
        <f>'Bills Import 2024'!AO227</f>
        <v/>
      </c>
      <c r="O227" s="1" t="str">
        <f>'Bills Import 2024'!X227</f>
        <v>101011701</v>
      </c>
      <c r="P227" s="1" t="str">
        <f>'Bills Import 2024'!Y227</f>
        <v>3010093</v>
      </c>
      <c r="Q227" s="1" t="str">
        <f>'Bills Import 2024'!Z227</f>
        <v>3010094</v>
      </c>
      <c r="R227" s="1" t="str">
        <f>'Bills Import 2024'!AA227</f>
        <v>101011701</v>
      </c>
      <c r="S227" s="1" t="str">
        <f>'Bills Import 2024'!AB227</f>
        <v>3010096</v>
      </c>
      <c r="T227" s="1" t="str">
        <f>'Bills Import 2024'!AC227</f>
        <v>3010097</v>
      </c>
      <c r="U227" s="1" t="str">
        <f>'Bills Import 2024'!BC227</f>
        <v>Deduction of Advance Payment to Suppliers</v>
      </c>
      <c r="V227" s="1" t="str">
        <f>'Bills Import 2024'!BD227</f>
        <v>Manpower</v>
      </c>
      <c r="W227" s="1" t="str">
        <f>'Bills Import 2024'!BE227</f>
        <v>Machinary</v>
      </c>
      <c r="X227" s="1" t="str">
        <f>'Bills Import 2024'!BF227</f>
        <v>Deduction of Advance Payment to Suppliers</v>
      </c>
      <c r="Y227" s="1" t="str">
        <f>'Bills Import 2024'!BG227</f>
        <v>Indirect Costs</v>
      </c>
      <c r="Z227" s="1" t="str">
        <f>'Bills Import 2024'!BH227</f>
        <v>Overheads</v>
      </c>
      <c r="AA227" s="1">
        <f>'Bills Import 2024'!BI227</f>
        <v>-1</v>
      </c>
      <c r="AB227" s="1">
        <f>'Bills Import 2024'!BJ227</f>
        <v>1</v>
      </c>
      <c r="AC227" s="1">
        <f>'Bills Import 2024'!BK227</f>
        <v>1</v>
      </c>
      <c r="AD227" s="1">
        <f>'Bills Import 2024'!BL227</f>
        <v>-1</v>
      </c>
      <c r="AE227" s="1">
        <f>'Bills Import 2024'!BM227</f>
        <v>1</v>
      </c>
      <c r="AF227" s="1">
        <f>'Bills Import 2024'!BN227</f>
        <v>1</v>
      </c>
      <c r="AG227" s="46">
        <f>'Bills Import 2024'!BO227</f>
        <v>17659</v>
      </c>
      <c r="AH227" s="46">
        <f>'Bills Import 2024'!BP227</f>
        <v>8626</v>
      </c>
      <c r="AI227" s="46">
        <f>'Bills Import 2024'!BQ227</f>
        <v>796</v>
      </c>
      <c r="AJ227" s="46">
        <f>'Bills Import 2024'!BR227</f>
        <v>3536</v>
      </c>
      <c r="AK227" s="46">
        <f>'Bills Import 2024'!BS227</f>
        <v>1513</v>
      </c>
      <c r="AL227" s="46">
        <f>'Bills Import 2024'!BT227</f>
        <v>3490</v>
      </c>
      <c r="AM227" s="1">
        <f>'Bills Import 2024'!U227</f>
        <v>10077</v>
      </c>
      <c r="AN227" s="1" t="str">
        <f>'Bills Import 2024'!W227</f>
        <v>{"851": 100.0}</v>
      </c>
      <c r="AO227" s="1" t="str">
        <f>'Bills Import 2024'!AW227</f>
        <v>15% PUR</v>
      </c>
      <c r="AP227" s="1" t="str">
        <f>'Bills Import 2024'!AX227</f>
        <v>0% PUR</v>
      </c>
      <c r="AQ227" s="1" t="str">
        <f>'Bills Import 2024'!AY227</f>
        <v>15% PUR</v>
      </c>
      <c r="AR227" s="1" t="str">
        <f>'Bills Import 2024'!AZ227</f>
        <v>15% PUR</v>
      </c>
      <c r="AS227" s="1" t="str">
        <f>'Bills Import 2024'!BA227</f>
        <v>15% PUR</v>
      </c>
      <c r="AT227" s="1" t="str">
        <f>'Bills Import 2024'!BB227</f>
        <v>0% PUR</v>
      </c>
    </row>
    <row r="228" spans="1:46" x14ac:dyDescent="0.25">
      <c r="A228" s="1" t="str">
        <f>'Bills Import 2024'!E228</f>
        <v>Raw Material Supplier</v>
      </c>
      <c r="B228" s="1" t="str">
        <f>'Bills Import 2024'!G228</f>
        <v>Employees Wages &amp; Salaries</v>
      </c>
      <c r="C228" s="1" t="str">
        <f>'Bills Import 2024'!I228</f>
        <v>Machinary Depreciation &amp; Maintenance</v>
      </c>
      <c r="D228" s="1" t="str">
        <f>'Bills Import 2024'!K228</f>
        <v>Subcontractors &amp; Services</v>
      </c>
      <c r="E228" s="1" t="str">
        <f>'Bills Import 2024'!M228</f>
        <v>Indirect Costs</v>
      </c>
      <c r="F228" s="1" t="str">
        <f>'Bills Import 2024'!O228</f>
        <v>Overheads</v>
      </c>
      <c r="G228" s="45">
        <f>'Bills Import 2024'!R228</f>
        <v>45443</v>
      </c>
      <c r="H228" s="45">
        <f>'Bills Import 2024'!R228</f>
        <v>45443</v>
      </c>
      <c r="I228" s="45">
        <f>'Bills Import 2024'!AE228</f>
        <v>45478</v>
      </c>
      <c r="J228" s="45">
        <f>'Bills Import 2024'!AG228</f>
        <v>45448</v>
      </c>
      <c r="K228" s="45">
        <f>'Bills Import 2024'!AI228</f>
        <v>45473</v>
      </c>
      <c r="L228" s="45">
        <f>'Bills Import 2024'!AK228</f>
        <v>45458</v>
      </c>
      <c r="M228" s="45">
        <f>'Bills Import 2024'!AM228</f>
        <v>45443</v>
      </c>
      <c r="N228" s="45">
        <f>'Bills Import 2024'!AO228</f>
        <v>45464</v>
      </c>
      <c r="O228" s="1" t="str">
        <f>'Bills Import 2024'!X228</f>
        <v>3010092</v>
      </c>
      <c r="P228" s="1" t="str">
        <f>'Bills Import 2024'!Y228</f>
        <v>3010093</v>
      </c>
      <c r="Q228" s="1" t="str">
        <f>'Bills Import 2024'!Z228</f>
        <v>3010094</v>
      </c>
      <c r="R228" s="1" t="str">
        <f>'Bills Import 2024'!AA228</f>
        <v>3010095</v>
      </c>
      <c r="S228" s="1" t="str">
        <f>'Bills Import 2024'!AB228</f>
        <v>3010096</v>
      </c>
      <c r="T228" s="1" t="str">
        <f>'Bills Import 2024'!AC228</f>
        <v>3010097</v>
      </c>
      <c r="U228" s="1" t="str">
        <f>'Bills Import 2024'!BC228</f>
        <v>Raw Material</v>
      </c>
      <c r="V228" s="1" t="str">
        <f>'Bills Import 2024'!BD228</f>
        <v>Manpower</v>
      </c>
      <c r="W228" s="1" t="str">
        <f>'Bills Import 2024'!BE228</f>
        <v>Machinary</v>
      </c>
      <c r="X228" s="1" t="str">
        <f>'Bills Import 2024'!BF228</f>
        <v>Subcontractors</v>
      </c>
      <c r="Y228" s="1" t="str">
        <f>'Bills Import 2024'!BG228</f>
        <v>Indirect Costs</v>
      </c>
      <c r="Z228" s="1" t="str">
        <f>'Bills Import 2024'!BH228</f>
        <v>Overheads</v>
      </c>
      <c r="AA228" s="1">
        <f>'Bills Import 2024'!BI228</f>
        <v>1</v>
      </c>
      <c r="AB228" s="1">
        <f>'Bills Import 2024'!BJ228</f>
        <v>1</v>
      </c>
      <c r="AC228" s="1">
        <f>'Bills Import 2024'!BK228</f>
        <v>1</v>
      </c>
      <c r="AD228" s="1">
        <f>'Bills Import 2024'!BL228</f>
        <v>1</v>
      </c>
      <c r="AE228" s="1">
        <f>'Bills Import 2024'!BM228</f>
        <v>1</v>
      </c>
      <c r="AF228" s="1">
        <f>'Bills Import 2024'!BN228</f>
        <v>1</v>
      </c>
      <c r="AG228" s="46">
        <f>'Bills Import 2024'!BO228</f>
        <v>95324</v>
      </c>
      <c r="AH228" s="46">
        <f>'Bills Import 2024'!BP228</f>
        <v>46562</v>
      </c>
      <c r="AI228" s="46">
        <f>'Bills Import 2024'!BQ228</f>
        <v>4298</v>
      </c>
      <c r="AJ228" s="46">
        <f>'Bills Import 2024'!BR228</f>
        <v>19085</v>
      </c>
      <c r="AK228" s="46">
        <f>'Bills Import 2024'!BS228</f>
        <v>8165</v>
      </c>
      <c r="AL228" s="46">
        <f>'Bills Import 2024'!BT228</f>
        <v>18839</v>
      </c>
      <c r="AM228" s="1">
        <f>'Bills Import 2024'!U228</f>
        <v>10251</v>
      </c>
      <c r="AN228" s="1" t="str">
        <f>'Bills Import 2024'!W228</f>
        <v>{"1023": 100.0}</v>
      </c>
      <c r="AO228" s="1" t="str">
        <f>'Bills Import 2024'!AW228</f>
        <v>15% PUR</v>
      </c>
      <c r="AP228" s="1" t="str">
        <f>'Bills Import 2024'!AX228</f>
        <v>0% PUR</v>
      </c>
      <c r="AQ228" s="1" t="str">
        <f>'Bills Import 2024'!AY228</f>
        <v>15% PUR</v>
      </c>
      <c r="AR228" s="1" t="str">
        <f>'Bills Import 2024'!AZ228</f>
        <v>15% PUR</v>
      </c>
      <c r="AS228" s="1" t="str">
        <f>'Bills Import 2024'!BA228</f>
        <v>15% PUR</v>
      </c>
      <c r="AT228" s="1" t="str">
        <f>'Bills Import 2024'!BB228</f>
        <v>0% PUR</v>
      </c>
    </row>
    <row r="229" spans="1:46" x14ac:dyDescent="0.25">
      <c r="A229" s="1" t="str">
        <f>'Bills Import 2024'!E229</f>
        <v/>
      </c>
      <c r="B229" s="1" t="str">
        <f>'Bills Import 2024'!G229</f>
        <v/>
      </c>
      <c r="C229" s="1" t="str">
        <f>'Bills Import 2024'!I229</f>
        <v/>
      </c>
      <c r="D229" s="1" t="str">
        <f>'Bills Import 2024'!K229</f>
        <v/>
      </c>
      <c r="E229" s="1" t="str">
        <f>'Bills Import 2024'!M229</f>
        <v/>
      </c>
      <c r="F229" s="1" t="str">
        <f>'Bills Import 2024'!O229</f>
        <v/>
      </c>
      <c r="G229" s="45" t="str">
        <f>'Bills Import 2024'!R229</f>
        <v/>
      </c>
      <c r="H229" s="45" t="str">
        <f>'Bills Import 2024'!R229</f>
        <v/>
      </c>
      <c r="I229" s="45" t="str">
        <f>'Bills Import 2024'!AE229</f>
        <v/>
      </c>
      <c r="J229" s="45" t="str">
        <f>'Bills Import 2024'!AG229</f>
        <v/>
      </c>
      <c r="K229" s="45" t="str">
        <f>'Bills Import 2024'!AI229</f>
        <v/>
      </c>
      <c r="L229" s="45" t="str">
        <f>'Bills Import 2024'!AK229</f>
        <v/>
      </c>
      <c r="M229" s="45" t="str">
        <f>'Bills Import 2024'!AM229</f>
        <v/>
      </c>
      <c r="N229" s="45" t="str">
        <f>'Bills Import 2024'!AO229</f>
        <v/>
      </c>
      <c r="O229" s="1" t="str">
        <f>'Bills Import 2024'!X229</f>
        <v>101011701</v>
      </c>
      <c r="P229" s="1" t="str">
        <f>'Bills Import 2024'!Y229</f>
        <v>3010093</v>
      </c>
      <c r="Q229" s="1" t="str">
        <f>'Bills Import 2024'!Z229</f>
        <v>3010094</v>
      </c>
      <c r="R229" s="1" t="str">
        <f>'Bills Import 2024'!AA229</f>
        <v>101011701</v>
      </c>
      <c r="S229" s="1" t="str">
        <f>'Bills Import 2024'!AB229</f>
        <v>3010096</v>
      </c>
      <c r="T229" s="1" t="str">
        <f>'Bills Import 2024'!AC229</f>
        <v>3010097</v>
      </c>
      <c r="U229" s="1" t="str">
        <f>'Bills Import 2024'!BC229</f>
        <v>Deduction of Advance Payment to Suppliers</v>
      </c>
      <c r="V229" s="1" t="str">
        <f>'Bills Import 2024'!BD229</f>
        <v>Manpower</v>
      </c>
      <c r="W229" s="1" t="str">
        <f>'Bills Import 2024'!BE229</f>
        <v>Machinary</v>
      </c>
      <c r="X229" s="1" t="str">
        <f>'Bills Import 2024'!BF229</f>
        <v>Deduction of Advance Payment to Suppliers</v>
      </c>
      <c r="Y229" s="1" t="str">
        <f>'Bills Import 2024'!BG229</f>
        <v>Indirect Costs</v>
      </c>
      <c r="Z229" s="1" t="str">
        <f>'Bills Import 2024'!BH229</f>
        <v>Overheads</v>
      </c>
      <c r="AA229" s="1">
        <f>'Bills Import 2024'!BI229</f>
        <v>-1</v>
      </c>
      <c r="AB229" s="1">
        <f>'Bills Import 2024'!BJ229</f>
        <v>1</v>
      </c>
      <c r="AC229" s="1">
        <f>'Bills Import 2024'!BK229</f>
        <v>1</v>
      </c>
      <c r="AD229" s="1">
        <f>'Bills Import 2024'!BL229</f>
        <v>-1</v>
      </c>
      <c r="AE229" s="1">
        <f>'Bills Import 2024'!BM229</f>
        <v>1</v>
      </c>
      <c r="AF229" s="1">
        <f>'Bills Import 2024'!BN229</f>
        <v>1</v>
      </c>
      <c r="AG229" s="46">
        <f>'Bills Import 2024'!BO229</f>
        <v>3756</v>
      </c>
      <c r="AH229" s="46">
        <f>'Bills Import 2024'!BP229</f>
        <v>1835</v>
      </c>
      <c r="AI229" s="46">
        <f>'Bills Import 2024'!BQ229</f>
        <v>169</v>
      </c>
      <c r="AJ229" s="46">
        <f>'Bills Import 2024'!BR229</f>
        <v>752</v>
      </c>
      <c r="AK229" s="46">
        <f>'Bills Import 2024'!BS229</f>
        <v>322</v>
      </c>
      <c r="AL229" s="46">
        <f>'Bills Import 2024'!BT229</f>
        <v>742</v>
      </c>
      <c r="AM229" s="1">
        <f>'Bills Import 2024'!U229</f>
        <v>10251</v>
      </c>
      <c r="AN229" s="1" t="str">
        <f>'Bills Import 2024'!W229</f>
        <v>{"1023": 100.0}</v>
      </c>
      <c r="AO229" s="1" t="str">
        <f>'Bills Import 2024'!AW229</f>
        <v>15% PUR</v>
      </c>
      <c r="AP229" s="1" t="str">
        <f>'Bills Import 2024'!AX229</f>
        <v>0% PUR</v>
      </c>
      <c r="AQ229" s="1" t="str">
        <f>'Bills Import 2024'!AY229</f>
        <v>15% PUR</v>
      </c>
      <c r="AR229" s="1" t="str">
        <f>'Bills Import 2024'!AZ229</f>
        <v>15% PUR</v>
      </c>
      <c r="AS229" s="1" t="str">
        <f>'Bills Import 2024'!BA229</f>
        <v>15% PUR</v>
      </c>
      <c r="AT229" s="1" t="str">
        <f>'Bills Import 2024'!BB229</f>
        <v>0% PUR</v>
      </c>
    </row>
    <row r="230" spans="1:46" x14ac:dyDescent="0.25">
      <c r="A230" s="1" t="str">
        <f>'Bills Import 2024'!E230</f>
        <v>Raw Material Supplier</v>
      </c>
      <c r="B230" s="1" t="str">
        <f>'Bills Import 2024'!G230</f>
        <v>Employees Wages &amp; Salaries</v>
      </c>
      <c r="C230" s="1" t="str">
        <f>'Bills Import 2024'!I230</f>
        <v>Machinary Depreciation &amp; Maintenance</v>
      </c>
      <c r="D230" s="1" t="str">
        <f>'Bills Import 2024'!K230</f>
        <v>Subcontractors &amp; Services</v>
      </c>
      <c r="E230" s="1" t="str">
        <f>'Bills Import 2024'!M230</f>
        <v>Indirect Costs</v>
      </c>
      <c r="F230" s="1" t="str">
        <f>'Bills Import 2024'!O230</f>
        <v>Overheads</v>
      </c>
      <c r="G230" s="45">
        <f>'Bills Import 2024'!R230</f>
        <v>45443</v>
      </c>
      <c r="H230" s="45">
        <f>'Bills Import 2024'!R230</f>
        <v>45443</v>
      </c>
      <c r="I230" s="45">
        <f>'Bills Import 2024'!AE230</f>
        <v>45478</v>
      </c>
      <c r="J230" s="45">
        <f>'Bills Import 2024'!AG230</f>
        <v>45448</v>
      </c>
      <c r="K230" s="45">
        <f>'Bills Import 2024'!AI230</f>
        <v>45473</v>
      </c>
      <c r="L230" s="45">
        <f>'Bills Import 2024'!AK230</f>
        <v>45458</v>
      </c>
      <c r="M230" s="45">
        <f>'Bills Import 2024'!AM230</f>
        <v>45443</v>
      </c>
      <c r="N230" s="45">
        <f>'Bills Import 2024'!AO230</f>
        <v>45464</v>
      </c>
      <c r="O230" s="1" t="str">
        <f>'Bills Import 2024'!X230</f>
        <v>3010092</v>
      </c>
      <c r="P230" s="1" t="str">
        <f>'Bills Import 2024'!Y230</f>
        <v>3010093</v>
      </c>
      <c r="Q230" s="1" t="str">
        <f>'Bills Import 2024'!Z230</f>
        <v>3010094</v>
      </c>
      <c r="R230" s="1" t="str">
        <f>'Bills Import 2024'!AA230</f>
        <v>3010095</v>
      </c>
      <c r="S230" s="1" t="str">
        <f>'Bills Import 2024'!AB230</f>
        <v>3010096</v>
      </c>
      <c r="T230" s="1" t="str">
        <f>'Bills Import 2024'!AC230</f>
        <v>3010097</v>
      </c>
      <c r="U230" s="1" t="str">
        <f>'Bills Import 2024'!BC230</f>
        <v>Raw Material</v>
      </c>
      <c r="V230" s="1" t="str">
        <f>'Bills Import 2024'!BD230</f>
        <v>Manpower</v>
      </c>
      <c r="W230" s="1" t="str">
        <f>'Bills Import 2024'!BE230</f>
        <v>Machinary</v>
      </c>
      <c r="X230" s="1" t="str">
        <f>'Bills Import 2024'!BF230</f>
        <v>Subcontractors</v>
      </c>
      <c r="Y230" s="1" t="str">
        <f>'Bills Import 2024'!BG230</f>
        <v>Indirect Costs</v>
      </c>
      <c r="Z230" s="1" t="str">
        <f>'Bills Import 2024'!BH230</f>
        <v>Overheads</v>
      </c>
      <c r="AA230" s="1">
        <f>'Bills Import 2024'!BI230</f>
        <v>1</v>
      </c>
      <c r="AB230" s="1">
        <f>'Bills Import 2024'!BJ230</f>
        <v>1</v>
      </c>
      <c r="AC230" s="1">
        <f>'Bills Import 2024'!BK230</f>
        <v>1</v>
      </c>
      <c r="AD230" s="1">
        <f>'Bills Import 2024'!BL230</f>
        <v>1</v>
      </c>
      <c r="AE230" s="1">
        <f>'Bills Import 2024'!BM230</f>
        <v>1</v>
      </c>
      <c r="AF230" s="1">
        <f>'Bills Import 2024'!BN230</f>
        <v>1</v>
      </c>
      <c r="AG230" s="46">
        <f>'Bills Import 2024'!BO230</f>
        <v>945338</v>
      </c>
      <c r="AH230" s="46">
        <f>'Bills Import 2024'!BP230</f>
        <v>461758</v>
      </c>
      <c r="AI230" s="46">
        <f>'Bills Import 2024'!BQ230</f>
        <v>42627</v>
      </c>
      <c r="AJ230" s="46">
        <f>'Bills Import 2024'!BR230</f>
        <v>189272</v>
      </c>
      <c r="AK230" s="46">
        <f>'Bills Import 2024'!BS230</f>
        <v>80971</v>
      </c>
      <c r="AL230" s="46">
        <f>'Bills Import 2024'!BT230</f>
        <v>186824</v>
      </c>
      <c r="AM230" s="1">
        <f>'Bills Import 2024'!U230</f>
        <v>10240</v>
      </c>
      <c r="AN230" s="1" t="str">
        <f>'Bills Import 2024'!W230</f>
        <v>{"1012": 100.0}</v>
      </c>
      <c r="AO230" s="1" t="str">
        <f>'Bills Import 2024'!AW230</f>
        <v>15% PUR</v>
      </c>
      <c r="AP230" s="1" t="str">
        <f>'Bills Import 2024'!AX230</f>
        <v>0% PUR</v>
      </c>
      <c r="AQ230" s="1" t="str">
        <f>'Bills Import 2024'!AY230</f>
        <v>15% PUR</v>
      </c>
      <c r="AR230" s="1" t="str">
        <f>'Bills Import 2024'!AZ230</f>
        <v>15% PUR</v>
      </c>
      <c r="AS230" s="1" t="str">
        <f>'Bills Import 2024'!BA230</f>
        <v>15% PUR</v>
      </c>
      <c r="AT230" s="1" t="str">
        <f>'Bills Import 2024'!BB230</f>
        <v>0% PUR</v>
      </c>
    </row>
    <row r="231" spans="1:46" x14ac:dyDescent="0.25">
      <c r="A231" s="1" t="str">
        <f>'Bills Import 2024'!E231</f>
        <v/>
      </c>
      <c r="B231" s="1" t="str">
        <f>'Bills Import 2024'!G231</f>
        <v/>
      </c>
      <c r="C231" s="1" t="str">
        <f>'Bills Import 2024'!I231</f>
        <v/>
      </c>
      <c r="D231" s="1" t="str">
        <f>'Bills Import 2024'!K231</f>
        <v/>
      </c>
      <c r="E231" s="1" t="str">
        <f>'Bills Import 2024'!M231</f>
        <v/>
      </c>
      <c r="F231" s="1" t="str">
        <f>'Bills Import 2024'!O231</f>
        <v/>
      </c>
      <c r="G231" s="45" t="str">
        <f>'Bills Import 2024'!R231</f>
        <v/>
      </c>
      <c r="H231" s="45" t="str">
        <f>'Bills Import 2024'!R231</f>
        <v/>
      </c>
      <c r="I231" s="45" t="str">
        <f>'Bills Import 2024'!AE231</f>
        <v/>
      </c>
      <c r="J231" s="45" t="str">
        <f>'Bills Import 2024'!AG231</f>
        <v/>
      </c>
      <c r="K231" s="45" t="str">
        <f>'Bills Import 2024'!AI231</f>
        <v/>
      </c>
      <c r="L231" s="45" t="str">
        <f>'Bills Import 2024'!AK231</f>
        <v/>
      </c>
      <c r="M231" s="45" t="str">
        <f>'Bills Import 2024'!AM231</f>
        <v/>
      </c>
      <c r="N231" s="45" t="str">
        <f>'Bills Import 2024'!AO231</f>
        <v/>
      </c>
      <c r="O231" s="1" t="str">
        <f>'Bills Import 2024'!X231</f>
        <v>101011701</v>
      </c>
      <c r="P231" s="1" t="str">
        <f>'Bills Import 2024'!Y231</f>
        <v>3010093</v>
      </c>
      <c r="Q231" s="1" t="str">
        <f>'Bills Import 2024'!Z231</f>
        <v>3010094</v>
      </c>
      <c r="R231" s="1" t="str">
        <f>'Bills Import 2024'!AA231</f>
        <v>101011701</v>
      </c>
      <c r="S231" s="1" t="str">
        <f>'Bills Import 2024'!AB231</f>
        <v>3010096</v>
      </c>
      <c r="T231" s="1" t="str">
        <f>'Bills Import 2024'!AC231</f>
        <v>3010097</v>
      </c>
      <c r="U231" s="1" t="str">
        <f>'Bills Import 2024'!BC231</f>
        <v>Deduction of Advance Payment to Suppliers</v>
      </c>
      <c r="V231" s="1" t="str">
        <f>'Bills Import 2024'!BD231</f>
        <v>Manpower</v>
      </c>
      <c r="W231" s="1" t="str">
        <f>'Bills Import 2024'!BE231</f>
        <v>Machinary</v>
      </c>
      <c r="X231" s="1" t="str">
        <f>'Bills Import 2024'!BF231</f>
        <v>Deduction of Advance Payment to Suppliers</v>
      </c>
      <c r="Y231" s="1" t="str">
        <f>'Bills Import 2024'!BG231</f>
        <v>Indirect Costs</v>
      </c>
      <c r="Z231" s="1" t="str">
        <f>'Bills Import 2024'!BH231</f>
        <v>Overheads</v>
      </c>
      <c r="AA231" s="1">
        <f>'Bills Import 2024'!BI231</f>
        <v>-1</v>
      </c>
      <c r="AB231" s="1">
        <f>'Bills Import 2024'!BJ231</f>
        <v>1</v>
      </c>
      <c r="AC231" s="1">
        <f>'Bills Import 2024'!BK231</f>
        <v>1</v>
      </c>
      <c r="AD231" s="1">
        <f>'Bills Import 2024'!BL231</f>
        <v>-1</v>
      </c>
      <c r="AE231" s="1">
        <f>'Bills Import 2024'!BM231</f>
        <v>1</v>
      </c>
      <c r="AF231" s="1">
        <f>'Bills Import 2024'!BN231</f>
        <v>1</v>
      </c>
      <c r="AG231" s="46">
        <f>'Bills Import 2024'!BO231</f>
        <v>283602</v>
      </c>
      <c r="AH231" s="46">
        <f>'Bills Import 2024'!BP231</f>
        <v>138527</v>
      </c>
      <c r="AI231" s="46">
        <f>'Bills Import 2024'!BQ231</f>
        <v>12788</v>
      </c>
      <c r="AJ231" s="46">
        <f>'Bills Import 2024'!BR231</f>
        <v>56782</v>
      </c>
      <c r="AK231" s="46">
        <f>'Bills Import 2024'!BS231</f>
        <v>24291</v>
      </c>
      <c r="AL231" s="46">
        <f>'Bills Import 2024'!BT231</f>
        <v>56047</v>
      </c>
      <c r="AM231" s="1">
        <f>'Bills Import 2024'!U231</f>
        <v>10240</v>
      </c>
      <c r="AN231" s="1" t="str">
        <f>'Bills Import 2024'!W231</f>
        <v>{"1012": 100.0}</v>
      </c>
      <c r="AO231" s="1" t="str">
        <f>'Bills Import 2024'!AW231</f>
        <v>15% PUR</v>
      </c>
      <c r="AP231" s="1" t="str">
        <f>'Bills Import 2024'!AX231</f>
        <v>0% PUR</v>
      </c>
      <c r="AQ231" s="1" t="str">
        <f>'Bills Import 2024'!AY231</f>
        <v>15% PUR</v>
      </c>
      <c r="AR231" s="1" t="str">
        <f>'Bills Import 2024'!AZ231</f>
        <v>15% PUR</v>
      </c>
      <c r="AS231" s="1" t="str">
        <f>'Bills Import 2024'!BA231</f>
        <v>15% PUR</v>
      </c>
      <c r="AT231" s="1" t="str">
        <f>'Bills Import 2024'!BB231</f>
        <v>0% PUR</v>
      </c>
    </row>
    <row r="232" spans="1:46" x14ac:dyDescent="0.25">
      <c r="A232" s="1" t="str">
        <f>'Bills Import 2024'!E232</f>
        <v>Raw Material Supplier</v>
      </c>
      <c r="B232" s="1" t="str">
        <f>'Bills Import 2024'!G232</f>
        <v>Employees Wages &amp; Salaries</v>
      </c>
      <c r="C232" s="1" t="str">
        <f>'Bills Import 2024'!I232</f>
        <v>Machinary Depreciation &amp; Maintenance</v>
      </c>
      <c r="D232" s="1" t="str">
        <f>'Bills Import 2024'!K232</f>
        <v>Subcontractors &amp; Services</v>
      </c>
      <c r="E232" s="1" t="str">
        <f>'Bills Import 2024'!M232</f>
        <v>Indirect Costs</v>
      </c>
      <c r="F232" s="1" t="str">
        <f>'Bills Import 2024'!O232</f>
        <v>Overheads</v>
      </c>
      <c r="G232" s="45">
        <f>'Bills Import 2024'!R232</f>
        <v>45443</v>
      </c>
      <c r="H232" s="45">
        <f>'Bills Import 2024'!R232</f>
        <v>45443</v>
      </c>
      <c r="I232" s="45">
        <f>'Bills Import 2024'!AE232</f>
        <v>45478</v>
      </c>
      <c r="J232" s="45">
        <f>'Bills Import 2024'!AG232</f>
        <v>45448</v>
      </c>
      <c r="K232" s="45">
        <f>'Bills Import 2024'!AI232</f>
        <v>45473</v>
      </c>
      <c r="L232" s="45">
        <f>'Bills Import 2024'!AK232</f>
        <v>45458</v>
      </c>
      <c r="M232" s="45">
        <f>'Bills Import 2024'!AM232</f>
        <v>45443</v>
      </c>
      <c r="N232" s="45">
        <f>'Bills Import 2024'!AO232</f>
        <v>45464</v>
      </c>
      <c r="O232" s="1" t="str">
        <f>'Bills Import 2024'!X232</f>
        <v>3010092</v>
      </c>
      <c r="P232" s="1" t="str">
        <f>'Bills Import 2024'!Y232</f>
        <v>3010093</v>
      </c>
      <c r="Q232" s="1" t="str">
        <f>'Bills Import 2024'!Z232</f>
        <v>3010094</v>
      </c>
      <c r="R232" s="1" t="str">
        <f>'Bills Import 2024'!AA232</f>
        <v>3010095</v>
      </c>
      <c r="S232" s="1" t="str">
        <f>'Bills Import 2024'!AB232</f>
        <v>3010096</v>
      </c>
      <c r="T232" s="1" t="str">
        <f>'Bills Import 2024'!AC232</f>
        <v>3010097</v>
      </c>
      <c r="U232" s="1" t="str">
        <f>'Bills Import 2024'!BC232</f>
        <v>Raw Material</v>
      </c>
      <c r="V232" s="1" t="str">
        <f>'Bills Import 2024'!BD232</f>
        <v>Manpower</v>
      </c>
      <c r="W232" s="1" t="str">
        <f>'Bills Import 2024'!BE232</f>
        <v>Machinary</v>
      </c>
      <c r="X232" s="1" t="str">
        <f>'Bills Import 2024'!BF232</f>
        <v>Subcontractors</v>
      </c>
      <c r="Y232" s="1" t="str">
        <f>'Bills Import 2024'!BG232</f>
        <v>Indirect Costs</v>
      </c>
      <c r="Z232" s="1" t="str">
        <f>'Bills Import 2024'!BH232</f>
        <v>Overheads</v>
      </c>
      <c r="AA232" s="1">
        <f>'Bills Import 2024'!BI232</f>
        <v>1</v>
      </c>
      <c r="AB232" s="1">
        <f>'Bills Import 2024'!BJ232</f>
        <v>1</v>
      </c>
      <c r="AC232" s="1">
        <f>'Bills Import 2024'!BK232</f>
        <v>1</v>
      </c>
      <c r="AD232" s="1">
        <f>'Bills Import 2024'!BL232</f>
        <v>1</v>
      </c>
      <c r="AE232" s="1">
        <f>'Bills Import 2024'!BM232</f>
        <v>1</v>
      </c>
      <c r="AF232" s="1">
        <f>'Bills Import 2024'!BN232</f>
        <v>1</v>
      </c>
      <c r="AG232" s="46">
        <f>'Bills Import 2024'!BO232</f>
        <v>144149</v>
      </c>
      <c r="AH232" s="46">
        <f>'Bills Import 2024'!BP232</f>
        <v>70410</v>
      </c>
      <c r="AI232" s="46">
        <f>'Bills Import 2024'!BQ232</f>
        <v>6500</v>
      </c>
      <c r="AJ232" s="46">
        <f>'Bills Import 2024'!BR232</f>
        <v>28861</v>
      </c>
      <c r="AK232" s="46">
        <f>'Bills Import 2024'!BS232</f>
        <v>12347</v>
      </c>
      <c r="AL232" s="46">
        <f>'Bills Import 2024'!BT232</f>
        <v>28488</v>
      </c>
      <c r="AM232" s="1">
        <f>'Bills Import 2024'!U232</f>
        <v>10012</v>
      </c>
      <c r="AN232" s="1" t="str">
        <f>'Bills Import 2024'!W232</f>
        <v>{"800": 100.0}</v>
      </c>
      <c r="AO232" s="1" t="str">
        <f>'Bills Import 2024'!AW232</f>
        <v>15% PUR</v>
      </c>
      <c r="AP232" s="1" t="str">
        <f>'Bills Import 2024'!AX232</f>
        <v>0% PUR</v>
      </c>
      <c r="AQ232" s="1" t="str">
        <f>'Bills Import 2024'!AY232</f>
        <v>15% PUR</v>
      </c>
      <c r="AR232" s="1" t="str">
        <f>'Bills Import 2024'!AZ232</f>
        <v>15% PUR</v>
      </c>
      <c r="AS232" s="1" t="str">
        <f>'Bills Import 2024'!BA232</f>
        <v>15% PUR</v>
      </c>
      <c r="AT232" s="1" t="str">
        <f>'Bills Import 2024'!BB232</f>
        <v>0% PUR</v>
      </c>
    </row>
    <row r="233" spans="1:46" x14ac:dyDescent="0.25">
      <c r="A233" s="1" t="str">
        <f>'Bills Import 2024'!E233</f>
        <v/>
      </c>
      <c r="B233" s="1" t="str">
        <f>'Bills Import 2024'!G233</f>
        <v/>
      </c>
      <c r="C233" s="1" t="str">
        <f>'Bills Import 2024'!I233</f>
        <v/>
      </c>
      <c r="D233" s="1" t="str">
        <f>'Bills Import 2024'!K233</f>
        <v/>
      </c>
      <c r="E233" s="1" t="str">
        <f>'Bills Import 2024'!M233</f>
        <v/>
      </c>
      <c r="F233" s="1" t="str">
        <f>'Bills Import 2024'!O233</f>
        <v/>
      </c>
      <c r="G233" s="45" t="str">
        <f>'Bills Import 2024'!R233</f>
        <v/>
      </c>
      <c r="H233" s="45" t="str">
        <f>'Bills Import 2024'!R233</f>
        <v/>
      </c>
      <c r="I233" s="45" t="str">
        <f>'Bills Import 2024'!AE233</f>
        <v/>
      </c>
      <c r="J233" s="45" t="str">
        <f>'Bills Import 2024'!AG233</f>
        <v/>
      </c>
      <c r="K233" s="45" t="str">
        <f>'Bills Import 2024'!AI233</f>
        <v/>
      </c>
      <c r="L233" s="45" t="str">
        <f>'Bills Import 2024'!AK233</f>
        <v/>
      </c>
      <c r="M233" s="45" t="str">
        <f>'Bills Import 2024'!AM233</f>
        <v/>
      </c>
      <c r="N233" s="45" t="str">
        <f>'Bills Import 2024'!AO233</f>
        <v/>
      </c>
      <c r="O233" s="1" t="str">
        <f>'Bills Import 2024'!X233</f>
        <v>101011701</v>
      </c>
      <c r="P233" s="1" t="str">
        <f>'Bills Import 2024'!Y233</f>
        <v>3010093</v>
      </c>
      <c r="Q233" s="1" t="str">
        <f>'Bills Import 2024'!Z233</f>
        <v>3010094</v>
      </c>
      <c r="R233" s="1" t="str">
        <f>'Bills Import 2024'!AA233</f>
        <v>101011701</v>
      </c>
      <c r="S233" s="1" t="str">
        <f>'Bills Import 2024'!AB233</f>
        <v>3010096</v>
      </c>
      <c r="T233" s="1" t="str">
        <f>'Bills Import 2024'!AC233</f>
        <v>3010097</v>
      </c>
      <c r="U233" s="1" t="str">
        <f>'Bills Import 2024'!BC233</f>
        <v>Deduction of Advance Payment to Suppliers</v>
      </c>
      <c r="V233" s="1" t="str">
        <f>'Bills Import 2024'!BD233</f>
        <v>Manpower</v>
      </c>
      <c r="W233" s="1" t="str">
        <f>'Bills Import 2024'!BE233</f>
        <v>Machinary</v>
      </c>
      <c r="X233" s="1" t="str">
        <f>'Bills Import 2024'!BF233</f>
        <v>Deduction of Advance Payment to Suppliers</v>
      </c>
      <c r="Y233" s="1" t="str">
        <f>'Bills Import 2024'!BG233</f>
        <v>Indirect Costs</v>
      </c>
      <c r="Z233" s="1" t="str">
        <f>'Bills Import 2024'!BH233</f>
        <v>Overheads</v>
      </c>
      <c r="AA233" s="1">
        <f>'Bills Import 2024'!BI233</f>
        <v>-1</v>
      </c>
      <c r="AB233" s="1">
        <f>'Bills Import 2024'!BJ233</f>
        <v>1</v>
      </c>
      <c r="AC233" s="1">
        <f>'Bills Import 2024'!BK233</f>
        <v>1</v>
      </c>
      <c r="AD233" s="1">
        <f>'Bills Import 2024'!BL233</f>
        <v>-1</v>
      </c>
      <c r="AE233" s="1">
        <f>'Bills Import 2024'!BM233</f>
        <v>1</v>
      </c>
      <c r="AF233" s="1">
        <f>'Bills Import 2024'!BN233</f>
        <v>1</v>
      </c>
      <c r="AG233" s="46">
        <f>'Bills Import 2024'!BO233</f>
        <v>0</v>
      </c>
      <c r="AH233" s="46">
        <f>'Bills Import 2024'!BP233</f>
        <v>0</v>
      </c>
      <c r="AI233" s="46">
        <f>'Bills Import 2024'!BQ233</f>
        <v>0</v>
      </c>
      <c r="AJ233" s="46">
        <f>'Bills Import 2024'!BR233</f>
        <v>0</v>
      </c>
      <c r="AK233" s="46">
        <f>'Bills Import 2024'!BS233</f>
        <v>0</v>
      </c>
      <c r="AL233" s="46">
        <f>'Bills Import 2024'!BT233</f>
        <v>0</v>
      </c>
      <c r="AM233" s="1">
        <f>'Bills Import 2024'!U233</f>
        <v>10012</v>
      </c>
      <c r="AN233" s="1" t="str">
        <f>'Bills Import 2024'!W233</f>
        <v>{"800": 100.0}</v>
      </c>
      <c r="AO233" s="1" t="str">
        <f>'Bills Import 2024'!AW233</f>
        <v>15% PUR</v>
      </c>
      <c r="AP233" s="1" t="str">
        <f>'Bills Import 2024'!AX233</f>
        <v>0% PUR</v>
      </c>
      <c r="AQ233" s="1" t="str">
        <f>'Bills Import 2024'!AY233</f>
        <v>15% PUR</v>
      </c>
      <c r="AR233" s="1" t="str">
        <f>'Bills Import 2024'!AZ233</f>
        <v>15% PUR</v>
      </c>
      <c r="AS233" s="1" t="str">
        <f>'Bills Import 2024'!BA233</f>
        <v>15% PUR</v>
      </c>
      <c r="AT233" s="1" t="str">
        <f>'Bills Import 2024'!BB233</f>
        <v>0% PUR</v>
      </c>
    </row>
    <row r="234" spans="1:46" x14ac:dyDescent="0.25">
      <c r="A234" s="1" t="str">
        <f>'Bills Import 2024'!E234</f>
        <v>Raw Material Supplier</v>
      </c>
      <c r="B234" s="1" t="str">
        <f>'Bills Import 2024'!G234</f>
        <v>Employees Wages &amp; Salaries</v>
      </c>
      <c r="C234" s="1" t="str">
        <f>'Bills Import 2024'!I234</f>
        <v>Machinary Depreciation &amp; Maintenance</v>
      </c>
      <c r="D234" s="1" t="str">
        <f>'Bills Import 2024'!K234</f>
        <v>Subcontractors &amp; Services</v>
      </c>
      <c r="E234" s="1" t="str">
        <f>'Bills Import 2024'!M234</f>
        <v>Indirect Costs</v>
      </c>
      <c r="F234" s="1" t="str">
        <f>'Bills Import 2024'!O234</f>
        <v>Overheads</v>
      </c>
      <c r="G234" s="45">
        <f>'Bills Import 2024'!R234</f>
        <v>45443</v>
      </c>
      <c r="H234" s="45">
        <f>'Bills Import 2024'!R234</f>
        <v>45443</v>
      </c>
      <c r="I234" s="45">
        <f>'Bills Import 2024'!AE234</f>
        <v>45478</v>
      </c>
      <c r="J234" s="45">
        <f>'Bills Import 2024'!AG234</f>
        <v>45448</v>
      </c>
      <c r="K234" s="45">
        <f>'Bills Import 2024'!AI234</f>
        <v>45473</v>
      </c>
      <c r="L234" s="45">
        <f>'Bills Import 2024'!AK234</f>
        <v>45458</v>
      </c>
      <c r="M234" s="45">
        <f>'Bills Import 2024'!AM234</f>
        <v>45443</v>
      </c>
      <c r="N234" s="45">
        <f>'Bills Import 2024'!AO234</f>
        <v>45464</v>
      </c>
      <c r="O234" s="1" t="str">
        <f>'Bills Import 2024'!X234</f>
        <v>3010092</v>
      </c>
      <c r="P234" s="1" t="str">
        <f>'Bills Import 2024'!Y234</f>
        <v>3010093</v>
      </c>
      <c r="Q234" s="1" t="str">
        <f>'Bills Import 2024'!Z234</f>
        <v>3010094</v>
      </c>
      <c r="R234" s="1" t="str">
        <f>'Bills Import 2024'!AA234</f>
        <v>3010095</v>
      </c>
      <c r="S234" s="1" t="str">
        <f>'Bills Import 2024'!AB234</f>
        <v>3010096</v>
      </c>
      <c r="T234" s="1" t="str">
        <f>'Bills Import 2024'!AC234</f>
        <v>3010097</v>
      </c>
      <c r="U234" s="1" t="str">
        <f>'Bills Import 2024'!BC234</f>
        <v>Raw Material</v>
      </c>
      <c r="V234" s="1" t="str">
        <f>'Bills Import 2024'!BD234</f>
        <v>Manpower</v>
      </c>
      <c r="W234" s="1" t="str">
        <f>'Bills Import 2024'!BE234</f>
        <v>Machinary</v>
      </c>
      <c r="X234" s="1" t="str">
        <f>'Bills Import 2024'!BF234</f>
        <v>Subcontractors</v>
      </c>
      <c r="Y234" s="1" t="str">
        <f>'Bills Import 2024'!BG234</f>
        <v>Indirect Costs</v>
      </c>
      <c r="Z234" s="1" t="str">
        <f>'Bills Import 2024'!BH234</f>
        <v>Overheads</v>
      </c>
      <c r="AA234" s="1">
        <f>'Bills Import 2024'!BI234</f>
        <v>1</v>
      </c>
      <c r="AB234" s="1">
        <f>'Bills Import 2024'!BJ234</f>
        <v>1</v>
      </c>
      <c r="AC234" s="1">
        <f>'Bills Import 2024'!BK234</f>
        <v>1</v>
      </c>
      <c r="AD234" s="1">
        <f>'Bills Import 2024'!BL234</f>
        <v>1</v>
      </c>
      <c r="AE234" s="1">
        <f>'Bills Import 2024'!BM234</f>
        <v>1</v>
      </c>
      <c r="AF234" s="1">
        <f>'Bills Import 2024'!BN234</f>
        <v>1</v>
      </c>
      <c r="AG234" s="46">
        <f>'Bills Import 2024'!BO234</f>
        <v>213596</v>
      </c>
      <c r="AH234" s="46">
        <f>'Bills Import 2024'!BP234</f>
        <v>104332</v>
      </c>
      <c r="AI234" s="46">
        <f>'Bills Import 2024'!BQ234</f>
        <v>9631</v>
      </c>
      <c r="AJ234" s="46">
        <f>'Bills Import 2024'!BR234</f>
        <v>42765</v>
      </c>
      <c r="AK234" s="46">
        <f>'Bills Import 2024'!BS234</f>
        <v>18295</v>
      </c>
      <c r="AL234" s="46">
        <f>'Bills Import 2024'!BT234</f>
        <v>42212</v>
      </c>
      <c r="AM234" s="1">
        <f>'Bills Import 2024'!U234</f>
        <v>10138</v>
      </c>
      <c r="AN234" s="1" t="str">
        <f>'Bills Import 2024'!W234</f>
        <v>{"910": 100.0}</v>
      </c>
      <c r="AO234" s="1" t="str">
        <f>'Bills Import 2024'!AW234</f>
        <v>15% PUR</v>
      </c>
      <c r="AP234" s="1" t="str">
        <f>'Bills Import 2024'!AX234</f>
        <v>0% PUR</v>
      </c>
      <c r="AQ234" s="1" t="str">
        <f>'Bills Import 2024'!AY234</f>
        <v>15% PUR</v>
      </c>
      <c r="AR234" s="1" t="str">
        <f>'Bills Import 2024'!AZ234</f>
        <v>15% PUR</v>
      </c>
      <c r="AS234" s="1" t="str">
        <f>'Bills Import 2024'!BA234</f>
        <v>15% PUR</v>
      </c>
      <c r="AT234" s="1" t="str">
        <f>'Bills Import 2024'!BB234</f>
        <v>0% PUR</v>
      </c>
    </row>
    <row r="235" spans="1:46" x14ac:dyDescent="0.25">
      <c r="A235" s="1" t="str">
        <f>'Bills Import 2024'!E235</f>
        <v/>
      </c>
      <c r="B235" s="1" t="str">
        <f>'Bills Import 2024'!G235</f>
        <v/>
      </c>
      <c r="C235" s="1" t="str">
        <f>'Bills Import 2024'!I235</f>
        <v/>
      </c>
      <c r="D235" s="1" t="str">
        <f>'Bills Import 2024'!K235</f>
        <v/>
      </c>
      <c r="E235" s="1" t="str">
        <f>'Bills Import 2024'!M235</f>
        <v/>
      </c>
      <c r="F235" s="1" t="str">
        <f>'Bills Import 2024'!O235</f>
        <v/>
      </c>
      <c r="G235" s="45" t="str">
        <f>'Bills Import 2024'!R235</f>
        <v/>
      </c>
      <c r="H235" s="45" t="str">
        <f>'Bills Import 2024'!R235</f>
        <v/>
      </c>
      <c r="I235" s="45" t="str">
        <f>'Bills Import 2024'!AE235</f>
        <v/>
      </c>
      <c r="J235" s="45" t="str">
        <f>'Bills Import 2024'!AG235</f>
        <v/>
      </c>
      <c r="K235" s="45" t="str">
        <f>'Bills Import 2024'!AI235</f>
        <v/>
      </c>
      <c r="L235" s="45" t="str">
        <f>'Bills Import 2024'!AK235</f>
        <v/>
      </c>
      <c r="M235" s="45" t="str">
        <f>'Bills Import 2024'!AM235</f>
        <v/>
      </c>
      <c r="N235" s="45" t="str">
        <f>'Bills Import 2024'!AO235</f>
        <v/>
      </c>
      <c r="O235" s="1" t="str">
        <f>'Bills Import 2024'!X235</f>
        <v>101011701</v>
      </c>
      <c r="P235" s="1" t="str">
        <f>'Bills Import 2024'!Y235</f>
        <v>3010093</v>
      </c>
      <c r="Q235" s="1" t="str">
        <f>'Bills Import 2024'!Z235</f>
        <v>3010094</v>
      </c>
      <c r="R235" s="1" t="str">
        <f>'Bills Import 2024'!AA235</f>
        <v>101011701</v>
      </c>
      <c r="S235" s="1" t="str">
        <f>'Bills Import 2024'!AB235</f>
        <v>3010096</v>
      </c>
      <c r="T235" s="1" t="str">
        <f>'Bills Import 2024'!AC235</f>
        <v>3010097</v>
      </c>
      <c r="U235" s="1" t="str">
        <f>'Bills Import 2024'!BC235</f>
        <v>Deduction of Advance Payment to Suppliers</v>
      </c>
      <c r="V235" s="1" t="str">
        <f>'Bills Import 2024'!BD235</f>
        <v>Manpower</v>
      </c>
      <c r="W235" s="1" t="str">
        <f>'Bills Import 2024'!BE235</f>
        <v>Machinary</v>
      </c>
      <c r="X235" s="1" t="str">
        <f>'Bills Import 2024'!BF235</f>
        <v>Deduction of Advance Payment to Suppliers</v>
      </c>
      <c r="Y235" s="1" t="str">
        <f>'Bills Import 2024'!BG235</f>
        <v>Indirect Costs</v>
      </c>
      <c r="Z235" s="1" t="str">
        <f>'Bills Import 2024'!BH235</f>
        <v>Overheads</v>
      </c>
      <c r="AA235" s="1">
        <f>'Bills Import 2024'!BI235</f>
        <v>-1</v>
      </c>
      <c r="AB235" s="1">
        <f>'Bills Import 2024'!BJ235</f>
        <v>1</v>
      </c>
      <c r="AC235" s="1">
        <f>'Bills Import 2024'!BK235</f>
        <v>1</v>
      </c>
      <c r="AD235" s="1">
        <f>'Bills Import 2024'!BL235</f>
        <v>-1</v>
      </c>
      <c r="AE235" s="1">
        <f>'Bills Import 2024'!BM235</f>
        <v>1</v>
      </c>
      <c r="AF235" s="1">
        <f>'Bills Import 2024'!BN235</f>
        <v>1</v>
      </c>
      <c r="AG235" s="46">
        <f>'Bills Import 2024'!BO235</f>
        <v>42719</v>
      </c>
      <c r="AH235" s="46">
        <f>'Bills Import 2024'!BP235</f>
        <v>20866</v>
      </c>
      <c r="AI235" s="46">
        <f>'Bills Import 2024'!BQ235</f>
        <v>1926</v>
      </c>
      <c r="AJ235" s="46">
        <f>'Bills Import 2024'!BR235</f>
        <v>8553</v>
      </c>
      <c r="AK235" s="46">
        <f>'Bills Import 2024'!BS235</f>
        <v>3659</v>
      </c>
      <c r="AL235" s="46">
        <f>'Bills Import 2024'!BT235</f>
        <v>8442</v>
      </c>
      <c r="AM235" s="1">
        <f>'Bills Import 2024'!U235</f>
        <v>10138</v>
      </c>
      <c r="AN235" s="1" t="str">
        <f>'Bills Import 2024'!W235</f>
        <v>{"910": 100.0}</v>
      </c>
      <c r="AO235" s="1" t="str">
        <f>'Bills Import 2024'!AW235</f>
        <v>15% PUR</v>
      </c>
      <c r="AP235" s="1" t="str">
        <f>'Bills Import 2024'!AX235</f>
        <v>0% PUR</v>
      </c>
      <c r="AQ235" s="1" t="str">
        <f>'Bills Import 2024'!AY235</f>
        <v>15% PUR</v>
      </c>
      <c r="AR235" s="1" t="str">
        <f>'Bills Import 2024'!AZ235</f>
        <v>15% PUR</v>
      </c>
      <c r="AS235" s="1" t="str">
        <f>'Bills Import 2024'!BA235</f>
        <v>15% PUR</v>
      </c>
      <c r="AT235" s="1" t="str">
        <f>'Bills Import 2024'!BB235</f>
        <v>0% PUR</v>
      </c>
    </row>
    <row r="236" spans="1:46" x14ac:dyDescent="0.25">
      <c r="A236" s="1" t="str">
        <f>'Bills Import 2024'!E236</f>
        <v>Raw Material Supplier</v>
      </c>
      <c r="B236" s="1" t="str">
        <f>'Bills Import 2024'!G236</f>
        <v>Employees Wages &amp; Salaries</v>
      </c>
      <c r="C236" s="1" t="str">
        <f>'Bills Import 2024'!I236</f>
        <v>Machinary Depreciation &amp; Maintenance</v>
      </c>
      <c r="D236" s="1" t="str">
        <f>'Bills Import 2024'!K236</f>
        <v>Subcontractors &amp; Services</v>
      </c>
      <c r="E236" s="1" t="str">
        <f>'Bills Import 2024'!M236</f>
        <v>Indirect Costs</v>
      </c>
      <c r="F236" s="1" t="str">
        <f>'Bills Import 2024'!O236</f>
        <v>Overheads</v>
      </c>
      <c r="G236" s="45">
        <f>'Bills Import 2024'!R236</f>
        <v>45443</v>
      </c>
      <c r="H236" s="45">
        <f>'Bills Import 2024'!R236</f>
        <v>45443</v>
      </c>
      <c r="I236" s="45">
        <f>'Bills Import 2024'!AE236</f>
        <v>45478</v>
      </c>
      <c r="J236" s="45">
        <f>'Bills Import 2024'!AG236</f>
        <v>45448</v>
      </c>
      <c r="K236" s="45">
        <f>'Bills Import 2024'!AI236</f>
        <v>45473</v>
      </c>
      <c r="L236" s="45">
        <f>'Bills Import 2024'!AK236</f>
        <v>45458</v>
      </c>
      <c r="M236" s="45">
        <f>'Bills Import 2024'!AM236</f>
        <v>45443</v>
      </c>
      <c r="N236" s="45">
        <f>'Bills Import 2024'!AO236</f>
        <v>45464</v>
      </c>
      <c r="O236" s="1" t="str">
        <f>'Bills Import 2024'!X236</f>
        <v>3010092</v>
      </c>
      <c r="P236" s="1" t="str">
        <f>'Bills Import 2024'!Y236</f>
        <v>3010093</v>
      </c>
      <c r="Q236" s="1" t="str">
        <f>'Bills Import 2024'!Z236</f>
        <v>3010094</v>
      </c>
      <c r="R236" s="1" t="str">
        <f>'Bills Import 2024'!AA236</f>
        <v>3010095</v>
      </c>
      <c r="S236" s="1" t="str">
        <f>'Bills Import 2024'!AB236</f>
        <v>3010096</v>
      </c>
      <c r="T236" s="1" t="str">
        <f>'Bills Import 2024'!AC236</f>
        <v>3010097</v>
      </c>
      <c r="U236" s="1" t="str">
        <f>'Bills Import 2024'!BC236</f>
        <v>Raw Material</v>
      </c>
      <c r="V236" s="1" t="str">
        <f>'Bills Import 2024'!BD236</f>
        <v>Manpower</v>
      </c>
      <c r="W236" s="1" t="str">
        <f>'Bills Import 2024'!BE236</f>
        <v>Machinary</v>
      </c>
      <c r="X236" s="1" t="str">
        <f>'Bills Import 2024'!BF236</f>
        <v>Subcontractors</v>
      </c>
      <c r="Y236" s="1" t="str">
        <f>'Bills Import 2024'!BG236</f>
        <v>Indirect Costs</v>
      </c>
      <c r="Z236" s="1" t="str">
        <f>'Bills Import 2024'!BH236</f>
        <v>Overheads</v>
      </c>
      <c r="AA236" s="1">
        <f>'Bills Import 2024'!BI236</f>
        <v>1</v>
      </c>
      <c r="AB236" s="1">
        <f>'Bills Import 2024'!BJ236</f>
        <v>1</v>
      </c>
      <c r="AC236" s="1">
        <f>'Bills Import 2024'!BK236</f>
        <v>1</v>
      </c>
      <c r="AD236" s="1">
        <f>'Bills Import 2024'!BL236</f>
        <v>1</v>
      </c>
      <c r="AE236" s="1">
        <f>'Bills Import 2024'!BM236</f>
        <v>1</v>
      </c>
      <c r="AF236" s="1">
        <f>'Bills Import 2024'!BN236</f>
        <v>1</v>
      </c>
      <c r="AG236" s="46">
        <f>'Bills Import 2024'!BO236</f>
        <v>4027807</v>
      </c>
      <c r="AH236" s="46">
        <f>'Bills Import 2024'!BP236</f>
        <v>1967412</v>
      </c>
      <c r="AI236" s="46">
        <f>'Bills Import 2024'!BQ236</f>
        <v>181621</v>
      </c>
      <c r="AJ236" s="46">
        <f>'Bills Import 2024'!BR236</f>
        <v>806430</v>
      </c>
      <c r="AK236" s="46">
        <f>'Bills Import 2024'!BS236</f>
        <v>344992</v>
      </c>
      <c r="AL236" s="46">
        <f>'Bills Import 2024'!BT236</f>
        <v>796002</v>
      </c>
      <c r="AM236" s="1">
        <f>'Bills Import 2024'!U236</f>
        <v>10256</v>
      </c>
      <c r="AN236" s="1" t="str">
        <f>'Bills Import 2024'!W236</f>
        <v>{"1028": 100.0}</v>
      </c>
      <c r="AO236" s="1" t="str">
        <f>'Bills Import 2024'!AW236</f>
        <v>15% PUR</v>
      </c>
      <c r="AP236" s="1" t="str">
        <f>'Bills Import 2024'!AX236</f>
        <v>0% PUR</v>
      </c>
      <c r="AQ236" s="1" t="str">
        <f>'Bills Import 2024'!AY236</f>
        <v>15% PUR</v>
      </c>
      <c r="AR236" s="1" t="str">
        <f>'Bills Import 2024'!AZ236</f>
        <v>15% PUR</v>
      </c>
      <c r="AS236" s="1" t="str">
        <f>'Bills Import 2024'!BA236</f>
        <v>15% PUR</v>
      </c>
      <c r="AT236" s="1" t="str">
        <f>'Bills Import 2024'!BB236</f>
        <v>0% PUR</v>
      </c>
    </row>
    <row r="237" spans="1:46" x14ac:dyDescent="0.25">
      <c r="A237" s="1" t="str">
        <f>'Bills Import 2024'!E237</f>
        <v/>
      </c>
      <c r="B237" s="1" t="str">
        <f>'Bills Import 2024'!G237</f>
        <v/>
      </c>
      <c r="C237" s="1" t="str">
        <f>'Bills Import 2024'!I237</f>
        <v/>
      </c>
      <c r="D237" s="1" t="str">
        <f>'Bills Import 2024'!K237</f>
        <v/>
      </c>
      <c r="E237" s="1" t="str">
        <f>'Bills Import 2024'!M237</f>
        <v/>
      </c>
      <c r="F237" s="1" t="str">
        <f>'Bills Import 2024'!O237</f>
        <v/>
      </c>
      <c r="G237" s="45" t="str">
        <f>'Bills Import 2024'!R237</f>
        <v/>
      </c>
      <c r="H237" s="45" t="str">
        <f>'Bills Import 2024'!R237</f>
        <v/>
      </c>
      <c r="I237" s="45" t="str">
        <f>'Bills Import 2024'!AE237</f>
        <v/>
      </c>
      <c r="J237" s="45" t="str">
        <f>'Bills Import 2024'!AG237</f>
        <v/>
      </c>
      <c r="K237" s="45" t="str">
        <f>'Bills Import 2024'!AI237</f>
        <v/>
      </c>
      <c r="L237" s="45" t="str">
        <f>'Bills Import 2024'!AK237</f>
        <v/>
      </c>
      <c r="M237" s="45" t="str">
        <f>'Bills Import 2024'!AM237</f>
        <v/>
      </c>
      <c r="N237" s="45" t="str">
        <f>'Bills Import 2024'!AO237</f>
        <v/>
      </c>
      <c r="O237" s="1" t="str">
        <f>'Bills Import 2024'!X237</f>
        <v>101011701</v>
      </c>
      <c r="P237" s="1" t="str">
        <f>'Bills Import 2024'!Y237</f>
        <v>3010093</v>
      </c>
      <c r="Q237" s="1" t="str">
        <f>'Bills Import 2024'!Z237</f>
        <v>3010094</v>
      </c>
      <c r="R237" s="1" t="str">
        <f>'Bills Import 2024'!AA237</f>
        <v>101011701</v>
      </c>
      <c r="S237" s="1" t="str">
        <f>'Bills Import 2024'!AB237</f>
        <v>3010096</v>
      </c>
      <c r="T237" s="1" t="str">
        <f>'Bills Import 2024'!AC237</f>
        <v>3010097</v>
      </c>
      <c r="U237" s="1" t="str">
        <f>'Bills Import 2024'!BC237</f>
        <v>Deduction of Advance Payment to Suppliers</v>
      </c>
      <c r="V237" s="1" t="str">
        <f>'Bills Import 2024'!BD237</f>
        <v>Manpower</v>
      </c>
      <c r="W237" s="1" t="str">
        <f>'Bills Import 2024'!BE237</f>
        <v>Machinary</v>
      </c>
      <c r="X237" s="1" t="str">
        <f>'Bills Import 2024'!BF237</f>
        <v>Deduction of Advance Payment to Suppliers</v>
      </c>
      <c r="Y237" s="1" t="str">
        <f>'Bills Import 2024'!BG237</f>
        <v>Indirect Costs</v>
      </c>
      <c r="Z237" s="1" t="str">
        <f>'Bills Import 2024'!BH237</f>
        <v>Overheads</v>
      </c>
      <c r="AA237" s="1">
        <f>'Bills Import 2024'!BI237</f>
        <v>-1</v>
      </c>
      <c r="AB237" s="1">
        <f>'Bills Import 2024'!BJ237</f>
        <v>1</v>
      </c>
      <c r="AC237" s="1">
        <f>'Bills Import 2024'!BK237</f>
        <v>1</v>
      </c>
      <c r="AD237" s="1">
        <f>'Bills Import 2024'!BL237</f>
        <v>-1</v>
      </c>
      <c r="AE237" s="1">
        <f>'Bills Import 2024'!BM237</f>
        <v>1</v>
      </c>
      <c r="AF237" s="1">
        <f>'Bills Import 2024'!BN237</f>
        <v>1</v>
      </c>
      <c r="AG237" s="46">
        <f>'Bills Import 2024'!BO237</f>
        <v>805562</v>
      </c>
      <c r="AH237" s="46">
        <f>'Bills Import 2024'!BP237</f>
        <v>393483</v>
      </c>
      <c r="AI237" s="46">
        <f>'Bills Import 2024'!BQ237</f>
        <v>36324</v>
      </c>
      <c r="AJ237" s="46">
        <f>'Bills Import 2024'!BR237</f>
        <v>161286</v>
      </c>
      <c r="AK237" s="46">
        <f>'Bills Import 2024'!BS237</f>
        <v>68998</v>
      </c>
      <c r="AL237" s="46">
        <f>'Bills Import 2024'!BT237</f>
        <v>159201</v>
      </c>
      <c r="AM237" s="1">
        <f>'Bills Import 2024'!U237</f>
        <v>10256</v>
      </c>
      <c r="AN237" s="1" t="str">
        <f>'Bills Import 2024'!W237</f>
        <v>{"1028": 100.0}</v>
      </c>
      <c r="AO237" s="1" t="str">
        <f>'Bills Import 2024'!AW237</f>
        <v>15% PUR</v>
      </c>
      <c r="AP237" s="1" t="str">
        <f>'Bills Import 2024'!AX237</f>
        <v>0% PUR</v>
      </c>
      <c r="AQ237" s="1" t="str">
        <f>'Bills Import 2024'!AY237</f>
        <v>15% PUR</v>
      </c>
      <c r="AR237" s="1" t="str">
        <f>'Bills Import 2024'!AZ237</f>
        <v>15% PUR</v>
      </c>
      <c r="AS237" s="1" t="str">
        <f>'Bills Import 2024'!BA237</f>
        <v>15% PUR</v>
      </c>
      <c r="AT237" s="1" t="str">
        <f>'Bills Import 2024'!BB237</f>
        <v>0% PUR</v>
      </c>
    </row>
    <row r="238" spans="1:46" x14ac:dyDescent="0.25">
      <c r="A238" s="1" t="str">
        <f>'Bills Import 2024'!E238</f>
        <v>Raw Material Supplier</v>
      </c>
      <c r="B238" s="1" t="str">
        <f>'Bills Import 2024'!G238</f>
        <v>Employees Wages &amp; Salaries</v>
      </c>
      <c r="C238" s="1" t="str">
        <f>'Bills Import 2024'!I238</f>
        <v>Machinary Depreciation &amp; Maintenance</v>
      </c>
      <c r="D238" s="1" t="str">
        <f>'Bills Import 2024'!K238</f>
        <v>Subcontractors &amp; Services</v>
      </c>
      <c r="E238" s="1" t="str">
        <f>'Bills Import 2024'!M238</f>
        <v>Indirect Costs</v>
      </c>
      <c r="F238" s="1" t="str">
        <f>'Bills Import 2024'!O238</f>
        <v>Overheads</v>
      </c>
      <c r="G238" s="45">
        <f>'Bills Import 2024'!R238</f>
        <v>45443</v>
      </c>
      <c r="H238" s="45">
        <f>'Bills Import 2024'!R238</f>
        <v>45443</v>
      </c>
      <c r="I238" s="45">
        <f>'Bills Import 2024'!AE238</f>
        <v>45478</v>
      </c>
      <c r="J238" s="45">
        <f>'Bills Import 2024'!AG238</f>
        <v>45448</v>
      </c>
      <c r="K238" s="45">
        <f>'Bills Import 2024'!AI238</f>
        <v>45473</v>
      </c>
      <c r="L238" s="45">
        <f>'Bills Import 2024'!AK238</f>
        <v>45458</v>
      </c>
      <c r="M238" s="45">
        <f>'Bills Import 2024'!AM238</f>
        <v>45443</v>
      </c>
      <c r="N238" s="45">
        <f>'Bills Import 2024'!AO238</f>
        <v>45464</v>
      </c>
      <c r="O238" s="1" t="str">
        <f>'Bills Import 2024'!X238</f>
        <v>3010092</v>
      </c>
      <c r="P238" s="1" t="str">
        <f>'Bills Import 2024'!Y238</f>
        <v>3010093</v>
      </c>
      <c r="Q238" s="1" t="str">
        <f>'Bills Import 2024'!Z238</f>
        <v>3010094</v>
      </c>
      <c r="R238" s="1" t="str">
        <f>'Bills Import 2024'!AA238</f>
        <v>3010095</v>
      </c>
      <c r="S238" s="1" t="str">
        <f>'Bills Import 2024'!AB238</f>
        <v>3010096</v>
      </c>
      <c r="T238" s="1" t="str">
        <f>'Bills Import 2024'!AC238</f>
        <v>3010097</v>
      </c>
      <c r="U238" s="1" t="str">
        <f>'Bills Import 2024'!BC238</f>
        <v>Raw Material</v>
      </c>
      <c r="V238" s="1" t="str">
        <f>'Bills Import 2024'!BD238</f>
        <v>Manpower</v>
      </c>
      <c r="W238" s="1" t="str">
        <f>'Bills Import 2024'!BE238</f>
        <v>Machinary</v>
      </c>
      <c r="X238" s="1" t="str">
        <f>'Bills Import 2024'!BF238</f>
        <v>Subcontractors</v>
      </c>
      <c r="Y238" s="1" t="str">
        <f>'Bills Import 2024'!BG238</f>
        <v>Indirect Costs</v>
      </c>
      <c r="Z238" s="1" t="str">
        <f>'Bills Import 2024'!BH238</f>
        <v>Overheads</v>
      </c>
      <c r="AA238" s="1">
        <f>'Bills Import 2024'!BI238</f>
        <v>1</v>
      </c>
      <c r="AB238" s="1">
        <f>'Bills Import 2024'!BJ238</f>
        <v>1</v>
      </c>
      <c r="AC238" s="1">
        <f>'Bills Import 2024'!BK238</f>
        <v>1</v>
      </c>
      <c r="AD238" s="1">
        <f>'Bills Import 2024'!BL238</f>
        <v>1</v>
      </c>
      <c r="AE238" s="1">
        <f>'Bills Import 2024'!BM238</f>
        <v>1</v>
      </c>
      <c r="AF238" s="1">
        <f>'Bills Import 2024'!BN238</f>
        <v>1</v>
      </c>
      <c r="AG238" s="46">
        <f>'Bills Import 2024'!BO238</f>
        <v>278100</v>
      </c>
      <c r="AH238" s="46">
        <f>'Bills Import 2024'!BP238</f>
        <v>135840</v>
      </c>
      <c r="AI238" s="46">
        <f>'Bills Import 2024'!BQ238</f>
        <v>12540</v>
      </c>
      <c r="AJ238" s="46">
        <f>'Bills Import 2024'!BR238</f>
        <v>55680</v>
      </c>
      <c r="AK238" s="46">
        <f>'Bills Import 2024'!BS238</f>
        <v>23820</v>
      </c>
      <c r="AL238" s="46">
        <f>'Bills Import 2024'!BT238</f>
        <v>54960</v>
      </c>
      <c r="AM238" s="1">
        <f>'Bills Import 2024'!U238</f>
        <v>10080</v>
      </c>
      <c r="AN238" s="1" t="str">
        <f>'Bills Import 2024'!W238</f>
        <v>{"854": 100.0}</v>
      </c>
      <c r="AO238" s="1" t="str">
        <f>'Bills Import 2024'!AW238</f>
        <v>15% PUR</v>
      </c>
      <c r="AP238" s="1" t="str">
        <f>'Bills Import 2024'!AX238</f>
        <v>0% PUR</v>
      </c>
      <c r="AQ238" s="1" t="str">
        <f>'Bills Import 2024'!AY238</f>
        <v>15% PUR</v>
      </c>
      <c r="AR238" s="1" t="str">
        <f>'Bills Import 2024'!AZ238</f>
        <v>15% PUR</v>
      </c>
      <c r="AS238" s="1" t="str">
        <f>'Bills Import 2024'!BA238</f>
        <v>15% PUR</v>
      </c>
      <c r="AT238" s="1" t="str">
        <f>'Bills Import 2024'!BB238</f>
        <v>0% PUR</v>
      </c>
    </row>
    <row r="239" spans="1:46" x14ac:dyDescent="0.25">
      <c r="A239" s="1" t="str">
        <f>'Bills Import 2024'!E239</f>
        <v/>
      </c>
      <c r="B239" s="1" t="str">
        <f>'Bills Import 2024'!G239</f>
        <v/>
      </c>
      <c r="C239" s="1" t="str">
        <f>'Bills Import 2024'!I239</f>
        <v/>
      </c>
      <c r="D239" s="1" t="str">
        <f>'Bills Import 2024'!K239</f>
        <v/>
      </c>
      <c r="E239" s="1" t="str">
        <f>'Bills Import 2024'!M239</f>
        <v/>
      </c>
      <c r="F239" s="1" t="str">
        <f>'Bills Import 2024'!O239</f>
        <v/>
      </c>
      <c r="G239" s="45" t="str">
        <f>'Bills Import 2024'!R239</f>
        <v/>
      </c>
      <c r="H239" s="45" t="str">
        <f>'Bills Import 2024'!R239</f>
        <v/>
      </c>
      <c r="I239" s="45" t="str">
        <f>'Bills Import 2024'!AE239</f>
        <v/>
      </c>
      <c r="J239" s="45" t="str">
        <f>'Bills Import 2024'!AG239</f>
        <v/>
      </c>
      <c r="K239" s="45" t="str">
        <f>'Bills Import 2024'!AI239</f>
        <v/>
      </c>
      <c r="L239" s="45" t="str">
        <f>'Bills Import 2024'!AK239</f>
        <v/>
      </c>
      <c r="M239" s="45" t="str">
        <f>'Bills Import 2024'!AM239</f>
        <v/>
      </c>
      <c r="N239" s="45" t="str">
        <f>'Bills Import 2024'!AO239</f>
        <v/>
      </c>
      <c r="O239" s="1" t="str">
        <f>'Bills Import 2024'!X239</f>
        <v>101011701</v>
      </c>
      <c r="P239" s="1" t="str">
        <f>'Bills Import 2024'!Y239</f>
        <v>3010093</v>
      </c>
      <c r="Q239" s="1" t="str">
        <f>'Bills Import 2024'!Z239</f>
        <v>3010094</v>
      </c>
      <c r="R239" s="1" t="str">
        <f>'Bills Import 2024'!AA239</f>
        <v>101011701</v>
      </c>
      <c r="S239" s="1" t="str">
        <f>'Bills Import 2024'!AB239</f>
        <v>3010096</v>
      </c>
      <c r="T239" s="1" t="str">
        <f>'Bills Import 2024'!AC239</f>
        <v>3010097</v>
      </c>
      <c r="U239" s="1" t="str">
        <f>'Bills Import 2024'!BC239</f>
        <v>Deduction of Advance Payment to Suppliers</v>
      </c>
      <c r="V239" s="1" t="str">
        <f>'Bills Import 2024'!BD239</f>
        <v>Manpower</v>
      </c>
      <c r="W239" s="1" t="str">
        <f>'Bills Import 2024'!BE239</f>
        <v>Machinary</v>
      </c>
      <c r="X239" s="1" t="str">
        <f>'Bills Import 2024'!BF239</f>
        <v>Deduction of Advance Payment to Suppliers</v>
      </c>
      <c r="Y239" s="1" t="str">
        <f>'Bills Import 2024'!BG239</f>
        <v>Indirect Costs</v>
      </c>
      <c r="Z239" s="1" t="str">
        <f>'Bills Import 2024'!BH239</f>
        <v>Overheads</v>
      </c>
      <c r="AA239" s="1">
        <f>'Bills Import 2024'!BI239</f>
        <v>-1</v>
      </c>
      <c r="AB239" s="1">
        <f>'Bills Import 2024'!BJ239</f>
        <v>1</v>
      </c>
      <c r="AC239" s="1">
        <f>'Bills Import 2024'!BK239</f>
        <v>1</v>
      </c>
      <c r="AD239" s="1">
        <f>'Bills Import 2024'!BL239</f>
        <v>-1</v>
      </c>
      <c r="AE239" s="1">
        <f>'Bills Import 2024'!BM239</f>
        <v>1</v>
      </c>
      <c r="AF239" s="1">
        <f>'Bills Import 2024'!BN239</f>
        <v>1</v>
      </c>
      <c r="AG239" s="46">
        <f>'Bills Import 2024'!BO239</f>
        <v>111240</v>
      </c>
      <c r="AH239" s="46">
        <f>'Bills Import 2024'!BP239</f>
        <v>54336</v>
      </c>
      <c r="AI239" s="46">
        <f>'Bills Import 2024'!BQ239</f>
        <v>5016</v>
      </c>
      <c r="AJ239" s="46">
        <f>'Bills Import 2024'!BR239</f>
        <v>22272</v>
      </c>
      <c r="AK239" s="46">
        <f>'Bills Import 2024'!BS239</f>
        <v>9528</v>
      </c>
      <c r="AL239" s="46">
        <f>'Bills Import 2024'!BT239</f>
        <v>21984</v>
      </c>
      <c r="AM239" s="1">
        <f>'Bills Import 2024'!U239</f>
        <v>10080</v>
      </c>
      <c r="AN239" s="1" t="str">
        <f>'Bills Import 2024'!W239</f>
        <v>{"854": 100.0}</v>
      </c>
      <c r="AO239" s="1" t="str">
        <f>'Bills Import 2024'!AW239</f>
        <v>15% PUR</v>
      </c>
      <c r="AP239" s="1" t="str">
        <f>'Bills Import 2024'!AX239</f>
        <v>0% PUR</v>
      </c>
      <c r="AQ239" s="1" t="str">
        <f>'Bills Import 2024'!AY239</f>
        <v>15% PUR</v>
      </c>
      <c r="AR239" s="1" t="str">
        <f>'Bills Import 2024'!AZ239</f>
        <v>15% PUR</v>
      </c>
      <c r="AS239" s="1" t="str">
        <f>'Bills Import 2024'!BA239</f>
        <v>15% PUR</v>
      </c>
      <c r="AT239" s="1" t="str">
        <f>'Bills Import 2024'!BB239</f>
        <v>0% PUR</v>
      </c>
    </row>
    <row r="240" spans="1:46" x14ac:dyDescent="0.25">
      <c r="A240" s="1" t="str">
        <f>'Bills Import 2024'!E240</f>
        <v>Raw Material Supplier</v>
      </c>
      <c r="B240" s="1" t="str">
        <f>'Bills Import 2024'!G240</f>
        <v>Employees Wages &amp; Salaries</v>
      </c>
      <c r="C240" s="1" t="str">
        <f>'Bills Import 2024'!I240</f>
        <v>Machinary Depreciation &amp; Maintenance</v>
      </c>
      <c r="D240" s="1" t="str">
        <f>'Bills Import 2024'!K240</f>
        <v>Subcontractors &amp; Services</v>
      </c>
      <c r="E240" s="1" t="str">
        <f>'Bills Import 2024'!M240</f>
        <v>Indirect Costs</v>
      </c>
      <c r="F240" s="1" t="str">
        <f>'Bills Import 2024'!O240</f>
        <v>Overheads</v>
      </c>
      <c r="G240" s="45">
        <f>'Bills Import 2024'!R240</f>
        <v>45443</v>
      </c>
      <c r="H240" s="45">
        <f>'Bills Import 2024'!R240</f>
        <v>45443</v>
      </c>
      <c r="I240" s="45">
        <f>'Bills Import 2024'!AE240</f>
        <v>45478</v>
      </c>
      <c r="J240" s="45">
        <f>'Bills Import 2024'!AG240</f>
        <v>45448</v>
      </c>
      <c r="K240" s="45">
        <f>'Bills Import 2024'!AI240</f>
        <v>45473</v>
      </c>
      <c r="L240" s="45">
        <f>'Bills Import 2024'!AK240</f>
        <v>45458</v>
      </c>
      <c r="M240" s="45">
        <f>'Bills Import 2024'!AM240</f>
        <v>45443</v>
      </c>
      <c r="N240" s="45">
        <f>'Bills Import 2024'!AO240</f>
        <v>45464</v>
      </c>
      <c r="O240" s="1" t="str">
        <f>'Bills Import 2024'!X240</f>
        <v>3010092</v>
      </c>
      <c r="P240" s="1" t="str">
        <f>'Bills Import 2024'!Y240</f>
        <v>3010093</v>
      </c>
      <c r="Q240" s="1" t="str">
        <f>'Bills Import 2024'!Z240</f>
        <v>3010094</v>
      </c>
      <c r="R240" s="1" t="str">
        <f>'Bills Import 2024'!AA240</f>
        <v>3010095</v>
      </c>
      <c r="S240" s="1" t="str">
        <f>'Bills Import 2024'!AB240</f>
        <v>3010096</v>
      </c>
      <c r="T240" s="1" t="str">
        <f>'Bills Import 2024'!AC240</f>
        <v>3010097</v>
      </c>
      <c r="U240" s="1" t="str">
        <f>'Bills Import 2024'!BC240</f>
        <v>Raw Material</v>
      </c>
      <c r="V240" s="1" t="str">
        <f>'Bills Import 2024'!BD240</f>
        <v>Manpower</v>
      </c>
      <c r="W240" s="1" t="str">
        <f>'Bills Import 2024'!BE240</f>
        <v>Machinary</v>
      </c>
      <c r="X240" s="1" t="str">
        <f>'Bills Import 2024'!BF240</f>
        <v>Subcontractors</v>
      </c>
      <c r="Y240" s="1" t="str">
        <f>'Bills Import 2024'!BG240</f>
        <v>Indirect Costs</v>
      </c>
      <c r="Z240" s="1" t="str">
        <f>'Bills Import 2024'!BH240</f>
        <v>Overheads</v>
      </c>
      <c r="AA240" s="1">
        <f>'Bills Import 2024'!BI240</f>
        <v>1</v>
      </c>
      <c r="AB240" s="1">
        <f>'Bills Import 2024'!BJ240</f>
        <v>1</v>
      </c>
      <c r="AC240" s="1">
        <f>'Bills Import 2024'!BK240</f>
        <v>1</v>
      </c>
      <c r="AD240" s="1">
        <f>'Bills Import 2024'!BL240</f>
        <v>1</v>
      </c>
      <c r="AE240" s="1">
        <f>'Bills Import 2024'!BM240</f>
        <v>1</v>
      </c>
      <c r="AF240" s="1">
        <f>'Bills Import 2024'!BN240</f>
        <v>1</v>
      </c>
      <c r="AG240" s="46">
        <f>'Bills Import 2024'!BO240</f>
        <v>385360</v>
      </c>
      <c r="AH240" s="46">
        <f>'Bills Import 2024'!BP240</f>
        <v>188232</v>
      </c>
      <c r="AI240" s="46">
        <f>'Bills Import 2024'!BQ240</f>
        <v>17377</v>
      </c>
      <c r="AJ240" s="46">
        <f>'Bills Import 2024'!BR240</f>
        <v>77155</v>
      </c>
      <c r="AK240" s="46">
        <f>'Bills Import 2024'!BS240</f>
        <v>33007</v>
      </c>
      <c r="AL240" s="46">
        <f>'Bills Import 2024'!BT240</f>
        <v>76158</v>
      </c>
      <c r="AM240" s="1">
        <f>'Bills Import 2024'!U240</f>
        <v>10219</v>
      </c>
      <c r="AN240" s="1" t="str">
        <f>'Bills Import 2024'!W240</f>
        <v>{"991": 100.0}</v>
      </c>
      <c r="AO240" s="1" t="str">
        <f>'Bills Import 2024'!AW240</f>
        <v>15% PUR</v>
      </c>
      <c r="AP240" s="1" t="str">
        <f>'Bills Import 2024'!AX240</f>
        <v>0% PUR</v>
      </c>
      <c r="AQ240" s="1" t="str">
        <f>'Bills Import 2024'!AY240</f>
        <v>15% PUR</v>
      </c>
      <c r="AR240" s="1" t="str">
        <f>'Bills Import 2024'!AZ240</f>
        <v>15% PUR</v>
      </c>
      <c r="AS240" s="1" t="str">
        <f>'Bills Import 2024'!BA240</f>
        <v>15% PUR</v>
      </c>
      <c r="AT240" s="1" t="str">
        <f>'Bills Import 2024'!BB240</f>
        <v>0% PUR</v>
      </c>
    </row>
    <row r="241" spans="1:46" x14ac:dyDescent="0.25">
      <c r="A241" s="1" t="str">
        <f>'Bills Import 2024'!E241</f>
        <v/>
      </c>
      <c r="B241" s="1" t="str">
        <f>'Bills Import 2024'!G241</f>
        <v/>
      </c>
      <c r="C241" s="1" t="str">
        <f>'Bills Import 2024'!I241</f>
        <v/>
      </c>
      <c r="D241" s="1" t="str">
        <f>'Bills Import 2024'!K241</f>
        <v/>
      </c>
      <c r="E241" s="1" t="str">
        <f>'Bills Import 2024'!M241</f>
        <v/>
      </c>
      <c r="F241" s="1" t="str">
        <f>'Bills Import 2024'!O241</f>
        <v/>
      </c>
      <c r="G241" s="45" t="str">
        <f>'Bills Import 2024'!R241</f>
        <v/>
      </c>
      <c r="H241" s="45" t="str">
        <f>'Bills Import 2024'!R241</f>
        <v/>
      </c>
      <c r="I241" s="45" t="str">
        <f>'Bills Import 2024'!AE241</f>
        <v/>
      </c>
      <c r="J241" s="45" t="str">
        <f>'Bills Import 2024'!AG241</f>
        <v/>
      </c>
      <c r="K241" s="45" t="str">
        <f>'Bills Import 2024'!AI241</f>
        <v/>
      </c>
      <c r="L241" s="45" t="str">
        <f>'Bills Import 2024'!AK241</f>
        <v/>
      </c>
      <c r="M241" s="45" t="str">
        <f>'Bills Import 2024'!AM241</f>
        <v/>
      </c>
      <c r="N241" s="45" t="str">
        <f>'Bills Import 2024'!AO241</f>
        <v/>
      </c>
      <c r="O241" s="1" t="str">
        <f>'Bills Import 2024'!X241</f>
        <v>101011701</v>
      </c>
      <c r="P241" s="1" t="str">
        <f>'Bills Import 2024'!Y241</f>
        <v>3010093</v>
      </c>
      <c r="Q241" s="1" t="str">
        <f>'Bills Import 2024'!Z241</f>
        <v>3010094</v>
      </c>
      <c r="R241" s="1" t="str">
        <f>'Bills Import 2024'!AA241</f>
        <v>101011701</v>
      </c>
      <c r="S241" s="1" t="str">
        <f>'Bills Import 2024'!AB241</f>
        <v>3010096</v>
      </c>
      <c r="T241" s="1" t="str">
        <f>'Bills Import 2024'!AC241</f>
        <v>3010097</v>
      </c>
      <c r="U241" s="1" t="str">
        <f>'Bills Import 2024'!BC241</f>
        <v>Deduction of Advance Payment to Suppliers</v>
      </c>
      <c r="V241" s="1" t="str">
        <f>'Bills Import 2024'!BD241</f>
        <v>Manpower</v>
      </c>
      <c r="W241" s="1" t="str">
        <f>'Bills Import 2024'!BE241</f>
        <v>Machinary</v>
      </c>
      <c r="X241" s="1" t="str">
        <f>'Bills Import 2024'!BF241</f>
        <v>Deduction of Advance Payment to Suppliers</v>
      </c>
      <c r="Y241" s="1" t="str">
        <f>'Bills Import 2024'!BG241</f>
        <v>Indirect Costs</v>
      </c>
      <c r="Z241" s="1" t="str">
        <f>'Bills Import 2024'!BH241</f>
        <v>Overheads</v>
      </c>
      <c r="AA241" s="1">
        <f>'Bills Import 2024'!BI241</f>
        <v>-1</v>
      </c>
      <c r="AB241" s="1">
        <f>'Bills Import 2024'!BJ241</f>
        <v>1</v>
      </c>
      <c r="AC241" s="1">
        <f>'Bills Import 2024'!BK241</f>
        <v>1</v>
      </c>
      <c r="AD241" s="1">
        <f>'Bills Import 2024'!BL241</f>
        <v>-1</v>
      </c>
      <c r="AE241" s="1">
        <f>'Bills Import 2024'!BM241</f>
        <v>1</v>
      </c>
      <c r="AF241" s="1">
        <f>'Bills Import 2024'!BN241</f>
        <v>1</v>
      </c>
      <c r="AG241" s="46">
        <f>'Bills Import 2024'!BO241</f>
        <v>96340</v>
      </c>
      <c r="AH241" s="46">
        <f>'Bills Import 2024'!BP241</f>
        <v>47058</v>
      </c>
      <c r="AI241" s="46">
        <f>'Bills Import 2024'!BQ241</f>
        <v>4344</v>
      </c>
      <c r="AJ241" s="46">
        <f>'Bills Import 2024'!BR241</f>
        <v>19289</v>
      </c>
      <c r="AK241" s="46">
        <f>'Bills Import 2024'!BS241</f>
        <v>8252</v>
      </c>
      <c r="AL241" s="46">
        <f>'Bills Import 2024'!BT241</f>
        <v>19039</v>
      </c>
      <c r="AM241" s="1">
        <f>'Bills Import 2024'!U241</f>
        <v>10219</v>
      </c>
      <c r="AN241" s="1" t="str">
        <f>'Bills Import 2024'!W241</f>
        <v>{"991": 100.0}</v>
      </c>
      <c r="AO241" s="1" t="str">
        <f>'Bills Import 2024'!AW241</f>
        <v>15% PUR</v>
      </c>
      <c r="AP241" s="1" t="str">
        <f>'Bills Import 2024'!AX241</f>
        <v>0% PUR</v>
      </c>
      <c r="AQ241" s="1" t="str">
        <f>'Bills Import 2024'!AY241</f>
        <v>15% PUR</v>
      </c>
      <c r="AR241" s="1" t="str">
        <f>'Bills Import 2024'!AZ241</f>
        <v>15% PUR</v>
      </c>
      <c r="AS241" s="1" t="str">
        <f>'Bills Import 2024'!BA241</f>
        <v>15% PUR</v>
      </c>
      <c r="AT241" s="1" t="str">
        <f>'Bills Import 2024'!BB241</f>
        <v>0% PUR</v>
      </c>
    </row>
    <row r="242" spans="1:46" x14ac:dyDescent="0.25">
      <c r="A242" s="1" t="str">
        <f>'Bills Import 2024'!E242</f>
        <v>Raw Material Supplier</v>
      </c>
      <c r="B242" s="1" t="str">
        <f>'Bills Import 2024'!G242</f>
        <v>Employees Wages &amp; Salaries</v>
      </c>
      <c r="C242" s="1" t="str">
        <f>'Bills Import 2024'!I242</f>
        <v>Machinary Depreciation &amp; Maintenance</v>
      </c>
      <c r="D242" s="1" t="str">
        <f>'Bills Import 2024'!K242</f>
        <v>Subcontractors &amp; Services</v>
      </c>
      <c r="E242" s="1" t="str">
        <f>'Bills Import 2024'!M242</f>
        <v>Indirect Costs</v>
      </c>
      <c r="F242" s="1" t="str">
        <f>'Bills Import 2024'!O242</f>
        <v>Overheads</v>
      </c>
      <c r="G242" s="45">
        <f>'Bills Import 2024'!R242</f>
        <v>45443</v>
      </c>
      <c r="H242" s="45">
        <f>'Bills Import 2024'!R242</f>
        <v>45443</v>
      </c>
      <c r="I242" s="45">
        <f>'Bills Import 2024'!AE242</f>
        <v>45478</v>
      </c>
      <c r="J242" s="45">
        <f>'Bills Import 2024'!AG242</f>
        <v>45448</v>
      </c>
      <c r="K242" s="45">
        <f>'Bills Import 2024'!AI242</f>
        <v>45473</v>
      </c>
      <c r="L242" s="45">
        <f>'Bills Import 2024'!AK242</f>
        <v>45458</v>
      </c>
      <c r="M242" s="45">
        <f>'Bills Import 2024'!AM242</f>
        <v>45443</v>
      </c>
      <c r="N242" s="45">
        <f>'Bills Import 2024'!AO242</f>
        <v>45464</v>
      </c>
      <c r="O242" s="1" t="str">
        <f>'Bills Import 2024'!X242</f>
        <v>3010092</v>
      </c>
      <c r="P242" s="1" t="str">
        <f>'Bills Import 2024'!Y242</f>
        <v>3010093</v>
      </c>
      <c r="Q242" s="1" t="str">
        <f>'Bills Import 2024'!Z242</f>
        <v>3010094</v>
      </c>
      <c r="R242" s="1" t="str">
        <f>'Bills Import 2024'!AA242</f>
        <v>3010095</v>
      </c>
      <c r="S242" s="1" t="str">
        <f>'Bills Import 2024'!AB242</f>
        <v>3010096</v>
      </c>
      <c r="T242" s="1" t="str">
        <f>'Bills Import 2024'!AC242</f>
        <v>3010097</v>
      </c>
      <c r="U242" s="1" t="str">
        <f>'Bills Import 2024'!BC242</f>
        <v>Raw Material</v>
      </c>
      <c r="V242" s="1" t="str">
        <f>'Bills Import 2024'!BD242</f>
        <v>Manpower</v>
      </c>
      <c r="W242" s="1" t="str">
        <f>'Bills Import 2024'!BE242</f>
        <v>Machinary</v>
      </c>
      <c r="X242" s="1" t="str">
        <f>'Bills Import 2024'!BF242</f>
        <v>Subcontractors</v>
      </c>
      <c r="Y242" s="1" t="str">
        <f>'Bills Import 2024'!BG242</f>
        <v>Indirect Costs</v>
      </c>
      <c r="Z242" s="1" t="str">
        <f>'Bills Import 2024'!BH242</f>
        <v>Overheads</v>
      </c>
      <c r="AA242" s="1">
        <f>'Bills Import 2024'!BI242</f>
        <v>1</v>
      </c>
      <c r="AB242" s="1">
        <f>'Bills Import 2024'!BJ242</f>
        <v>1</v>
      </c>
      <c r="AC242" s="1">
        <f>'Bills Import 2024'!BK242</f>
        <v>1</v>
      </c>
      <c r="AD242" s="1">
        <f>'Bills Import 2024'!BL242</f>
        <v>1</v>
      </c>
      <c r="AE242" s="1">
        <f>'Bills Import 2024'!BM242</f>
        <v>1</v>
      </c>
      <c r="AF242" s="1">
        <f>'Bills Import 2024'!BN242</f>
        <v>1</v>
      </c>
      <c r="AG242" s="46">
        <f>'Bills Import 2024'!BO242</f>
        <v>598879</v>
      </c>
      <c r="AH242" s="46">
        <f>'Bills Import 2024'!BP242</f>
        <v>292527</v>
      </c>
      <c r="AI242" s="46">
        <f>'Bills Import 2024'!BQ242</f>
        <v>27004</v>
      </c>
      <c r="AJ242" s="46">
        <f>'Bills Import 2024'!BR242</f>
        <v>119905</v>
      </c>
      <c r="AK242" s="46">
        <f>'Bills Import 2024'!BS242</f>
        <v>51296</v>
      </c>
      <c r="AL242" s="46">
        <f>'Bills Import 2024'!BT242</f>
        <v>118354</v>
      </c>
      <c r="AM242" s="1">
        <f>'Bills Import 2024'!U242</f>
        <v>10254</v>
      </c>
      <c r="AN242" s="1" t="str">
        <f>'Bills Import 2024'!W242</f>
        <v>{"1026": 100.0}</v>
      </c>
      <c r="AO242" s="1" t="str">
        <f>'Bills Import 2024'!AW242</f>
        <v>15% PUR</v>
      </c>
      <c r="AP242" s="1" t="str">
        <f>'Bills Import 2024'!AX242</f>
        <v>0% PUR</v>
      </c>
      <c r="AQ242" s="1" t="str">
        <f>'Bills Import 2024'!AY242</f>
        <v>15% PUR</v>
      </c>
      <c r="AR242" s="1" t="str">
        <f>'Bills Import 2024'!AZ242</f>
        <v>15% PUR</v>
      </c>
      <c r="AS242" s="1" t="str">
        <f>'Bills Import 2024'!BA242</f>
        <v>15% PUR</v>
      </c>
      <c r="AT242" s="1" t="str">
        <f>'Bills Import 2024'!BB242</f>
        <v>0% PUR</v>
      </c>
    </row>
    <row r="243" spans="1:46" x14ac:dyDescent="0.25">
      <c r="A243" s="1" t="str">
        <f>'Bills Import 2024'!E243</f>
        <v/>
      </c>
      <c r="B243" s="1" t="str">
        <f>'Bills Import 2024'!G243</f>
        <v/>
      </c>
      <c r="C243" s="1" t="str">
        <f>'Bills Import 2024'!I243</f>
        <v/>
      </c>
      <c r="D243" s="1" t="str">
        <f>'Bills Import 2024'!K243</f>
        <v/>
      </c>
      <c r="E243" s="1" t="str">
        <f>'Bills Import 2024'!M243</f>
        <v/>
      </c>
      <c r="F243" s="1" t="str">
        <f>'Bills Import 2024'!O243</f>
        <v/>
      </c>
      <c r="G243" s="45" t="str">
        <f>'Bills Import 2024'!R243</f>
        <v/>
      </c>
      <c r="H243" s="45" t="str">
        <f>'Bills Import 2024'!R243</f>
        <v/>
      </c>
      <c r="I243" s="45" t="str">
        <f>'Bills Import 2024'!AE243</f>
        <v/>
      </c>
      <c r="J243" s="45" t="str">
        <f>'Bills Import 2024'!AG243</f>
        <v/>
      </c>
      <c r="K243" s="45" t="str">
        <f>'Bills Import 2024'!AI243</f>
        <v/>
      </c>
      <c r="L243" s="45" t="str">
        <f>'Bills Import 2024'!AK243</f>
        <v/>
      </c>
      <c r="M243" s="45" t="str">
        <f>'Bills Import 2024'!AM243</f>
        <v/>
      </c>
      <c r="N243" s="45" t="str">
        <f>'Bills Import 2024'!AO243</f>
        <v/>
      </c>
      <c r="O243" s="1" t="str">
        <f>'Bills Import 2024'!X243</f>
        <v>101011701</v>
      </c>
      <c r="P243" s="1" t="str">
        <f>'Bills Import 2024'!Y243</f>
        <v>3010093</v>
      </c>
      <c r="Q243" s="1" t="str">
        <f>'Bills Import 2024'!Z243</f>
        <v>3010094</v>
      </c>
      <c r="R243" s="1" t="str">
        <f>'Bills Import 2024'!AA243</f>
        <v>101011701</v>
      </c>
      <c r="S243" s="1" t="str">
        <f>'Bills Import 2024'!AB243</f>
        <v>3010096</v>
      </c>
      <c r="T243" s="1" t="str">
        <f>'Bills Import 2024'!AC243</f>
        <v>3010097</v>
      </c>
      <c r="U243" s="1" t="str">
        <f>'Bills Import 2024'!BC243</f>
        <v>Deduction of Advance Payment to Suppliers</v>
      </c>
      <c r="V243" s="1" t="str">
        <f>'Bills Import 2024'!BD243</f>
        <v>Manpower</v>
      </c>
      <c r="W243" s="1" t="str">
        <f>'Bills Import 2024'!BE243</f>
        <v>Machinary</v>
      </c>
      <c r="X243" s="1" t="str">
        <f>'Bills Import 2024'!BF243</f>
        <v>Deduction of Advance Payment to Suppliers</v>
      </c>
      <c r="Y243" s="1" t="str">
        <f>'Bills Import 2024'!BG243</f>
        <v>Indirect Costs</v>
      </c>
      <c r="Z243" s="1" t="str">
        <f>'Bills Import 2024'!BH243</f>
        <v>Overheads</v>
      </c>
      <c r="AA243" s="1">
        <f>'Bills Import 2024'!BI243</f>
        <v>-1</v>
      </c>
      <c r="AB243" s="1">
        <f>'Bills Import 2024'!BJ243</f>
        <v>1</v>
      </c>
      <c r="AC243" s="1">
        <f>'Bills Import 2024'!BK243</f>
        <v>1</v>
      </c>
      <c r="AD243" s="1">
        <f>'Bills Import 2024'!BL243</f>
        <v>-1</v>
      </c>
      <c r="AE243" s="1">
        <f>'Bills Import 2024'!BM243</f>
        <v>1</v>
      </c>
      <c r="AF243" s="1">
        <f>'Bills Import 2024'!BN243</f>
        <v>1</v>
      </c>
      <c r="AG243" s="46">
        <f>'Bills Import 2024'!BO243</f>
        <v>119776</v>
      </c>
      <c r="AH243" s="46">
        <f>'Bills Import 2024'!BP243</f>
        <v>58505</v>
      </c>
      <c r="AI243" s="46">
        <f>'Bills Import 2024'!BQ243</f>
        <v>5401</v>
      </c>
      <c r="AJ243" s="46">
        <f>'Bills Import 2024'!BR243</f>
        <v>23981</v>
      </c>
      <c r="AK243" s="46">
        <f>'Bills Import 2024'!BS243</f>
        <v>10259</v>
      </c>
      <c r="AL243" s="46">
        <f>'Bills Import 2024'!BT243</f>
        <v>23671</v>
      </c>
      <c r="AM243" s="1">
        <f>'Bills Import 2024'!U243</f>
        <v>10254</v>
      </c>
      <c r="AN243" s="1" t="str">
        <f>'Bills Import 2024'!W243</f>
        <v>{"1026": 100.0}</v>
      </c>
      <c r="AO243" s="1" t="str">
        <f>'Bills Import 2024'!AW243</f>
        <v>15% PUR</v>
      </c>
      <c r="AP243" s="1" t="str">
        <f>'Bills Import 2024'!AX243</f>
        <v>0% PUR</v>
      </c>
      <c r="AQ243" s="1" t="str">
        <f>'Bills Import 2024'!AY243</f>
        <v>15% PUR</v>
      </c>
      <c r="AR243" s="1" t="str">
        <f>'Bills Import 2024'!AZ243</f>
        <v>15% PUR</v>
      </c>
      <c r="AS243" s="1" t="str">
        <f>'Bills Import 2024'!BA243</f>
        <v>15% PUR</v>
      </c>
      <c r="AT243" s="1" t="str">
        <f>'Bills Import 2024'!BB243</f>
        <v>0% PUR</v>
      </c>
    </row>
    <row r="244" spans="1:46" x14ac:dyDescent="0.25">
      <c r="A244" s="1" t="str">
        <f>'Bills Import 2024'!E244</f>
        <v>Raw Material Supplier</v>
      </c>
      <c r="B244" s="1" t="str">
        <f>'Bills Import 2024'!G244</f>
        <v>Employees Wages &amp; Salaries</v>
      </c>
      <c r="C244" s="1" t="str">
        <f>'Bills Import 2024'!I244</f>
        <v>Machinary Depreciation &amp; Maintenance</v>
      </c>
      <c r="D244" s="1" t="str">
        <f>'Bills Import 2024'!K244</f>
        <v>Subcontractors &amp; Services</v>
      </c>
      <c r="E244" s="1" t="str">
        <f>'Bills Import 2024'!M244</f>
        <v>Indirect Costs</v>
      </c>
      <c r="F244" s="1" t="str">
        <f>'Bills Import 2024'!O244</f>
        <v>Overheads</v>
      </c>
      <c r="G244" s="45">
        <f>'Bills Import 2024'!R244</f>
        <v>45443</v>
      </c>
      <c r="H244" s="45">
        <f>'Bills Import 2024'!R244</f>
        <v>45443</v>
      </c>
      <c r="I244" s="45">
        <f>'Bills Import 2024'!AE244</f>
        <v>45478</v>
      </c>
      <c r="J244" s="45">
        <f>'Bills Import 2024'!AG244</f>
        <v>45448</v>
      </c>
      <c r="K244" s="45">
        <f>'Bills Import 2024'!AI244</f>
        <v>45473</v>
      </c>
      <c r="L244" s="45">
        <f>'Bills Import 2024'!AK244</f>
        <v>45458</v>
      </c>
      <c r="M244" s="45">
        <f>'Bills Import 2024'!AM244</f>
        <v>45443</v>
      </c>
      <c r="N244" s="45">
        <f>'Bills Import 2024'!AO244</f>
        <v>45464</v>
      </c>
      <c r="O244" s="1" t="str">
        <f>'Bills Import 2024'!X244</f>
        <v>3010092</v>
      </c>
      <c r="P244" s="1" t="str">
        <f>'Bills Import 2024'!Y244</f>
        <v>3010093</v>
      </c>
      <c r="Q244" s="1" t="str">
        <f>'Bills Import 2024'!Z244</f>
        <v>3010094</v>
      </c>
      <c r="R244" s="1" t="str">
        <f>'Bills Import 2024'!AA244</f>
        <v>3010095</v>
      </c>
      <c r="S244" s="1" t="str">
        <f>'Bills Import 2024'!AB244</f>
        <v>3010096</v>
      </c>
      <c r="T244" s="1" t="str">
        <f>'Bills Import 2024'!AC244</f>
        <v>3010097</v>
      </c>
      <c r="U244" s="1" t="str">
        <f>'Bills Import 2024'!BC244</f>
        <v>Raw Material</v>
      </c>
      <c r="V244" s="1" t="str">
        <f>'Bills Import 2024'!BD244</f>
        <v>Manpower</v>
      </c>
      <c r="W244" s="1" t="str">
        <f>'Bills Import 2024'!BE244</f>
        <v>Machinary</v>
      </c>
      <c r="X244" s="1" t="str">
        <f>'Bills Import 2024'!BF244</f>
        <v>Subcontractors</v>
      </c>
      <c r="Y244" s="1" t="str">
        <f>'Bills Import 2024'!BG244</f>
        <v>Indirect Costs</v>
      </c>
      <c r="Z244" s="1" t="str">
        <f>'Bills Import 2024'!BH244</f>
        <v>Overheads</v>
      </c>
      <c r="AA244" s="1">
        <f>'Bills Import 2024'!BI244</f>
        <v>1</v>
      </c>
      <c r="AB244" s="1">
        <f>'Bills Import 2024'!BJ244</f>
        <v>1</v>
      </c>
      <c r="AC244" s="1">
        <f>'Bills Import 2024'!BK244</f>
        <v>1</v>
      </c>
      <c r="AD244" s="1">
        <f>'Bills Import 2024'!BL244</f>
        <v>1</v>
      </c>
      <c r="AE244" s="1">
        <f>'Bills Import 2024'!BM244</f>
        <v>1</v>
      </c>
      <c r="AF244" s="1">
        <f>'Bills Import 2024'!BN244</f>
        <v>1</v>
      </c>
      <c r="AG244" s="46">
        <f>'Bills Import 2024'!BO244</f>
        <v>578107</v>
      </c>
      <c r="AH244" s="46">
        <f>'Bills Import 2024'!BP244</f>
        <v>282381</v>
      </c>
      <c r="AI244" s="46">
        <f>'Bills Import 2024'!BQ244</f>
        <v>26068</v>
      </c>
      <c r="AJ244" s="46">
        <f>'Bills Import 2024'!BR244</f>
        <v>115746</v>
      </c>
      <c r="AK244" s="46">
        <f>'Bills Import 2024'!BS244</f>
        <v>49516</v>
      </c>
      <c r="AL244" s="46">
        <f>'Bills Import 2024'!BT244</f>
        <v>114249</v>
      </c>
      <c r="AM244" s="1">
        <f>'Bills Import 2024'!U244</f>
        <v>10253</v>
      </c>
      <c r="AN244" s="1" t="str">
        <f>'Bills Import 2024'!W244</f>
        <v>{"1025": 100.0}</v>
      </c>
      <c r="AO244" s="1" t="str">
        <f>'Bills Import 2024'!AW244</f>
        <v>15% PUR</v>
      </c>
      <c r="AP244" s="1" t="str">
        <f>'Bills Import 2024'!AX244</f>
        <v>0% PUR</v>
      </c>
      <c r="AQ244" s="1" t="str">
        <f>'Bills Import 2024'!AY244</f>
        <v>15% PUR</v>
      </c>
      <c r="AR244" s="1" t="str">
        <f>'Bills Import 2024'!AZ244</f>
        <v>15% PUR</v>
      </c>
      <c r="AS244" s="1" t="str">
        <f>'Bills Import 2024'!BA244</f>
        <v>15% PUR</v>
      </c>
      <c r="AT244" s="1" t="str">
        <f>'Bills Import 2024'!BB244</f>
        <v>0% PUR</v>
      </c>
    </row>
    <row r="245" spans="1:46" x14ac:dyDescent="0.25">
      <c r="A245" s="1" t="str">
        <f>'Bills Import 2024'!E245</f>
        <v/>
      </c>
      <c r="B245" s="1" t="str">
        <f>'Bills Import 2024'!G245</f>
        <v/>
      </c>
      <c r="C245" s="1" t="str">
        <f>'Bills Import 2024'!I245</f>
        <v/>
      </c>
      <c r="D245" s="1" t="str">
        <f>'Bills Import 2024'!K245</f>
        <v/>
      </c>
      <c r="E245" s="1" t="str">
        <f>'Bills Import 2024'!M245</f>
        <v/>
      </c>
      <c r="F245" s="1" t="str">
        <f>'Bills Import 2024'!O245</f>
        <v/>
      </c>
      <c r="G245" s="45" t="str">
        <f>'Bills Import 2024'!R245</f>
        <v/>
      </c>
      <c r="H245" s="45" t="str">
        <f>'Bills Import 2024'!R245</f>
        <v/>
      </c>
      <c r="I245" s="45" t="str">
        <f>'Bills Import 2024'!AE245</f>
        <v/>
      </c>
      <c r="J245" s="45" t="str">
        <f>'Bills Import 2024'!AG245</f>
        <v/>
      </c>
      <c r="K245" s="45" t="str">
        <f>'Bills Import 2024'!AI245</f>
        <v/>
      </c>
      <c r="L245" s="45" t="str">
        <f>'Bills Import 2024'!AK245</f>
        <v/>
      </c>
      <c r="M245" s="45" t="str">
        <f>'Bills Import 2024'!AM245</f>
        <v/>
      </c>
      <c r="N245" s="45" t="str">
        <f>'Bills Import 2024'!AO245</f>
        <v/>
      </c>
      <c r="O245" s="1" t="str">
        <f>'Bills Import 2024'!X245</f>
        <v>101011701</v>
      </c>
      <c r="P245" s="1" t="str">
        <f>'Bills Import 2024'!Y245</f>
        <v>3010093</v>
      </c>
      <c r="Q245" s="1" t="str">
        <f>'Bills Import 2024'!Z245</f>
        <v>3010094</v>
      </c>
      <c r="R245" s="1" t="str">
        <f>'Bills Import 2024'!AA245</f>
        <v>101011701</v>
      </c>
      <c r="S245" s="1" t="str">
        <f>'Bills Import 2024'!AB245</f>
        <v>3010096</v>
      </c>
      <c r="T245" s="1" t="str">
        <f>'Bills Import 2024'!AC245</f>
        <v>3010097</v>
      </c>
      <c r="U245" s="1" t="str">
        <f>'Bills Import 2024'!BC245</f>
        <v>Deduction of Advance Payment to Suppliers</v>
      </c>
      <c r="V245" s="1" t="str">
        <f>'Bills Import 2024'!BD245</f>
        <v>Manpower</v>
      </c>
      <c r="W245" s="1" t="str">
        <f>'Bills Import 2024'!BE245</f>
        <v>Machinary</v>
      </c>
      <c r="X245" s="1" t="str">
        <f>'Bills Import 2024'!BF245</f>
        <v>Deduction of Advance Payment to Suppliers</v>
      </c>
      <c r="Y245" s="1" t="str">
        <f>'Bills Import 2024'!BG245</f>
        <v>Indirect Costs</v>
      </c>
      <c r="Z245" s="1" t="str">
        <f>'Bills Import 2024'!BH245</f>
        <v>Overheads</v>
      </c>
      <c r="AA245" s="1">
        <f>'Bills Import 2024'!BI245</f>
        <v>-1</v>
      </c>
      <c r="AB245" s="1">
        <f>'Bills Import 2024'!BJ245</f>
        <v>1</v>
      </c>
      <c r="AC245" s="1">
        <f>'Bills Import 2024'!BK245</f>
        <v>1</v>
      </c>
      <c r="AD245" s="1">
        <f>'Bills Import 2024'!BL245</f>
        <v>-1</v>
      </c>
      <c r="AE245" s="1">
        <f>'Bills Import 2024'!BM245</f>
        <v>1</v>
      </c>
      <c r="AF245" s="1">
        <f>'Bills Import 2024'!BN245</f>
        <v>1</v>
      </c>
      <c r="AG245" s="46">
        <f>'Bills Import 2024'!BO245</f>
        <v>231243</v>
      </c>
      <c r="AH245" s="46">
        <f>'Bills Import 2024'!BP245</f>
        <v>112952</v>
      </c>
      <c r="AI245" s="46">
        <f>'Bills Import 2024'!BQ245</f>
        <v>10427</v>
      </c>
      <c r="AJ245" s="46">
        <f>'Bills Import 2024'!BR245</f>
        <v>46298</v>
      </c>
      <c r="AK245" s="46">
        <f>'Bills Import 2024'!BS245</f>
        <v>19807</v>
      </c>
      <c r="AL245" s="46">
        <f>'Bills Import 2024'!BT245</f>
        <v>45700</v>
      </c>
      <c r="AM245" s="1">
        <f>'Bills Import 2024'!U245</f>
        <v>10253</v>
      </c>
      <c r="AN245" s="1" t="str">
        <f>'Bills Import 2024'!W245</f>
        <v>{"1025": 100.0}</v>
      </c>
      <c r="AO245" s="1" t="str">
        <f>'Bills Import 2024'!AW245</f>
        <v>15% PUR</v>
      </c>
      <c r="AP245" s="1" t="str">
        <f>'Bills Import 2024'!AX245</f>
        <v>0% PUR</v>
      </c>
      <c r="AQ245" s="1" t="str">
        <f>'Bills Import 2024'!AY245</f>
        <v>15% PUR</v>
      </c>
      <c r="AR245" s="1" t="str">
        <f>'Bills Import 2024'!AZ245</f>
        <v>15% PUR</v>
      </c>
      <c r="AS245" s="1" t="str">
        <f>'Bills Import 2024'!BA245</f>
        <v>15% PUR</v>
      </c>
      <c r="AT245" s="1" t="str">
        <f>'Bills Import 2024'!BB245</f>
        <v>0% PUR</v>
      </c>
    </row>
    <row r="246" spans="1:46" x14ac:dyDescent="0.25">
      <c r="A246" s="1" t="str">
        <f>'Bills Import 2024'!E246</f>
        <v>Raw Material Supplier</v>
      </c>
      <c r="B246" s="1" t="str">
        <f>'Bills Import 2024'!G246</f>
        <v>Employees Wages &amp; Salaries</v>
      </c>
      <c r="C246" s="1" t="str">
        <f>'Bills Import 2024'!I246</f>
        <v>Machinary Depreciation &amp; Maintenance</v>
      </c>
      <c r="D246" s="1" t="str">
        <f>'Bills Import 2024'!K246</f>
        <v>Subcontractors &amp; Services</v>
      </c>
      <c r="E246" s="1" t="str">
        <f>'Bills Import 2024'!M246</f>
        <v>Indirect Costs</v>
      </c>
      <c r="F246" s="1" t="str">
        <f>'Bills Import 2024'!O246</f>
        <v>Overheads</v>
      </c>
      <c r="G246" s="45">
        <f>'Bills Import 2024'!R246</f>
        <v>45443</v>
      </c>
      <c r="H246" s="45">
        <f>'Bills Import 2024'!R246</f>
        <v>45443</v>
      </c>
      <c r="I246" s="45">
        <f>'Bills Import 2024'!AE246</f>
        <v>45478</v>
      </c>
      <c r="J246" s="45">
        <f>'Bills Import 2024'!AG246</f>
        <v>45448</v>
      </c>
      <c r="K246" s="45">
        <f>'Bills Import 2024'!AI246</f>
        <v>45473</v>
      </c>
      <c r="L246" s="45">
        <f>'Bills Import 2024'!AK246</f>
        <v>45458</v>
      </c>
      <c r="M246" s="45">
        <f>'Bills Import 2024'!AM246</f>
        <v>45443</v>
      </c>
      <c r="N246" s="45">
        <f>'Bills Import 2024'!AO246</f>
        <v>45464</v>
      </c>
      <c r="O246" s="1" t="str">
        <f>'Bills Import 2024'!X246</f>
        <v>3010092</v>
      </c>
      <c r="P246" s="1" t="str">
        <f>'Bills Import 2024'!Y246</f>
        <v>3010093</v>
      </c>
      <c r="Q246" s="1" t="str">
        <f>'Bills Import 2024'!Z246</f>
        <v>3010094</v>
      </c>
      <c r="R246" s="1" t="str">
        <f>'Bills Import 2024'!AA246</f>
        <v>3010095</v>
      </c>
      <c r="S246" s="1" t="str">
        <f>'Bills Import 2024'!AB246</f>
        <v>3010096</v>
      </c>
      <c r="T246" s="1" t="str">
        <f>'Bills Import 2024'!AC246</f>
        <v>3010097</v>
      </c>
      <c r="U246" s="1" t="str">
        <f>'Bills Import 2024'!BC246</f>
        <v>Raw Material</v>
      </c>
      <c r="V246" s="1" t="str">
        <f>'Bills Import 2024'!BD246</f>
        <v>Manpower</v>
      </c>
      <c r="W246" s="1" t="str">
        <f>'Bills Import 2024'!BE246</f>
        <v>Machinary</v>
      </c>
      <c r="X246" s="1" t="str">
        <f>'Bills Import 2024'!BF246</f>
        <v>Subcontractors</v>
      </c>
      <c r="Y246" s="1" t="str">
        <f>'Bills Import 2024'!BG246</f>
        <v>Indirect Costs</v>
      </c>
      <c r="Z246" s="1" t="str">
        <f>'Bills Import 2024'!BH246</f>
        <v>Overheads</v>
      </c>
      <c r="AA246" s="1">
        <f>'Bills Import 2024'!BI246</f>
        <v>1</v>
      </c>
      <c r="AB246" s="1">
        <f>'Bills Import 2024'!BJ246</f>
        <v>1</v>
      </c>
      <c r="AC246" s="1">
        <f>'Bills Import 2024'!BK246</f>
        <v>1</v>
      </c>
      <c r="AD246" s="1">
        <f>'Bills Import 2024'!BL246</f>
        <v>1</v>
      </c>
      <c r="AE246" s="1">
        <f>'Bills Import 2024'!BM246</f>
        <v>1</v>
      </c>
      <c r="AF246" s="1">
        <f>'Bills Import 2024'!BN246</f>
        <v>1</v>
      </c>
      <c r="AG246" s="46">
        <f>'Bills Import 2024'!BO246</f>
        <v>625725</v>
      </c>
      <c r="AH246" s="46">
        <f>'Bills Import 2024'!BP246</f>
        <v>305640</v>
      </c>
      <c r="AI246" s="46">
        <f>'Bills Import 2024'!BQ246</f>
        <v>28215</v>
      </c>
      <c r="AJ246" s="46">
        <f>'Bills Import 2024'!BR246</f>
        <v>125280</v>
      </c>
      <c r="AK246" s="46">
        <f>'Bills Import 2024'!BS246</f>
        <v>53595</v>
      </c>
      <c r="AL246" s="46">
        <f>'Bills Import 2024'!BT246</f>
        <v>123660</v>
      </c>
      <c r="AM246" s="1">
        <f>'Bills Import 2024'!U246</f>
        <v>10995</v>
      </c>
      <c r="AN246" s="1" t="str">
        <f>'Bills Import 2024'!W246</f>
        <v>{"1108": 100.0}</v>
      </c>
      <c r="AO246" s="1" t="str">
        <f>'Bills Import 2024'!AW246</f>
        <v>15% PUR</v>
      </c>
      <c r="AP246" s="1" t="str">
        <f>'Bills Import 2024'!AX246</f>
        <v>0% PUR</v>
      </c>
      <c r="AQ246" s="1" t="str">
        <f>'Bills Import 2024'!AY246</f>
        <v>15% PUR</v>
      </c>
      <c r="AR246" s="1" t="str">
        <f>'Bills Import 2024'!AZ246</f>
        <v>15% PUR</v>
      </c>
      <c r="AS246" s="1" t="str">
        <f>'Bills Import 2024'!BA246</f>
        <v>15% PUR</v>
      </c>
      <c r="AT246" s="1" t="str">
        <f>'Bills Import 2024'!BB246</f>
        <v>0% PUR</v>
      </c>
    </row>
    <row r="247" spans="1:46" x14ac:dyDescent="0.25">
      <c r="A247" s="1" t="str">
        <f>'Bills Import 2024'!E247</f>
        <v>Raw Material Supplier</v>
      </c>
      <c r="B247" s="1" t="str">
        <f>'Bills Import 2024'!G247</f>
        <v>Employees Wages &amp; Salaries</v>
      </c>
      <c r="C247" s="1" t="str">
        <f>'Bills Import 2024'!I247</f>
        <v>Machinary Depreciation &amp; Maintenance</v>
      </c>
      <c r="D247" s="1" t="str">
        <f>'Bills Import 2024'!K247</f>
        <v>Subcontractors &amp; Services</v>
      </c>
      <c r="E247" s="1" t="str">
        <f>'Bills Import 2024'!M247</f>
        <v>Indirect Costs</v>
      </c>
      <c r="F247" s="1" t="str">
        <f>'Bills Import 2024'!O247</f>
        <v>Overheads</v>
      </c>
      <c r="G247" s="45">
        <f>'Bills Import 2024'!R247</f>
        <v>45443</v>
      </c>
      <c r="H247" s="45">
        <f>'Bills Import 2024'!R247</f>
        <v>45443</v>
      </c>
      <c r="I247" s="45">
        <f>'Bills Import 2024'!AE247</f>
        <v>45478</v>
      </c>
      <c r="J247" s="45">
        <f>'Bills Import 2024'!AG247</f>
        <v>45448</v>
      </c>
      <c r="K247" s="45">
        <f>'Bills Import 2024'!AI247</f>
        <v>45473</v>
      </c>
      <c r="L247" s="45">
        <f>'Bills Import 2024'!AK247</f>
        <v>45458</v>
      </c>
      <c r="M247" s="45">
        <f>'Bills Import 2024'!AM247</f>
        <v>45443</v>
      </c>
      <c r="N247" s="45">
        <f>'Bills Import 2024'!AO247</f>
        <v>45464</v>
      </c>
      <c r="O247" s="1" t="str">
        <f>'Bills Import 2024'!X247</f>
        <v>3010092</v>
      </c>
      <c r="P247" s="1" t="str">
        <f>'Bills Import 2024'!Y247</f>
        <v>3010093</v>
      </c>
      <c r="Q247" s="1" t="str">
        <f>'Bills Import 2024'!Z247</f>
        <v>3010094</v>
      </c>
      <c r="R247" s="1" t="str">
        <f>'Bills Import 2024'!AA247</f>
        <v>3010095</v>
      </c>
      <c r="S247" s="1" t="str">
        <f>'Bills Import 2024'!AB247</f>
        <v>3010096</v>
      </c>
      <c r="T247" s="1" t="str">
        <f>'Bills Import 2024'!AC247</f>
        <v>3010097</v>
      </c>
      <c r="U247" s="1" t="str">
        <f>'Bills Import 2024'!BC247</f>
        <v>Raw Material</v>
      </c>
      <c r="V247" s="1" t="str">
        <f>'Bills Import 2024'!BD247</f>
        <v>Manpower</v>
      </c>
      <c r="W247" s="1" t="str">
        <f>'Bills Import 2024'!BE247</f>
        <v>Machinary</v>
      </c>
      <c r="X247" s="1" t="str">
        <f>'Bills Import 2024'!BF247</f>
        <v>Subcontractors</v>
      </c>
      <c r="Y247" s="1" t="str">
        <f>'Bills Import 2024'!BG247</f>
        <v>Indirect Costs</v>
      </c>
      <c r="Z247" s="1" t="str">
        <f>'Bills Import 2024'!BH247</f>
        <v>Overheads</v>
      </c>
      <c r="AA247" s="1">
        <f>'Bills Import 2024'!BI247</f>
        <v>1</v>
      </c>
      <c r="AB247" s="1">
        <f>'Bills Import 2024'!BJ247</f>
        <v>1</v>
      </c>
      <c r="AC247" s="1">
        <f>'Bills Import 2024'!BK247</f>
        <v>1</v>
      </c>
      <c r="AD247" s="1">
        <f>'Bills Import 2024'!BL247</f>
        <v>1</v>
      </c>
      <c r="AE247" s="1">
        <f>'Bills Import 2024'!BM247</f>
        <v>1</v>
      </c>
      <c r="AF247" s="1">
        <f>'Bills Import 2024'!BN247</f>
        <v>1</v>
      </c>
      <c r="AG247" s="46">
        <f>'Bills Import 2024'!BO247</f>
        <v>1701245</v>
      </c>
      <c r="AH247" s="46">
        <f>'Bills Import 2024'!BP247</f>
        <v>830986</v>
      </c>
      <c r="AI247" s="46">
        <f>'Bills Import 2024'!BQ247</f>
        <v>76712</v>
      </c>
      <c r="AJ247" s="46">
        <f>'Bills Import 2024'!BR247</f>
        <v>340616</v>
      </c>
      <c r="AK247" s="46">
        <f>'Bills Import 2024'!BS247</f>
        <v>145716</v>
      </c>
      <c r="AL247" s="46">
        <f>'Bills Import 2024'!BT247</f>
        <v>336211</v>
      </c>
      <c r="AM247" s="1">
        <f>'Bills Import 2024'!U247</f>
        <v>10259</v>
      </c>
      <c r="AN247" s="1" t="str">
        <f>'Bills Import 2024'!W247</f>
        <v>{"1031": 100.0}</v>
      </c>
      <c r="AO247" s="1" t="str">
        <f>'Bills Import 2024'!AW247</f>
        <v>15% PUR</v>
      </c>
      <c r="AP247" s="1" t="str">
        <f>'Bills Import 2024'!AX247</f>
        <v>0% PUR</v>
      </c>
      <c r="AQ247" s="1" t="str">
        <f>'Bills Import 2024'!AY247</f>
        <v>15% PUR</v>
      </c>
      <c r="AR247" s="1" t="str">
        <f>'Bills Import 2024'!AZ247</f>
        <v>15% PUR</v>
      </c>
      <c r="AS247" s="1" t="str">
        <f>'Bills Import 2024'!BA247</f>
        <v>15% PUR</v>
      </c>
      <c r="AT247" s="1" t="str">
        <f>'Bills Import 2024'!BB247</f>
        <v>0% PUR</v>
      </c>
    </row>
    <row r="248" spans="1:46" x14ac:dyDescent="0.25">
      <c r="A248" s="1" t="str">
        <f>'Bills Import 2024'!E248</f>
        <v/>
      </c>
      <c r="B248" s="1" t="str">
        <f>'Bills Import 2024'!G248</f>
        <v/>
      </c>
      <c r="C248" s="1" t="str">
        <f>'Bills Import 2024'!I248</f>
        <v/>
      </c>
      <c r="D248" s="1" t="str">
        <f>'Bills Import 2024'!K248</f>
        <v/>
      </c>
      <c r="E248" s="1" t="str">
        <f>'Bills Import 2024'!M248</f>
        <v/>
      </c>
      <c r="F248" s="1" t="str">
        <f>'Bills Import 2024'!O248</f>
        <v/>
      </c>
      <c r="G248" s="45" t="str">
        <f>'Bills Import 2024'!R248</f>
        <v/>
      </c>
      <c r="H248" s="45" t="str">
        <f>'Bills Import 2024'!R248</f>
        <v/>
      </c>
      <c r="I248" s="45" t="str">
        <f>'Bills Import 2024'!AE248</f>
        <v/>
      </c>
      <c r="J248" s="45" t="str">
        <f>'Bills Import 2024'!AG248</f>
        <v/>
      </c>
      <c r="K248" s="45" t="str">
        <f>'Bills Import 2024'!AI248</f>
        <v/>
      </c>
      <c r="L248" s="45" t="str">
        <f>'Bills Import 2024'!AK248</f>
        <v/>
      </c>
      <c r="M248" s="45" t="str">
        <f>'Bills Import 2024'!AM248</f>
        <v/>
      </c>
      <c r="N248" s="45" t="str">
        <f>'Bills Import 2024'!AO248</f>
        <v/>
      </c>
      <c r="O248" s="1" t="str">
        <f>'Bills Import 2024'!X248</f>
        <v>101011701</v>
      </c>
      <c r="P248" s="1" t="str">
        <f>'Bills Import 2024'!Y248</f>
        <v>3010093</v>
      </c>
      <c r="Q248" s="1" t="str">
        <f>'Bills Import 2024'!Z248</f>
        <v>3010094</v>
      </c>
      <c r="R248" s="1" t="str">
        <f>'Bills Import 2024'!AA248</f>
        <v>101011701</v>
      </c>
      <c r="S248" s="1" t="str">
        <f>'Bills Import 2024'!AB248</f>
        <v>3010096</v>
      </c>
      <c r="T248" s="1" t="str">
        <f>'Bills Import 2024'!AC248</f>
        <v>3010097</v>
      </c>
      <c r="U248" s="1" t="str">
        <f>'Bills Import 2024'!BC248</f>
        <v>Deduction of Advance Payment to Suppliers</v>
      </c>
      <c r="V248" s="1" t="str">
        <f>'Bills Import 2024'!BD248</f>
        <v>Manpower</v>
      </c>
      <c r="W248" s="1" t="str">
        <f>'Bills Import 2024'!BE248</f>
        <v>Machinary</v>
      </c>
      <c r="X248" s="1" t="str">
        <f>'Bills Import 2024'!BF248</f>
        <v>Deduction of Advance Payment to Suppliers</v>
      </c>
      <c r="Y248" s="1" t="str">
        <f>'Bills Import 2024'!BG248</f>
        <v>Indirect Costs</v>
      </c>
      <c r="Z248" s="1" t="str">
        <f>'Bills Import 2024'!BH248</f>
        <v>Overheads</v>
      </c>
      <c r="AA248" s="1">
        <f>'Bills Import 2024'!BI248</f>
        <v>-1</v>
      </c>
      <c r="AB248" s="1">
        <f>'Bills Import 2024'!BJ248</f>
        <v>1</v>
      </c>
      <c r="AC248" s="1">
        <f>'Bills Import 2024'!BK248</f>
        <v>1</v>
      </c>
      <c r="AD248" s="1">
        <f>'Bills Import 2024'!BL248</f>
        <v>-1</v>
      </c>
      <c r="AE248" s="1">
        <f>'Bills Import 2024'!BM248</f>
        <v>1</v>
      </c>
      <c r="AF248" s="1">
        <f>'Bills Import 2024'!BN248</f>
        <v>1</v>
      </c>
      <c r="AG248" s="46">
        <f>'Bills Import 2024'!BO248</f>
        <v>170124</v>
      </c>
      <c r="AH248" s="46">
        <f>'Bills Import 2024'!BP248</f>
        <v>83099</v>
      </c>
      <c r="AI248" s="46">
        <f>'Bills Import 2024'!BQ248</f>
        <v>7671</v>
      </c>
      <c r="AJ248" s="46">
        <f>'Bills Import 2024'!BR248</f>
        <v>34062</v>
      </c>
      <c r="AK248" s="46">
        <f>'Bills Import 2024'!BS248</f>
        <v>14572</v>
      </c>
      <c r="AL248" s="46">
        <f>'Bills Import 2024'!BT248</f>
        <v>33621</v>
      </c>
      <c r="AM248" s="1">
        <f>'Bills Import 2024'!U248</f>
        <v>10259</v>
      </c>
      <c r="AN248" s="1" t="str">
        <f>'Bills Import 2024'!W248</f>
        <v>{"1031": 100.0}</v>
      </c>
      <c r="AO248" s="1" t="str">
        <f>'Bills Import 2024'!AW248</f>
        <v>15% PUR</v>
      </c>
      <c r="AP248" s="1" t="str">
        <f>'Bills Import 2024'!AX248</f>
        <v>0% PUR</v>
      </c>
      <c r="AQ248" s="1" t="str">
        <f>'Bills Import 2024'!AY248</f>
        <v>15% PUR</v>
      </c>
      <c r="AR248" s="1" t="str">
        <f>'Bills Import 2024'!AZ248</f>
        <v>15% PUR</v>
      </c>
      <c r="AS248" s="1" t="str">
        <f>'Bills Import 2024'!BA248</f>
        <v>15% PUR</v>
      </c>
      <c r="AT248" s="1" t="str">
        <f>'Bills Import 2024'!BB248</f>
        <v>0% PUR</v>
      </c>
    </row>
    <row r="249" spans="1:46" x14ac:dyDescent="0.25">
      <c r="A249" s="1" t="str">
        <f>'Bills Import 2024'!E249</f>
        <v>Raw Material Supplier</v>
      </c>
      <c r="B249" s="1" t="str">
        <f>'Bills Import 2024'!G249</f>
        <v>Employees Wages &amp; Salaries</v>
      </c>
      <c r="C249" s="1" t="str">
        <f>'Bills Import 2024'!I249</f>
        <v>Machinary Depreciation &amp; Maintenance</v>
      </c>
      <c r="D249" s="1" t="str">
        <f>'Bills Import 2024'!K249</f>
        <v>Subcontractors &amp; Services</v>
      </c>
      <c r="E249" s="1" t="str">
        <f>'Bills Import 2024'!M249</f>
        <v>Indirect Costs</v>
      </c>
      <c r="F249" s="1" t="str">
        <f>'Bills Import 2024'!O249</f>
        <v>Overheads</v>
      </c>
      <c r="G249" s="45">
        <f>'Bills Import 2024'!R249</f>
        <v>45443</v>
      </c>
      <c r="H249" s="45">
        <f>'Bills Import 2024'!R249</f>
        <v>45443</v>
      </c>
      <c r="I249" s="45">
        <f>'Bills Import 2024'!AE249</f>
        <v>45478</v>
      </c>
      <c r="J249" s="45">
        <f>'Bills Import 2024'!AG249</f>
        <v>45448</v>
      </c>
      <c r="K249" s="45">
        <f>'Bills Import 2024'!AI249</f>
        <v>45473</v>
      </c>
      <c r="L249" s="45">
        <f>'Bills Import 2024'!AK249</f>
        <v>45458</v>
      </c>
      <c r="M249" s="45">
        <f>'Bills Import 2024'!AM249</f>
        <v>45443</v>
      </c>
      <c r="N249" s="45">
        <f>'Bills Import 2024'!AO249</f>
        <v>45464</v>
      </c>
      <c r="O249" s="1" t="str">
        <f>'Bills Import 2024'!X249</f>
        <v>3010092</v>
      </c>
      <c r="P249" s="1" t="str">
        <f>'Bills Import 2024'!Y249</f>
        <v>3010093</v>
      </c>
      <c r="Q249" s="1" t="str">
        <f>'Bills Import 2024'!Z249</f>
        <v>3010094</v>
      </c>
      <c r="R249" s="1" t="str">
        <f>'Bills Import 2024'!AA249</f>
        <v>3010095</v>
      </c>
      <c r="S249" s="1" t="str">
        <f>'Bills Import 2024'!AB249</f>
        <v>3010096</v>
      </c>
      <c r="T249" s="1" t="str">
        <f>'Bills Import 2024'!AC249</f>
        <v>3010097</v>
      </c>
      <c r="U249" s="1" t="str">
        <f>'Bills Import 2024'!BC249</f>
        <v>Raw Material</v>
      </c>
      <c r="V249" s="1" t="str">
        <f>'Bills Import 2024'!BD249</f>
        <v>Manpower</v>
      </c>
      <c r="W249" s="1" t="str">
        <f>'Bills Import 2024'!BE249</f>
        <v>Machinary</v>
      </c>
      <c r="X249" s="1" t="str">
        <f>'Bills Import 2024'!BF249</f>
        <v>Subcontractors</v>
      </c>
      <c r="Y249" s="1" t="str">
        <f>'Bills Import 2024'!BG249</f>
        <v>Indirect Costs</v>
      </c>
      <c r="Z249" s="1" t="str">
        <f>'Bills Import 2024'!BH249</f>
        <v>Overheads</v>
      </c>
      <c r="AA249" s="1">
        <f>'Bills Import 2024'!BI249</f>
        <v>1</v>
      </c>
      <c r="AB249" s="1">
        <f>'Bills Import 2024'!BJ249</f>
        <v>1</v>
      </c>
      <c r="AC249" s="1">
        <f>'Bills Import 2024'!BK249</f>
        <v>1</v>
      </c>
      <c r="AD249" s="1">
        <f>'Bills Import 2024'!BL249</f>
        <v>1</v>
      </c>
      <c r="AE249" s="1">
        <f>'Bills Import 2024'!BM249</f>
        <v>1</v>
      </c>
      <c r="AF249" s="1">
        <f>'Bills Import 2024'!BN249</f>
        <v>1</v>
      </c>
      <c r="AG249" s="46">
        <f>'Bills Import 2024'!BO249</f>
        <v>927000</v>
      </c>
      <c r="AH249" s="46">
        <f>'Bills Import 2024'!BP249</f>
        <v>452800</v>
      </c>
      <c r="AI249" s="46">
        <f>'Bills Import 2024'!BQ249</f>
        <v>41800</v>
      </c>
      <c r="AJ249" s="46">
        <f>'Bills Import 2024'!BR249</f>
        <v>185600</v>
      </c>
      <c r="AK249" s="46">
        <f>'Bills Import 2024'!BS249</f>
        <v>79400</v>
      </c>
      <c r="AL249" s="46">
        <f>'Bills Import 2024'!BT249</f>
        <v>183200</v>
      </c>
      <c r="AM249" s="1">
        <f>'Bills Import 2024'!U249</f>
        <v>10262</v>
      </c>
      <c r="AN249" s="1" t="str">
        <f>'Bills Import 2024'!W249</f>
        <v>{"1034": 100.0}</v>
      </c>
      <c r="AO249" s="1" t="str">
        <f>'Bills Import 2024'!AW249</f>
        <v>15% PUR</v>
      </c>
      <c r="AP249" s="1" t="str">
        <f>'Bills Import 2024'!AX249</f>
        <v>0% PUR</v>
      </c>
      <c r="AQ249" s="1" t="str">
        <f>'Bills Import 2024'!AY249</f>
        <v>15% PUR</v>
      </c>
      <c r="AR249" s="1" t="str">
        <f>'Bills Import 2024'!AZ249</f>
        <v>15% PUR</v>
      </c>
      <c r="AS249" s="1" t="str">
        <f>'Bills Import 2024'!BA249</f>
        <v>15% PUR</v>
      </c>
      <c r="AT249" s="1" t="str">
        <f>'Bills Import 2024'!BB249</f>
        <v>0% PUR</v>
      </c>
    </row>
    <row r="250" spans="1:46" x14ac:dyDescent="0.25">
      <c r="A250" s="1" t="str">
        <f>'Bills Import 2024'!E250</f>
        <v/>
      </c>
      <c r="B250" s="1" t="str">
        <f>'Bills Import 2024'!G250</f>
        <v/>
      </c>
      <c r="C250" s="1" t="str">
        <f>'Bills Import 2024'!I250</f>
        <v/>
      </c>
      <c r="D250" s="1" t="str">
        <f>'Bills Import 2024'!K250</f>
        <v/>
      </c>
      <c r="E250" s="1" t="str">
        <f>'Bills Import 2024'!M250</f>
        <v/>
      </c>
      <c r="F250" s="1" t="str">
        <f>'Bills Import 2024'!O250</f>
        <v/>
      </c>
      <c r="G250" s="45" t="str">
        <f>'Bills Import 2024'!R250</f>
        <v/>
      </c>
      <c r="H250" s="45" t="str">
        <f>'Bills Import 2024'!R250</f>
        <v/>
      </c>
      <c r="I250" s="45" t="str">
        <f>'Bills Import 2024'!AE250</f>
        <v/>
      </c>
      <c r="J250" s="45" t="str">
        <f>'Bills Import 2024'!AG250</f>
        <v/>
      </c>
      <c r="K250" s="45" t="str">
        <f>'Bills Import 2024'!AI250</f>
        <v/>
      </c>
      <c r="L250" s="45" t="str">
        <f>'Bills Import 2024'!AK250</f>
        <v/>
      </c>
      <c r="M250" s="45" t="str">
        <f>'Bills Import 2024'!AM250</f>
        <v/>
      </c>
      <c r="N250" s="45" t="str">
        <f>'Bills Import 2024'!AO250</f>
        <v/>
      </c>
      <c r="O250" s="1" t="str">
        <f>'Bills Import 2024'!X250</f>
        <v>101011701</v>
      </c>
      <c r="P250" s="1" t="str">
        <f>'Bills Import 2024'!Y250</f>
        <v>3010093</v>
      </c>
      <c r="Q250" s="1" t="str">
        <f>'Bills Import 2024'!Z250</f>
        <v>3010094</v>
      </c>
      <c r="R250" s="1" t="str">
        <f>'Bills Import 2024'!AA250</f>
        <v>101011701</v>
      </c>
      <c r="S250" s="1" t="str">
        <f>'Bills Import 2024'!AB250</f>
        <v>3010096</v>
      </c>
      <c r="T250" s="1" t="str">
        <f>'Bills Import 2024'!AC250</f>
        <v>3010097</v>
      </c>
      <c r="U250" s="1" t="str">
        <f>'Bills Import 2024'!BC250</f>
        <v>Deduction of Advance Payment to Suppliers</v>
      </c>
      <c r="V250" s="1" t="str">
        <f>'Bills Import 2024'!BD250</f>
        <v>Manpower</v>
      </c>
      <c r="W250" s="1" t="str">
        <f>'Bills Import 2024'!BE250</f>
        <v>Machinary</v>
      </c>
      <c r="X250" s="1" t="str">
        <f>'Bills Import 2024'!BF250</f>
        <v>Deduction of Advance Payment to Suppliers</v>
      </c>
      <c r="Y250" s="1" t="str">
        <f>'Bills Import 2024'!BG250</f>
        <v>Indirect Costs</v>
      </c>
      <c r="Z250" s="1" t="str">
        <f>'Bills Import 2024'!BH250</f>
        <v>Overheads</v>
      </c>
      <c r="AA250" s="1">
        <f>'Bills Import 2024'!BI250</f>
        <v>-1</v>
      </c>
      <c r="AB250" s="1">
        <f>'Bills Import 2024'!BJ250</f>
        <v>1</v>
      </c>
      <c r="AC250" s="1">
        <f>'Bills Import 2024'!BK250</f>
        <v>1</v>
      </c>
      <c r="AD250" s="1">
        <f>'Bills Import 2024'!BL250</f>
        <v>-1</v>
      </c>
      <c r="AE250" s="1">
        <f>'Bills Import 2024'!BM250</f>
        <v>1</v>
      </c>
      <c r="AF250" s="1">
        <f>'Bills Import 2024'!BN250</f>
        <v>1</v>
      </c>
      <c r="AG250" s="46">
        <f>'Bills Import 2024'!BO250</f>
        <v>185400</v>
      </c>
      <c r="AH250" s="46">
        <f>'Bills Import 2024'!BP250</f>
        <v>90560</v>
      </c>
      <c r="AI250" s="46">
        <f>'Bills Import 2024'!BQ250</f>
        <v>8360</v>
      </c>
      <c r="AJ250" s="46">
        <f>'Bills Import 2024'!BR250</f>
        <v>37120</v>
      </c>
      <c r="AK250" s="46">
        <f>'Bills Import 2024'!BS250</f>
        <v>15880</v>
      </c>
      <c r="AL250" s="46">
        <f>'Bills Import 2024'!BT250</f>
        <v>36640</v>
      </c>
      <c r="AM250" s="1">
        <f>'Bills Import 2024'!U250</f>
        <v>10262</v>
      </c>
      <c r="AN250" s="1" t="str">
        <f>'Bills Import 2024'!W250</f>
        <v>{"1034": 100.0}</v>
      </c>
      <c r="AO250" s="1" t="str">
        <f>'Bills Import 2024'!AW250</f>
        <v>15% PUR</v>
      </c>
      <c r="AP250" s="1" t="str">
        <f>'Bills Import 2024'!AX250</f>
        <v>0% PUR</v>
      </c>
      <c r="AQ250" s="1" t="str">
        <f>'Bills Import 2024'!AY250</f>
        <v>15% PUR</v>
      </c>
      <c r="AR250" s="1" t="str">
        <f>'Bills Import 2024'!AZ250</f>
        <v>15% PUR</v>
      </c>
      <c r="AS250" s="1" t="str">
        <f>'Bills Import 2024'!BA250</f>
        <v>15% PUR</v>
      </c>
      <c r="AT250" s="1" t="str">
        <f>'Bills Import 2024'!BB250</f>
        <v>0% PUR</v>
      </c>
    </row>
    <row r="251" spans="1:46" x14ac:dyDescent="0.25">
      <c r="A251" s="1" t="str">
        <f>'Bills Import 2024'!E251</f>
        <v>Raw Material Supplier</v>
      </c>
      <c r="B251" s="1" t="str">
        <f>'Bills Import 2024'!G251</f>
        <v>Employees Wages &amp; Salaries</v>
      </c>
      <c r="C251" s="1" t="str">
        <f>'Bills Import 2024'!I251</f>
        <v>Machinary Depreciation &amp; Maintenance</v>
      </c>
      <c r="D251" s="1" t="str">
        <f>'Bills Import 2024'!K251</f>
        <v>Subcontractors &amp; Services</v>
      </c>
      <c r="E251" s="1" t="str">
        <f>'Bills Import 2024'!M251</f>
        <v>Indirect Costs</v>
      </c>
      <c r="F251" s="1" t="str">
        <f>'Bills Import 2024'!O251</f>
        <v>Overheads</v>
      </c>
      <c r="G251" s="45">
        <f>'Bills Import 2024'!R251</f>
        <v>45443</v>
      </c>
      <c r="H251" s="45">
        <f>'Bills Import 2024'!R251</f>
        <v>45443</v>
      </c>
      <c r="I251" s="45">
        <f>'Bills Import 2024'!AE251</f>
        <v>45478</v>
      </c>
      <c r="J251" s="45">
        <f>'Bills Import 2024'!AG251</f>
        <v>45448</v>
      </c>
      <c r="K251" s="45">
        <f>'Bills Import 2024'!AI251</f>
        <v>45473</v>
      </c>
      <c r="L251" s="45">
        <f>'Bills Import 2024'!AK251</f>
        <v>45458</v>
      </c>
      <c r="M251" s="45">
        <f>'Bills Import 2024'!AM251</f>
        <v>45443</v>
      </c>
      <c r="N251" s="45">
        <f>'Bills Import 2024'!AO251</f>
        <v>45464</v>
      </c>
      <c r="O251" s="1" t="str">
        <f>'Bills Import 2024'!X251</f>
        <v>3010092</v>
      </c>
      <c r="P251" s="1" t="str">
        <f>'Bills Import 2024'!Y251</f>
        <v>3010093</v>
      </c>
      <c r="Q251" s="1" t="str">
        <f>'Bills Import 2024'!Z251</f>
        <v>3010094</v>
      </c>
      <c r="R251" s="1" t="str">
        <f>'Bills Import 2024'!AA251</f>
        <v>3010095</v>
      </c>
      <c r="S251" s="1" t="str">
        <f>'Bills Import 2024'!AB251</f>
        <v>3010096</v>
      </c>
      <c r="T251" s="1" t="str">
        <f>'Bills Import 2024'!AC251</f>
        <v>3010097</v>
      </c>
      <c r="U251" s="1" t="str">
        <f>'Bills Import 2024'!BC251</f>
        <v>Raw Material</v>
      </c>
      <c r="V251" s="1" t="str">
        <f>'Bills Import 2024'!BD251</f>
        <v>Manpower</v>
      </c>
      <c r="W251" s="1" t="str">
        <f>'Bills Import 2024'!BE251</f>
        <v>Machinary</v>
      </c>
      <c r="X251" s="1" t="str">
        <f>'Bills Import 2024'!BF251</f>
        <v>Subcontractors</v>
      </c>
      <c r="Y251" s="1" t="str">
        <f>'Bills Import 2024'!BG251</f>
        <v>Indirect Costs</v>
      </c>
      <c r="Z251" s="1" t="str">
        <f>'Bills Import 2024'!BH251</f>
        <v>Overheads</v>
      </c>
      <c r="AA251" s="1">
        <f>'Bills Import 2024'!BI251</f>
        <v>1</v>
      </c>
      <c r="AB251" s="1">
        <f>'Bills Import 2024'!BJ251</f>
        <v>1</v>
      </c>
      <c r="AC251" s="1">
        <f>'Bills Import 2024'!BK251</f>
        <v>1</v>
      </c>
      <c r="AD251" s="1">
        <f>'Bills Import 2024'!BL251</f>
        <v>1</v>
      </c>
      <c r="AE251" s="1">
        <f>'Bills Import 2024'!BM251</f>
        <v>1</v>
      </c>
      <c r="AF251" s="1">
        <f>'Bills Import 2024'!BN251</f>
        <v>1</v>
      </c>
      <c r="AG251" s="46">
        <f>'Bills Import 2024'!BO251</f>
        <v>744691</v>
      </c>
      <c r="AH251" s="46">
        <f>'Bills Import 2024'!BP251</f>
        <v>363750</v>
      </c>
      <c r="AI251" s="46">
        <f>'Bills Import 2024'!BQ251</f>
        <v>33579</v>
      </c>
      <c r="AJ251" s="46">
        <f>'Bills Import 2024'!BR251</f>
        <v>149099</v>
      </c>
      <c r="AK251" s="46">
        <f>'Bills Import 2024'!BS251</f>
        <v>63785</v>
      </c>
      <c r="AL251" s="46">
        <f>'Bills Import 2024'!BT251</f>
        <v>147171</v>
      </c>
      <c r="AM251" s="1">
        <f>'Bills Import 2024'!U251</f>
        <v>10239</v>
      </c>
      <c r="AN251" s="1" t="str">
        <f>'Bills Import 2024'!W251</f>
        <v>{"1011": 100.0}</v>
      </c>
      <c r="AO251" s="1" t="str">
        <f>'Bills Import 2024'!AW251</f>
        <v>15% PUR</v>
      </c>
      <c r="AP251" s="1" t="str">
        <f>'Bills Import 2024'!AX251</f>
        <v>0% PUR</v>
      </c>
      <c r="AQ251" s="1" t="str">
        <f>'Bills Import 2024'!AY251</f>
        <v>15% PUR</v>
      </c>
      <c r="AR251" s="1" t="str">
        <f>'Bills Import 2024'!AZ251</f>
        <v>15% PUR</v>
      </c>
      <c r="AS251" s="1" t="str">
        <f>'Bills Import 2024'!BA251</f>
        <v>15% PUR</v>
      </c>
      <c r="AT251" s="1" t="str">
        <f>'Bills Import 2024'!BB251</f>
        <v>0% PUR</v>
      </c>
    </row>
    <row r="252" spans="1:46" x14ac:dyDescent="0.25">
      <c r="A252" s="1" t="str">
        <f>'Bills Import 2024'!E252</f>
        <v/>
      </c>
      <c r="B252" s="1" t="str">
        <f>'Bills Import 2024'!G252</f>
        <v/>
      </c>
      <c r="C252" s="1" t="str">
        <f>'Bills Import 2024'!I252</f>
        <v/>
      </c>
      <c r="D252" s="1" t="str">
        <f>'Bills Import 2024'!K252</f>
        <v/>
      </c>
      <c r="E252" s="1" t="str">
        <f>'Bills Import 2024'!M252</f>
        <v/>
      </c>
      <c r="F252" s="1" t="str">
        <f>'Bills Import 2024'!O252</f>
        <v/>
      </c>
      <c r="G252" s="45" t="str">
        <f>'Bills Import 2024'!R252</f>
        <v/>
      </c>
      <c r="H252" s="45" t="str">
        <f>'Bills Import 2024'!R252</f>
        <v/>
      </c>
      <c r="I252" s="45" t="str">
        <f>'Bills Import 2024'!AE252</f>
        <v/>
      </c>
      <c r="J252" s="45" t="str">
        <f>'Bills Import 2024'!AG252</f>
        <v/>
      </c>
      <c r="K252" s="45" t="str">
        <f>'Bills Import 2024'!AI252</f>
        <v/>
      </c>
      <c r="L252" s="45" t="str">
        <f>'Bills Import 2024'!AK252</f>
        <v/>
      </c>
      <c r="M252" s="45" t="str">
        <f>'Bills Import 2024'!AM252</f>
        <v/>
      </c>
      <c r="N252" s="45" t="str">
        <f>'Bills Import 2024'!AO252</f>
        <v/>
      </c>
      <c r="O252" s="1" t="str">
        <f>'Bills Import 2024'!X252</f>
        <v>101011701</v>
      </c>
      <c r="P252" s="1" t="str">
        <f>'Bills Import 2024'!Y252</f>
        <v>3010093</v>
      </c>
      <c r="Q252" s="1" t="str">
        <f>'Bills Import 2024'!Z252</f>
        <v>3010094</v>
      </c>
      <c r="R252" s="1" t="str">
        <f>'Bills Import 2024'!AA252</f>
        <v>101011701</v>
      </c>
      <c r="S252" s="1" t="str">
        <f>'Bills Import 2024'!AB252</f>
        <v>3010096</v>
      </c>
      <c r="T252" s="1" t="str">
        <f>'Bills Import 2024'!AC252</f>
        <v>3010097</v>
      </c>
      <c r="U252" s="1" t="str">
        <f>'Bills Import 2024'!BC252</f>
        <v>Deduction of Advance Payment to Suppliers</v>
      </c>
      <c r="V252" s="1" t="str">
        <f>'Bills Import 2024'!BD252</f>
        <v>Manpower</v>
      </c>
      <c r="W252" s="1" t="str">
        <f>'Bills Import 2024'!BE252</f>
        <v>Machinary</v>
      </c>
      <c r="X252" s="1" t="str">
        <f>'Bills Import 2024'!BF252</f>
        <v>Deduction of Advance Payment to Suppliers</v>
      </c>
      <c r="Y252" s="1" t="str">
        <f>'Bills Import 2024'!BG252</f>
        <v>Indirect Costs</v>
      </c>
      <c r="Z252" s="1" t="str">
        <f>'Bills Import 2024'!BH252</f>
        <v>Overheads</v>
      </c>
      <c r="AA252" s="1">
        <f>'Bills Import 2024'!BI252</f>
        <v>-1</v>
      </c>
      <c r="AB252" s="1">
        <f>'Bills Import 2024'!BJ252</f>
        <v>1</v>
      </c>
      <c r="AC252" s="1">
        <f>'Bills Import 2024'!BK252</f>
        <v>1</v>
      </c>
      <c r="AD252" s="1">
        <f>'Bills Import 2024'!BL252</f>
        <v>-1</v>
      </c>
      <c r="AE252" s="1">
        <f>'Bills Import 2024'!BM252</f>
        <v>1</v>
      </c>
      <c r="AF252" s="1">
        <f>'Bills Import 2024'!BN252</f>
        <v>1</v>
      </c>
      <c r="AG252" s="46">
        <f>'Bills Import 2024'!BO252</f>
        <v>186173</v>
      </c>
      <c r="AH252" s="46">
        <f>'Bills Import 2024'!BP252</f>
        <v>90937</v>
      </c>
      <c r="AI252" s="46">
        <f>'Bills Import 2024'!BQ252</f>
        <v>8395</v>
      </c>
      <c r="AJ252" s="46">
        <f>'Bills Import 2024'!BR252</f>
        <v>37275</v>
      </c>
      <c r="AK252" s="46">
        <f>'Bills Import 2024'!BS252</f>
        <v>15946</v>
      </c>
      <c r="AL252" s="46">
        <f>'Bills Import 2024'!BT252</f>
        <v>36793</v>
      </c>
      <c r="AM252" s="1">
        <f>'Bills Import 2024'!U252</f>
        <v>10239</v>
      </c>
      <c r="AN252" s="1" t="str">
        <f>'Bills Import 2024'!W252</f>
        <v>{"1011": 100.0}</v>
      </c>
      <c r="AO252" s="1" t="str">
        <f>'Bills Import 2024'!AW252</f>
        <v>15% PUR</v>
      </c>
      <c r="AP252" s="1" t="str">
        <f>'Bills Import 2024'!AX252</f>
        <v>0% PUR</v>
      </c>
      <c r="AQ252" s="1" t="str">
        <f>'Bills Import 2024'!AY252</f>
        <v>15% PUR</v>
      </c>
      <c r="AR252" s="1" t="str">
        <f>'Bills Import 2024'!AZ252</f>
        <v>15% PUR</v>
      </c>
      <c r="AS252" s="1" t="str">
        <f>'Bills Import 2024'!BA252</f>
        <v>15% PUR</v>
      </c>
      <c r="AT252" s="1" t="str">
        <f>'Bills Import 2024'!BB252</f>
        <v>0% PUR</v>
      </c>
    </row>
    <row r="253" spans="1:46" x14ac:dyDescent="0.25">
      <c r="A253" s="1" t="str">
        <f>'Bills Import 2024'!E253</f>
        <v>Raw Material Supplier</v>
      </c>
      <c r="B253" s="1" t="str">
        <f>'Bills Import 2024'!G253</f>
        <v>Employees Wages &amp; Salaries</v>
      </c>
      <c r="C253" s="1" t="str">
        <f>'Bills Import 2024'!I253</f>
        <v>Machinary Depreciation &amp; Maintenance</v>
      </c>
      <c r="D253" s="1" t="str">
        <f>'Bills Import 2024'!K253</f>
        <v>Subcontractors &amp; Services</v>
      </c>
      <c r="E253" s="1" t="str">
        <f>'Bills Import 2024'!M253</f>
        <v>Indirect Costs</v>
      </c>
      <c r="F253" s="1" t="str">
        <f>'Bills Import 2024'!O253</f>
        <v>Overheads</v>
      </c>
      <c r="G253" s="45">
        <f>'Bills Import 2024'!R253</f>
        <v>45443</v>
      </c>
      <c r="H253" s="45">
        <f>'Bills Import 2024'!R253</f>
        <v>45443</v>
      </c>
      <c r="I253" s="45">
        <f>'Bills Import 2024'!AE253</f>
        <v>45478</v>
      </c>
      <c r="J253" s="45">
        <f>'Bills Import 2024'!AG253</f>
        <v>45448</v>
      </c>
      <c r="K253" s="45">
        <f>'Bills Import 2024'!AI253</f>
        <v>45473</v>
      </c>
      <c r="L253" s="45">
        <f>'Bills Import 2024'!AK253</f>
        <v>45458</v>
      </c>
      <c r="M253" s="45">
        <f>'Bills Import 2024'!AM253</f>
        <v>45443</v>
      </c>
      <c r="N253" s="45">
        <f>'Bills Import 2024'!AO253</f>
        <v>45464</v>
      </c>
      <c r="O253" s="1" t="str">
        <f>'Bills Import 2024'!X253</f>
        <v>3010092</v>
      </c>
      <c r="P253" s="1" t="str">
        <f>'Bills Import 2024'!Y253</f>
        <v>3010093</v>
      </c>
      <c r="Q253" s="1" t="str">
        <f>'Bills Import 2024'!Z253</f>
        <v>3010094</v>
      </c>
      <c r="R253" s="1" t="str">
        <f>'Bills Import 2024'!AA253</f>
        <v>3010095</v>
      </c>
      <c r="S253" s="1" t="str">
        <f>'Bills Import 2024'!AB253</f>
        <v>3010096</v>
      </c>
      <c r="T253" s="1" t="str">
        <f>'Bills Import 2024'!AC253</f>
        <v>3010097</v>
      </c>
      <c r="U253" s="1" t="str">
        <f>'Bills Import 2024'!BC253</f>
        <v>Raw Material</v>
      </c>
      <c r="V253" s="1" t="str">
        <f>'Bills Import 2024'!BD253</f>
        <v>Manpower</v>
      </c>
      <c r="W253" s="1" t="str">
        <f>'Bills Import 2024'!BE253</f>
        <v>Machinary</v>
      </c>
      <c r="X253" s="1" t="str">
        <f>'Bills Import 2024'!BF253</f>
        <v>Subcontractors</v>
      </c>
      <c r="Y253" s="1" t="str">
        <f>'Bills Import 2024'!BG253</f>
        <v>Indirect Costs</v>
      </c>
      <c r="Z253" s="1" t="str">
        <f>'Bills Import 2024'!BH253</f>
        <v>Overheads</v>
      </c>
      <c r="AA253" s="1">
        <f>'Bills Import 2024'!BI253</f>
        <v>1</v>
      </c>
      <c r="AB253" s="1">
        <f>'Bills Import 2024'!BJ253</f>
        <v>1</v>
      </c>
      <c r="AC253" s="1">
        <f>'Bills Import 2024'!BK253</f>
        <v>1</v>
      </c>
      <c r="AD253" s="1">
        <f>'Bills Import 2024'!BL253</f>
        <v>1</v>
      </c>
      <c r="AE253" s="1">
        <f>'Bills Import 2024'!BM253</f>
        <v>1</v>
      </c>
      <c r="AF253" s="1">
        <f>'Bills Import 2024'!BN253</f>
        <v>1</v>
      </c>
      <c r="AG253" s="46">
        <f>'Bills Import 2024'!BO253</f>
        <v>1648677</v>
      </c>
      <c r="AH253" s="46">
        <f>'Bills Import 2024'!BP253</f>
        <v>805309</v>
      </c>
      <c r="AI253" s="46">
        <f>'Bills Import 2024'!BQ253</f>
        <v>74342</v>
      </c>
      <c r="AJ253" s="46">
        <f>'Bills Import 2024'!BR253</f>
        <v>330091</v>
      </c>
      <c r="AK253" s="46">
        <f>'Bills Import 2024'!BS253</f>
        <v>141214</v>
      </c>
      <c r="AL253" s="46">
        <f>'Bills Import 2024'!BT253</f>
        <v>325823</v>
      </c>
      <c r="AM253" s="1">
        <f>'Bills Import 2024'!U253</f>
        <v>10247</v>
      </c>
      <c r="AN253" s="1" t="str">
        <f>'Bills Import 2024'!W253</f>
        <v>{"1019": 100.0}</v>
      </c>
      <c r="AO253" s="1" t="str">
        <f>'Bills Import 2024'!AW253</f>
        <v>15% PUR</v>
      </c>
      <c r="AP253" s="1" t="str">
        <f>'Bills Import 2024'!AX253</f>
        <v>0% PUR</v>
      </c>
      <c r="AQ253" s="1" t="str">
        <f>'Bills Import 2024'!AY253</f>
        <v>15% PUR</v>
      </c>
      <c r="AR253" s="1" t="str">
        <f>'Bills Import 2024'!AZ253</f>
        <v>15% PUR</v>
      </c>
      <c r="AS253" s="1" t="str">
        <f>'Bills Import 2024'!BA253</f>
        <v>15% PUR</v>
      </c>
      <c r="AT253" s="1" t="str">
        <f>'Bills Import 2024'!BB253</f>
        <v>0% PUR</v>
      </c>
    </row>
    <row r="254" spans="1:46" x14ac:dyDescent="0.25">
      <c r="A254" s="1" t="str">
        <f>'Bills Import 2024'!E254</f>
        <v/>
      </c>
      <c r="B254" s="1" t="str">
        <f>'Bills Import 2024'!G254</f>
        <v/>
      </c>
      <c r="C254" s="1" t="str">
        <f>'Bills Import 2024'!I254</f>
        <v/>
      </c>
      <c r="D254" s="1" t="str">
        <f>'Bills Import 2024'!K254</f>
        <v/>
      </c>
      <c r="E254" s="1" t="str">
        <f>'Bills Import 2024'!M254</f>
        <v/>
      </c>
      <c r="F254" s="1" t="str">
        <f>'Bills Import 2024'!O254</f>
        <v/>
      </c>
      <c r="G254" s="45" t="str">
        <f>'Bills Import 2024'!R254</f>
        <v/>
      </c>
      <c r="H254" s="45" t="str">
        <f>'Bills Import 2024'!R254</f>
        <v/>
      </c>
      <c r="I254" s="45" t="str">
        <f>'Bills Import 2024'!AE254</f>
        <v/>
      </c>
      <c r="J254" s="45" t="str">
        <f>'Bills Import 2024'!AG254</f>
        <v/>
      </c>
      <c r="K254" s="45" t="str">
        <f>'Bills Import 2024'!AI254</f>
        <v/>
      </c>
      <c r="L254" s="45" t="str">
        <f>'Bills Import 2024'!AK254</f>
        <v/>
      </c>
      <c r="M254" s="45" t="str">
        <f>'Bills Import 2024'!AM254</f>
        <v/>
      </c>
      <c r="N254" s="45" t="str">
        <f>'Bills Import 2024'!AO254</f>
        <v/>
      </c>
      <c r="O254" s="1" t="str">
        <f>'Bills Import 2024'!X254</f>
        <v>101011701</v>
      </c>
      <c r="P254" s="1" t="str">
        <f>'Bills Import 2024'!Y254</f>
        <v>3010093</v>
      </c>
      <c r="Q254" s="1" t="str">
        <f>'Bills Import 2024'!Z254</f>
        <v>3010094</v>
      </c>
      <c r="R254" s="1" t="str">
        <f>'Bills Import 2024'!AA254</f>
        <v>101011701</v>
      </c>
      <c r="S254" s="1" t="str">
        <f>'Bills Import 2024'!AB254</f>
        <v>3010096</v>
      </c>
      <c r="T254" s="1" t="str">
        <f>'Bills Import 2024'!AC254</f>
        <v>3010097</v>
      </c>
      <c r="U254" s="1" t="str">
        <f>'Bills Import 2024'!BC254</f>
        <v>Deduction of Advance Payment to Suppliers</v>
      </c>
      <c r="V254" s="1" t="str">
        <f>'Bills Import 2024'!BD254</f>
        <v>Manpower</v>
      </c>
      <c r="W254" s="1" t="str">
        <f>'Bills Import 2024'!BE254</f>
        <v>Machinary</v>
      </c>
      <c r="X254" s="1" t="str">
        <f>'Bills Import 2024'!BF254</f>
        <v>Deduction of Advance Payment to Suppliers</v>
      </c>
      <c r="Y254" s="1" t="str">
        <f>'Bills Import 2024'!BG254</f>
        <v>Indirect Costs</v>
      </c>
      <c r="Z254" s="1" t="str">
        <f>'Bills Import 2024'!BH254</f>
        <v>Overheads</v>
      </c>
      <c r="AA254" s="1">
        <f>'Bills Import 2024'!BI254</f>
        <v>-1</v>
      </c>
      <c r="AB254" s="1">
        <f>'Bills Import 2024'!BJ254</f>
        <v>1</v>
      </c>
      <c r="AC254" s="1">
        <f>'Bills Import 2024'!BK254</f>
        <v>1</v>
      </c>
      <c r="AD254" s="1">
        <f>'Bills Import 2024'!BL254</f>
        <v>-1</v>
      </c>
      <c r="AE254" s="1">
        <f>'Bills Import 2024'!BM254</f>
        <v>1</v>
      </c>
      <c r="AF254" s="1">
        <f>'Bills Import 2024'!BN254</f>
        <v>1</v>
      </c>
      <c r="AG254" s="46">
        <f>'Bills Import 2024'!BO254</f>
        <v>329735</v>
      </c>
      <c r="AH254" s="46">
        <f>'Bills Import 2024'!BP254</f>
        <v>161062</v>
      </c>
      <c r="AI254" s="46">
        <f>'Bills Import 2024'!BQ254</f>
        <v>14868</v>
      </c>
      <c r="AJ254" s="46">
        <f>'Bills Import 2024'!BR254</f>
        <v>66018</v>
      </c>
      <c r="AK254" s="46">
        <f>'Bills Import 2024'!BS254</f>
        <v>28243</v>
      </c>
      <c r="AL254" s="46">
        <f>'Bills Import 2024'!BT254</f>
        <v>65165</v>
      </c>
      <c r="AM254" s="1">
        <f>'Bills Import 2024'!U254</f>
        <v>10247</v>
      </c>
      <c r="AN254" s="1" t="str">
        <f>'Bills Import 2024'!W254</f>
        <v>{"1019": 100.0}</v>
      </c>
      <c r="AO254" s="1" t="str">
        <f>'Bills Import 2024'!AW254</f>
        <v>15% PUR</v>
      </c>
      <c r="AP254" s="1" t="str">
        <f>'Bills Import 2024'!AX254</f>
        <v>0% PUR</v>
      </c>
      <c r="AQ254" s="1" t="str">
        <f>'Bills Import 2024'!AY254</f>
        <v>15% PUR</v>
      </c>
      <c r="AR254" s="1" t="str">
        <f>'Bills Import 2024'!AZ254</f>
        <v>15% PUR</v>
      </c>
      <c r="AS254" s="1" t="str">
        <f>'Bills Import 2024'!BA254</f>
        <v>15% PUR</v>
      </c>
      <c r="AT254" s="1" t="str">
        <f>'Bills Import 2024'!BB254</f>
        <v>0% PUR</v>
      </c>
    </row>
    <row r="255" spans="1:46" x14ac:dyDescent="0.25">
      <c r="A255" s="1" t="str">
        <f>'Bills Import 2024'!E255</f>
        <v>Raw Material Supplier</v>
      </c>
      <c r="B255" s="1" t="str">
        <f>'Bills Import 2024'!G255</f>
        <v>Employees Wages &amp; Salaries</v>
      </c>
      <c r="C255" s="1" t="str">
        <f>'Bills Import 2024'!I255</f>
        <v>Machinary Depreciation &amp; Maintenance</v>
      </c>
      <c r="D255" s="1" t="str">
        <f>'Bills Import 2024'!K255</f>
        <v>Subcontractors &amp; Services</v>
      </c>
      <c r="E255" s="1" t="str">
        <f>'Bills Import 2024'!M255</f>
        <v>Indirect Costs</v>
      </c>
      <c r="F255" s="1" t="str">
        <f>'Bills Import 2024'!O255</f>
        <v>Overheads</v>
      </c>
      <c r="G255" s="45">
        <f>'Bills Import 2024'!R255</f>
        <v>45443</v>
      </c>
      <c r="H255" s="45">
        <f>'Bills Import 2024'!R255</f>
        <v>45443</v>
      </c>
      <c r="I255" s="45">
        <f>'Bills Import 2024'!AE255</f>
        <v>45478</v>
      </c>
      <c r="J255" s="45">
        <f>'Bills Import 2024'!AG255</f>
        <v>45448</v>
      </c>
      <c r="K255" s="45">
        <f>'Bills Import 2024'!AI255</f>
        <v>45473</v>
      </c>
      <c r="L255" s="45">
        <f>'Bills Import 2024'!AK255</f>
        <v>45458</v>
      </c>
      <c r="M255" s="45">
        <f>'Bills Import 2024'!AM255</f>
        <v>45443</v>
      </c>
      <c r="N255" s="45">
        <f>'Bills Import 2024'!AO255</f>
        <v>45464</v>
      </c>
      <c r="O255" s="1" t="str">
        <f>'Bills Import 2024'!X255</f>
        <v>3010092</v>
      </c>
      <c r="P255" s="1" t="str">
        <f>'Bills Import 2024'!Y255</f>
        <v>3010093</v>
      </c>
      <c r="Q255" s="1" t="str">
        <f>'Bills Import 2024'!Z255</f>
        <v>3010094</v>
      </c>
      <c r="R255" s="1" t="str">
        <f>'Bills Import 2024'!AA255</f>
        <v>3010095</v>
      </c>
      <c r="S255" s="1" t="str">
        <f>'Bills Import 2024'!AB255</f>
        <v>3010096</v>
      </c>
      <c r="T255" s="1" t="str">
        <f>'Bills Import 2024'!AC255</f>
        <v>3010097</v>
      </c>
      <c r="U255" s="1" t="str">
        <f>'Bills Import 2024'!BC255</f>
        <v>Raw Material</v>
      </c>
      <c r="V255" s="1" t="str">
        <f>'Bills Import 2024'!BD255</f>
        <v>Manpower</v>
      </c>
      <c r="W255" s="1" t="str">
        <f>'Bills Import 2024'!BE255</f>
        <v>Machinary</v>
      </c>
      <c r="X255" s="1" t="str">
        <f>'Bills Import 2024'!BF255</f>
        <v>Subcontractors</v>
      </c>
      <c r="Y255" s="1" t="str">
        <f>'Bills Import 2024'!BG255</f>
        <v>Indirect Costs</v>
      </c>
      <c r="Z255" s="1" t="str">
        <f>'Bills Import 2024'!BH255</f>
        <v>Overheads</v>
      </c>
      <c r="AA255" s="1">
        <f>'Bills Import 2024'!BI255</f>
        <v>1</v>
      </c>
      <c r="AB255" s="1">
        <f>'Bills Import 2024'!BJ255</f>
        <v>1</v>
      </c>
      <c r="AC255" s="1">
        <f>'Bills Import 2024'!BK255</f>
        <v>1</v>
      </c>
      <c r="AD255" s="1">
        <f>'Bills Import 2024'!BL255</f>
        <v>1</v>
      </c>
      <c r="AE255" s="1">
        <f>'Bills Import 2024'!BM255</f>
        <v>1</v>
      </c>
      <c r="AF255" s="1">
        <f>'Bills Import 2024'!BN255</f>
        <v>1</v>
      </c>
      <c r="AG255" s="46">
        <f>'Bills Import 2024'!BO255</f>
        <v>278100</v>
      </c>
      <c r="AH255" s="46">
        <f>'Bills Import 2024'!BP255</f>
        <v>135840</v>
      </c>
      <c r="AI255" s="46">
        <f>'Bills Import 2024'!BQ255</f>
        <v>12540</v>
      </c>
      <c r="AJ255" s="46">
        <f>'Bills Import 2024'!BR255</f>
        <v>55680</v>
      </c>
      <c r="AK255" s="46">
        <f>'Bills Import 2024'!BS255</f>
        <v>23820</v>
      </c>
      <c r="AL255" s="46">
        <f>'Bills Import 2024'!BT255</f>
        <v>54960</v>
      </c>
      <c r="AM255" s="1">
        <f>'Bills Import 2024'!U255</f>
        <v>10250</v>
      </c>
      <c r="AN255" s="1" t="str">
        <f>'Bills Import 2024'!W255</f>
        <v>{"1022": 100.0}</v>
      </c>
      <c r="AO255" s="1" t="str">
        <f>'Bills Import 2024'!AW255</f>
        <v>15% PUR</v>
      </c>
      <c r="AP255" s="1" t="str">
        <f>'Bills Import 2024'!AX255</f>
        <v>0% PUR</v>
      </c>
      <c r="AQ255" s="1" t="str">
        <f>'Bills Import 2024'!AY255</f>
        <v>15% PUR</v>
      </c>
      <c r="AR255" s="1" t="str">
        <f>'Bills Import 2024'!AZ255</f>
        <v>15% PUR</v>
      </c>
      <c r="AS255" s="1" t="str">
        <f>'Bills Import 2024'!BA255</f>
        <v>15% PUR</v>
      </c>
      <c r="AT255" s="1" t="str">
        <f>'Bills Import 2024'!BB255</f>
        <v>0% PUR</v>
      </c>
    </row>
    <row r="256" spans="1:46" x14ac:dyDescent="0.25">
      <c r="A256" s="1" t="str">
        <f>'Bills Import 2024'!E256</f>
        <v/>
      </c>
      <c r="B256" s="1" t="str">
        <f>'Bills Import 2024'!G256</f>
        <v/>
      </c>
      <c r="C256" s="1" t="str">
        <f>'Bills Import 2024'!I256</f>
        <v/>
      </c>
      <c r="D256" s="1" t="str">
        <f>'Bills Import 2024'!K256</f>
        <v/>
      </c>
      <c r="E256" s="1" t="str">
        <f>'Bills Import 2024'!M256</f>
        <v/>
      </c>
      <c r="F256" s="1" t="str">
        <f>'Bills Import 2024'!O256</f>
        <v/>
      </c>
      <c r="G256" s="45" t="str">
        <f>'Bills Import 2024'!R256</f>
        <v/>
      </c>
      <c r="H256" s="45" t="str">
        <f>'Bills Import 2024'!R256</f>
        <v/>
      </c>
      <c r="I256" s="45" t="str">
        <f>'Bills Import 2024'!AE256</f>
        <v/>
      </c>
      <c r="J256" s="45" t="str">
        <f>'Bills Import 2024'!AG256</f>
        <v/>
      </c>
      <c r="K256" s="45" t="str">
        <f>'Bills Import 2024'!AI256</f>
        <v/>
      </c>
      <c r="L256" s="45" t="str">
        <f>'Bills Import 2024'!AK256</f>
        <v/>
      </c>
      <c r="M256" s="45" t="str">
        <f>'Bills Import 2024'!AM256</f>
        <v/>
      </c>
      <c r="N256" s="45" t="str">
        <f>'Bills Import 2024'!AO256</f>
        <v/>
      </c>
      <c r="O256" s="1" t="str">
        <f>'Bills Import 2024'!X256</f>
        <v>101011701</v>
      </c>
      <c r="P256" s="1" t="str">
        <f>'Bills Import 2024'!Y256</f>
        <v>3010093</v>
      </c>
      <c r="Q256" s="1" t="str">
        <f>'Bills Import 2024'!Z256</f>
        <v>3010094</v>
      </c>
      <c r="R256" s="1" t="str">
        <f>'Bills Import 2024'!AA256</f>
        <v>101011701</v>
      </c>
      <c r="S256" s="1" t="str">
        <f>'Bills Import 2024'!AB256</f>
        <v>3010096</v>
      </c>
      <c r="T256" s="1" t="str">
        <f>'Bills Import 2024'!AC256</f>
        <v>3010097</v>
      </c>
      <c r="U256" s="1" t="str">
        <f>'Bills Import 2024'!BC256</f>
        <v>Deduction of Advance Payment to Suppliers</v>
      </c>
      <c r="V256" s="1" t="str">
        <f>'Bills Import 2024'!BD256</f>
        <v>Manpower</v>
      </c>
      <c r="W256" s="1" t="str">
        <f>'Bills Import 2024'!BE256</f>
        <v>Machinary</v>
      </c>
      <c r="X256" s="1" t="str">
        <f>'Bills Import 2024'!BF256</f>
        <v>Deduction of Advance Payment to Suppliers</v>
      </c>
      <c r="Y256" s="1" t="str">
        <f>'Bills Import 2024'!BG256</f>
        <v>Indirect Costs</v>
      </c>
      <c r="Z256" s="1" t="str">
        <f>'Bills Import 2024'!BH256</f>
        <v>Overheads</v>
      </c>
      <c r="AA256" s="1">
        <f>'Bills Import 2024'!BI256</f>
        <v>-1</v>
      </c>
      <c r="AB256" s="1">
        <f>'Bills Import 2024'!BJ256</f>
        <v>1</v>
      </c>
      <c r="AC256" s="1">
        <f>'Bills Import 2024'!BK256</f>
        <v>1</v>
      </c>
      <c r="AD256" s="1">
        <f>'Bills Import 2024'!BL256</f>
        <v>-1</v>
      </c>
      <c r="AE256" s="1">
        <f>'Bills Import 2024'!BM256</f>
        <v>1</v>
      </c>
      <c r="AF256" s="1">
        <f>'Bills Import 2024'!BN256</f>
        <v>1</v>
      </c>
      <c r="AG256" s="46">
        <f>'Bills Import 2024'!BO256</f>
        <v>55620</v>
      </c>
      <c r="AH256" s="46">
        <f>'Bills Import 2024'!BP256</f>
        <v>27168</v>
      </c>
      <c r="AI256" s="46">
        <f>'Bills Import 2024'!BQ256</f>
        <v>2508</v>
      </c>
      <c r="AJ256" s="46">
        <f>'Bills Import 2024'!BR256</f>
        <v>11136</v>
      </c>
      <c r="AK256" s="46">
        <f>'Bills Import 2024'!BS256</f>
        <v>4764</v>
      </c>
      <c r="AL256" s="46">
        <f>'Bills Import 2024'!BT256</f>
        <v>10992</v>
      </c>
      <c r="AM256" s="1">
        <f>'Bills Import 2024'!U256</f>
        <v>10250</v>
      </c>
      <c r="AN256" s="1" t="str">
        <f>'Bills Import 2024'!W256</f>
        <v>{"1022": 100.0}</v>
      </c>
      <c r="AO256" s="1" t="str">
        <f>'Bills Import 2024'!AW256</f>
        <v>15% PUR</v>
      </c>
      <c r="AP256" s="1" t="str">
        <f>'Bills Import 2024'!AX256</f>
        <v>0% PUR</v>
      </c>
      <c r="AQ256" s="1" t="str">
        <f>'Bills Import 2024'!AY256</f>
        <v>15% PUR</v>
      </c>
      <c r="AR256" s="1" t="str">
        <f>'Bills Import 2024'!AZ256</f>
        <v>15% PUR</v>
      </c>
      <c r="AS256" s="1" t="str">
        <f>'Bills Import 2024'!BA256</f>
        <v>15% PUR</v>
      </c>
      <c r="AT256" s="1" t="str">
        <f>'Bills Import 2024'!BB256</f>
        <v>0% PUR</v>
      </c>
    </row>
    <row r="257" spans="1:46" x14ac:dyDescent="0.25">
      <c r="A257" s="1" t="str">
        <f>'Bills Import 2024'!E257</f>
        <v>Raw Material Supplier</v>
      </c>
      <c r="B257" s="1" t="str">
        <f>'Bills Import 2024'!G257</f>
        <v>Employees Wages &amp; Salaries</v>
      </c>
      <c r="C257" s="1" t="str">
        <f>'Bills Import 2024'!I257</f>
        <v>Machinary Depreciation &amp; Maintenance</v>
      </c>
      <c r="D257" s="1" t="str">
        <f>'Bills Import 2024'!K257</f>
        <v>Subcontractors &amp; Services</v>
      </c>
      <c r="E257" s="1" t="str">
        <f>'Bills Import 2024'!M257</f>
        <v>Indirect Costs</v>
      </c>
      <c r="F257" s="1" t="str">
        <f>'Bills Import 2024'!O257</f>
        <v>Overheads</v>
      </c>
      <c r="G257" s="45">
        <f>'Bills Import 2024'!R257</f>
        <v>45443</v>
      </c>
      <c r="H257" s="45">
        <f>'Bills Import 2024'!R257</f>
        <v>45443</v>
      </c>
      <c r="I257" s="45">
        <f>'Bills Import 2024'!AE257</f>
        <v>45478</v>
      </c>
      <c r="J257" s="45">
        <f>'Bills Import 2024'!AG257</f>
        <v>45448</v>
      </c>
      <c r="K257" s="45">
        <f>'Bills Import 2024'!AI257</f>
        <v>45473</v>
      </c>
      <c r="L257" s="45">
        <f>'Bills Import 2024'!AK257</f>
        <v>45458</v>
      </c>
      <c r="M257" s="45">
        <f>'Bills Import 2024'!AM257</f>
        <v>45443</v>
      </c>
      <c r="N257" s="45">
        <f>'Bills Import 2024'!AO257</f>
        <v>45464</v>
      </c>
      <c r="O257" s="1" t="str">
        <f>'Bills Import 2024'!X257</f>
        <v>3010092</v>
      </c>
      <c r="P257" s="1" t="str">
        <f>'Bills Import 2024'!Y257</f>
        <v>3010093</v>
      </c>
      <c r="Q257" s="1" t="str">
        <f>'Bills Import 2024'!Z257</f>
        <v>3010094</v>
      </c>
      <c r="R257" s="1" t="str">
        <f>'Bills Import 2024'!AA257</f>
        <v>3010095</v>
      </c>
      <c r="S257" s="1" t="str">
        <f>'Bills Import 2024'!AB257</f>
        <v>3010096</v>
      </c>
      <c r="T257" s="1" t="str">
        <f>'Bills Import 2024'!AC257</f>
        <v>3010097</v>
      </c>
      <c r="U257" s="1" t="str">
        <f>'Bills Import 2024'!BC257</f>
        <v>Raw Material</v>
      </c>
      <c r="V257" s="1" t="str">
        <f>'Bills Import 2024'!BD257</f>
        <v>Manpower</v>
      </c>
      <c r="W257" s="1" t="str">
        <f>'Bills Import 2024'!BE257</f>
        <v>Machinary</v>
      </c>
      <c r="X257" s="1" t="str">
        <f>'Bills Import 2024'!BF257</f>
        <v>Subcontractors</v>
      </c>
      <c r="Y257" s="1" t="str">
        <f>'Bills Import 2024'!BG257</f>
        <v>Indirect Costs</v>
      </c>
      <c r="Z257" s="1" t="str">
        <f>'Bills Import 2024'!BH257</f>
        <v>Overheads</v>
      </c>
      <c r="AA257" s="1">
        <f>'Bills Import 2024'!BI257</f>
        <v>1</v>
      </c>
      <c r="AB257" s="1">
        <f>'Bills Import 2024'!BJ257</f>
        <v>1</v>
      </c>
      <c r="AC257" s="1">
        <f>'Bills Import 2024'!BK257</f>
        <v>1</v>
      </c>
      <c r="AD257" s="1">
        <f>'Bills Import 2024'!BL257</f>
        <v>1</v>
      </c>
      <c r="AE257" s="1">
        <f>'Bills Import 2024'!BM257</f>
        <v>1</v>
      </c>
      <c r="AF257" s="1">
        <f>'Bills Import 2024'!BN257</f>
        <v>1</v>
      </c>
      <c r="AG257" s="46">
        <f>'Bills Import 2024'!BO257</f>
        <v>741600</v>
      </c>
      <c r="AH257" s="46">
        <f>'Bills Import 2024'!BP257</f>
        <v>362240</v>
      </c>
      <c r="AI257" s="46">
        <f>'Bills Import 2024'!BQ257</f>
        <v>33440</v>
      </c>
      <c r="AJ257" s="46">
        <f>'Bills Import 2024'!BR257</f>
        <v>148480</v>
      </c>
      <c r="AK257" s="46">
        <f>'Bills Import 2024'!BS257</f>
        <v>63520</v>
      </c>
      <c r="AL257" s="46">
        <f>'Bills Import 2024'!BT257</f>
        <v>146560</v>
      </c>
      <c r="AM257" s="1">
        <f>'Bills Import 2024'!U257</f>
        <v>10249</v>
      </c>
      <c r="AN257" s="1" t="str">
        <f>'Bills Import 2024'!W257</f>
        <v>{"1021": 100.0}</v>
      </c>
      <c r="AO257" s="1" t="str">
        <f>'Bills Import 2024'!AW257</f>
        <v>15% PUR</v>
      </c>
      <c r="AP257" s="1" t="str">
        <f>'Bills Import 2024'!AX257</f>
        <v>0% PUR</v>
      </c>
      <c r="AQ257" s="1" t="str">
        <f>'Bills Import 2024'!AY257</f>
        <v>15% PUR</v>
      </c>
      <c r="AR257" s="1" t="str">
        <f>'Bills Import 2024'!AZ257</f>
        <v>15% PUR</v>
      </c>
      <c r="AS257" s="1" t="str">
        <f>'Bills Import 2024'!BA257</f>
        <v>15% PUR</v>
      </c>
      <c r="AT257" s="1" t="str">
        <f>'Bills Import 2024'!BB257</f>
        <v>0% PUR</v>
      </c>
    </row>
    <row r="258" spans="1:46" x14ac:dyDescent="0.25">
      <c r="A258" s="1" t="str">
        <f>'Bills Import 2024'!E258</f>
        <v/>
      </c>
      <c r="B258" s="1" t="str">
        <f>'Bills Import 2024'!G258</f>
        <v/>
      </c>
      <c r="C258" s="1" t="str">
        <f>'Bills Import 2024'!I258</f>
        <v/>
      </c>
      <c r="D258" s="1" t="str">
        <f>'Bills Import 2024'!K258</f>
        <v/>
      </c>
      <c r="E258" s="1" t="str">
        <f>'Bills Import 2024'!M258</f>
        <v/>
      </c>
      <c r="F258" s="1" t="str">
        <f>'Bills Import 2024'!O258</f>
        <v/>
      </c>
      <c r="G258" s="45" t="str">
        <f>'Bills Import 2024'!R258</f>
        <v/>
      </c>
      <c r="H258" s="45" t="str">
        <f>'Bills Import 2024'!R258</f>
        <v/>
      </c>
      <c r="I258" s="45" t="str">
        <f>'Bills Import 2024'!AE258</f>
        <v/>
      </c>
      <c r="J258" s="45" t="str">
        <f>'Bills Import 2024'!AG258</f>
        <v/>
      </c>
      <c r="K258" s="45" t="str">
        <f>'Bills Import 2024'!AI258</f>
        <v/>
      </c>
      <c r="L258" s="45" t="str">
        <f>'Bills Import 2024'!AK258</f>
        <v/>
      </c>
      <c r="M258" s="45" t="str">
        <f>'Bills Import 2024'!AM258</f>
        <v/>
      </c>
      <c r="N258" s="45" t="str">
        <f>'Bills Import 2024'!AO258</f>
        <v/>
      </c>
      <c r="O258" s="1" t="str">
        <f>'Bills Import 2024'!X258</f>
        <v>101011701</v>
      </c>
      <c r="P258" s="1" t="str">
        <f>'Bills Import 2024'!Y258</f>
        <v>3010093</v>
      </c>
      <c r="Q258" s="1" t="str">
        <f>'Bills Import 2024'!Z258</f>
        <v>3010094</v>
      </c>
      <c r="R258" s="1" t="str">
        <f>'Bills Import 2024'!AA258</f>
        <v>101011701</v>
      </c>
      <c r="S258" s="1" t="str">
        <f>'Bills Import 2024'!AB258</f>
        <v>3010096</v>
      </c>
      <c r="T258" s="1" t="str">
        <f>'Bills Import 2024'!AC258</f>
        <v>3010097</v>
      </c>
      <c r="U258" s="1" t="str">
        <f>'Bills Import 2024'!BC258</f>
        <v>Deduction of Advance Payment to Suppliers</v>
      </c>
      <c r="V258" s="1" t="str">
        <f>'Bills Import 2024'!BD258</f>
        <v>Manpower</v>
      </c>
      <c r="W258" s="1" t="str">
        <f>'Bills Import 2024'!BE258</f>
        <v>Machinary</v>
      </c>
      <c r="X258" s="1" t="str">
        <f>'Bills Import 2024'!BF258</f>
        <v>Deduction of Advance Payment to Suppliers</v>
      </c>
      <c r="Y258" s="1" t="str">
        <f>'Bills Import 2024'!BG258</f>
        <v>Indirect Costs</v>
      </c>
      <c r="Z258" s="1" t="str">
        <f>'Bills Import 2024'!BH258</f>
        <v>Overheads</v>
      </c>
      <c r="AA258" s="1">
        <f>'Bills Import 2024'!BI258</f>
        <v>-1</v>
      </c>
      <c r="AB258" s="1">
        <f>'Bills Import 2024'!BJ258</f>
        <v>1</v>
      </c>
      <c r="AC258" s="1">
        <f>'Bills Import 2024'!BK258</f>
        <v>1</v>
      </c>
      <c r="AD258" s="1">
        <f>'Bills Import 2024'!BL258</f>
        <v>-1</v>
      </c>
      <c r="AE258" s="1">
        <f>'Bills Import 2024'!BM258</f>
        <v>1</v>
      </c>
      <c r="AF258" s="1">
        <f>'Bills Import 2024'!BN258</f>
        <v>1</v>
      </c>
      <c r="AG258" s="46">
        <f>'Bills Import 2024'!BO258</f>
        <v>111240</v>
      </c>
      <c r="AH258" s="46">
        <f>'Bills Import 2024'!BP258</f>
        <v>54336</v>
      </c>
      <c r="AI258" s="46">
        <f>'Bills Import 2024'!BQ258</f>
        <v>5016</v>
      </c>
      <c r="AJ258" s="46">
        <f>'Bills Import 2024'!BR258</f>
        <v>22272</v>
      </c>
      <c r="AK258" s="46">
        <f>'Bills Import 2024'!BS258</f>
        <v>9528</v>
      </c>
      <c r="AL258" s="46">
        <f>'Bills Import 2024'!BT258</f>
        <v>21984</v>
      </c>
      <c r="AM258" s="1">
        <f>'Bills Import 2024'!U258</f>
        <v>10249</v>
      </c>
      <c r="AN258" s="1" t="str">
        <f>'Bills Import 2024'!W258</f>
        <v>{"1021": 100.0}</v>
      </c>
      <c r="AO258" s="1" t="str">
        <f>'Bills Import 2024'!AW258</f>
        <v>15% PUR</v>
      </c>
      <c r="AP258" s="1" t="str">
        <f>'Bills Import 2024'!AX258</f>
        <v>0% PUR</v>
      </c>
      <c r="AQ258" s="1" t="str">
        <f>'Bills Import 2024'!AY258</f>
        <v>15% PUR</v>
      </c>
      <c r="AR258" s="1" t="str">
        <f>'Bills Import 2024'!AZ258</f>
        <v>15% PUR</v>
      </c>
      <c r="AS258" s="1" t="str">
        <f>'Bills Import 2024'!BA258</f>
        <v>15% PUR</v>
      </c>
      <c r="AT258" s="1" t="str">
        <f>'Bills Import 2024'!BB258</f>
        <v>0% PUR</v>
      </c>
    </row>
    <row r="259" spans="1:46" x14ac:dyDescent="0.25">
      <c r="A259" s="1" t="str">
        <f>'Bills Import 2024'!E259</f>
        <v>Raw Material Supplier</v>
      </c>
      <c r="B259" s="1" t="str">
        <f>'Bills Import 2024'!G259</f>
        <v>Employees Wages &amp; Salaries</v>
      </c>
      <c r="C259" s="1" t="str">
        <f>'Bills Import 2024'!I259</f>
        <v>Machinary Depreciation &amp; Maintenance</v>
      </c>
      <c r="D259" s="1" t="str">
        <f>'Bills Import 2024'!K259</f>
        <v>Subcontractors &amp; Services</v>
      </c>
      <c r="E259" s="1" t="str">
        <f>'Bills Import 2024'!M259</f>
        <v>Indirect Costs</v>
      </c>
      <c r="F259" s="1" t="str">
        <f>'Bills Import 2024'!O259</f>
        <v>Overheads</v>
      </c>
      <c r="G259" s="45">
        <f>'Bills Import 2024'!R259</f>
        <v>45443</v>
      </c>
      <c r="H259" s="45">
        <f>'Bills Import 2024'!R259</f>
        <v>45443</v>
      </c>
      <c r="I259" s="45">
        <f>'Bills Import 2024'!AE259</f>
        <v>45478</v>
      </c>
      <c r="J259" s="45">
        <f>'Bills Import 2024'!AG259</f>
        <v>45448</v>
      </c>
      <c r="K259" s="45">
        <f>'Bills Import 2024'!AI259</f>
        <v>45473</v>
      </c>
      <c r="L259" s="45">
        <f>'Bills Import 2024'!AK259</f>
        <v>45458</v>
      </c>
      <c r="M259" s="45">
        <f>'Bills Import 2024'!AM259</f>
        <v>45443</v>
      </c>
      <c r="N259" s="45">
        <f>'Bills Import 2024'!AO259</f>
        <v>45464</v>
      </c>
      <c r="O259" s="1" t="str">
        <f>'Bills Import 2024'!X259</f>
        <v>3010092</v>
      </c>
      <c r="P259" s="1" t="str">
        <f>'Bills Import 2024'!Y259</f>
        <v>3010093</v>
      </c>
      <c r="Q259" s="1" t="str">
        <f>'Bills Import 2024'!Z259</f>
        <v>3010094</v>
      </c>
      <c r="R259" s="1" t="str">
        <f>'Bills Import 2024'!AA259</f>
        <v>3010095</v>
      </c>
      <c r="S259" s="1" t="str">
        <f>'Bills Import 2024'!AB259</f>
        <v>3010096</v>
      </c>
      <c r="T259" s="1" t="str">
        <f>'Bills Import 2024'!AC259</f>
        <v>3010097</v>
      </c>
      <c r="U259" s="1" t="str">
        <f>'Bills Import 2024'!BC259</f>
        <v>Raw Material</v>
      </c>
      <c r="V259" s="1" t="str">
        <f>'Bills Import 2024'!BD259</f>
        <v>Manpower</v>
      </c>
      <c r="W259" s="1" t="str">
        <f>'Bills Import 2024'!BE259</f>
        <v>Machinary</v>
      </c>
      <c r="X259" s="1" t="str">
        <f>'Bills Import 2024'!BF259</f>
        <v>Subcontractors</v>
      </c>
      <c r="Y259" s="1" t="str">
        <f>'Bills Import 2024'!BG259</f>
        <v>Indirect Costs</v>
      </c>
      <c r="Z259" s="1" t="str">
        <f>'Bills Import 2024'!BH259</f>
        <v>Overheads</v>
      </c>
      <c r="AA259" s="1">
        <f>'Bills Import 2024'!BI259</f>
        <v>1</v>
      </c>
      <c r="AB259" s="1">
        <f>'Bills Import 2024'!BJ259</f>
        <v>1</v>
      </c>
      <c r="AC259" s="1">
        <f>'Bills Import 2024'!BK259</f>
        <v>1</v>
      </c>
      <c r="AD259" s="1">
        <f>'Bills Import 2024'!BL259</f>
        <v>1</v>
      </c>
      <c r="AE259" s="1">
        <f>'Bills Import 2024'!BM259</f>
        <v>1</v>
      </c>
      <c r="AF259" s="1">
        <f>'Bills Import 2024'!BN259</f>
        <v>1</v>
      </c>
      <c r="AG259" s="46">
        <f>'Bills Import 2024'!BO259</f>
        <v>741600</v>
      </c>
      <c r="AH259" s="46">
        <f>'Bills Import 2024'!BP259</f>
        <v>362240</v>
      </c>
      <c r="AI259" s="46">
        <f>'Bills Import 2024'!BQ259</f>
        <v>33440</v>
      </c>
      <c r="AJ259" s="46">
        <f>'Bills Import 2024'!BR259</f>
        <v>148480</v>
      </c>
      <c r="AK259" s="46">
        <f>'Bills Import 2024'!BS259</f>
        <v>63520</v>
      </c>
      <c r="AL259" s="46">
        <f>'Bills Import 2024'!BT259</f>
        <v>146560</v>
      </c>
      <c r="AM259" s="1">
        <f>'Bills Import 2024'!U259</f>
        <v>10139</v>
      </c>
      <c r="AN259" s="1" t="str">
        <f>'Bills Import 2024'!W259</f>
        <v>{"911": 100.0}</v>
      </c>
      <c r="AO259" s="1" t="str">
        <f>'Bills Import 2024'!AW259</f>
        <v>15% PUR</v>
      </c>
      <c r="AP259" s="1" t="str">
        <f>'Bills Import 2024'!AX259</f>
        <v>0% PUR</v>
      </c>
      <c r="AQ259" s="1" t="str">
        <f>'Bills Import 2024'!AY259</f>
        <v>15% PUR</v>
      </c>
      <c r="AR259" s="1" t="str">
        <f>'Bills Import 2024'!AZ259</f>
        <v>15% PUR</v>
      </c>
      <c r="AS259" s="1" t="str">
        <f>'Bills Import 2024'!BA259</f>
        <v>15% PUR</v>
      </c>
      <c r="AT259" s="1" t="str">
        <f>'Bills Import 2024'!BB259</f>
        <v>0% PUR</v>
      </c>
    </row>
    <row r="260" spans="1:46" x14ac:dyDescent="0.25">
      <c r="A260" s="1" t="str">
        <f>'Bills Import 2024'!E260</f>
        <v/>
      </c>
      <c r="B260" s="1" t="str">
        <f>'Bills Import 2024'!G260</f>
        <v/>
      </c>
      <c r="C260" s="1" t="str">
        <f>'Bills Import 2024'!I260</f>
        <v/>
      </c>
      <c r="D260" s="1" t="str">
        <f>'Bills Import 2024'!K260</f>
        <v/>
      </c>
      <c r="E260" s="1" t="str">
        <f>'Bills Import 2024'!M260</f>
        <v/>
      </c>
      <c r="F260" s="1" t="str">
        <f>'Bills Import 2024'!O260</f>
        <v/>
      </c>
      <c r="G260" s="45" t="str">
        <f>'Bills Import 2024'!R260</f>
        <v/>
      </c>
      <c r="H260" s="45" t="str">
        <f>'Bills Import 2024'!R260</f>
        <v/>
      </c>
      <c r="I260" s="45" t="str">
        <f>'Bills Import 2024'!AE260</f>
        <v/>
      </c>
      <c r="J260" s="45" t="str">
        <f>'Bills Import 2024'!AG260</f>
        <v/>
      </c>
      <c r="K260" s="45" t="str">
        <f>'Bills Import 2024'!AI260</f>
        <v/>
      </c>
      <c r="L260" s="45" t="str">
        <f>'Bills Import 2024'!AK260</f>
        <v/>
      </c>
      <c r="M260" s="45" t="str">
        <f>'Bills Import 2024'!AM260</f>
        <v/>
      </c>
      <c r="N260" s="45" t="str">
        <f>'Bills Import 2024'!AO260</f>
        <v/>
      </c>
      <c r="O260" s="1" t="str">
        <f>'Bills Import 2024'!X260</f>
        <v>101011701</v>
      </c>
      <c r="P260" s="1" t="str">
        <f>'Bills Import 2024'!Y260</f>
        <v>3010093</v>
      </c>
      <c r="Q260" s="1" t="str">
        <f>'Bills Import 2024'!Z260</f>
        <v>3010094</v>
      </c>
      <c r="R260" s="1" t="str">
        <f>'Bills Import 2024'!AA260</f>
        <v>101011701</v>
      </c>
      <c r="S260" s="1" t="str">
        <f>'Bills Import 2024'!AB260</f>
        <v>3010096</v>
      </c>
      <c r="T260" s="1" t="str">
        <f>'Bills Import 2024'!AC260</f>
        <v>3010097</v>
      </c>
      <c r="U260" s="1" t="str">
        <f>'Bills Import 2024'!BC260</f>
        <v>Deduction of Advance Payment to Suppliers</v>
      </c>
      <c r="V260" s="1" t="str">
        <f>'Bills Import 2024'!BD260</f>
        <v>Manpower</v>
      </c>
      <c r="W260" s="1" t="str">
        <f>'Bills Import 2024'!BE260</f>
        <v>Machinary</v>
      </c>
      <c r="X260" s="1" t="str">
        <f>'Bills Import 2024'!BF260</f>
        <v>Deduction of Advance Payment to Suppliers</v>
      </c>
      <c r="Y260" s="1" t="str">
        <f>'Bills Import 2024'!BG260</f>
        <v>Indirect Costs</v>
      </c>
      <c r="Z260" s="1" t="str">
        <f>'Bills Import 2024'!BH260</f>
        <v>Overheads</v>
      </c>
      <c r="AA260" s="1">
        <f>'Bills Import 2024'!BI260</f>
        <v>-1</v>
      </c>
      <c r="AB260" s="1">
        <f>'Bills Import 2024'!BJ260</f>
        <v>1</v>
      </c>
      <c r="AC260" s="1">
        <f>'Bills Import 2024'!BK260</f>
        <v>1</v>
      </c>
      <c r="AD260" s="1">
        <f>'Bills Import 2024'!BL260</f>
        <v>-1</v>
      </c>
      <c r="AE260" s="1">
        <f>'Bills Import 2024'!BM260</f>
        <v>1</v>
      </c>
      <c r="AF260" s="1">
        <f>'Bills Import 2024'!BN260</f>
        <v>1</v>
      </c>
      <c r="AG260" s="46">
        <f>'Bills Import 2024'!BO260</f>
        <v>43606</v>
      </c>
      <c r="AH260" s="46">
        <f>'Bills Import 2024'!BP260</f>
        <v>21300</v>
      </c>
      <c r="AI260" s="46">
        <f>'Bills Import 2024'!BQ260</f>
        <v>1966</v>
      </c>
      <c r="AJ260" s="46">
        <f>'Bills Import 2024'!BR260</f>
        <v>8731</v>
      </c>
      <c r="AK260" s="46">
        <f>'Bills Import 2024'!BS260</f>
        <v>3735</v>
      </c>
      <c r="AL260" s="46">
        <f>'Bills Import 2024'!BT260</f>
        <v>8618</v>
      </c>
      <c r="AM260" s="1">
        <f>'Bills Import 2024'!U260</f>
        <v>10139</v>
      </c>
      <c r="AN260" s="1" t="str">
        <f>'Bills Import 2024'!W260</f>
        <v>{"911": 100.0}</v>
      </c>
      <c r="AO260" s="1" t="str">
        <f>'Bills Import 2024'!AW260</f>
        <v>15% PUR</v>
      </c>
      <c r="AP260" s="1" t="str">
        <f>'Bills Import 2024'!AX260</f>
        <v>0% PUR</v>
      </c>
      <c r="AQ260" s="1" t="str">
        <f>'Bills Import 2024'!AY260</f>
        <v>15% PUR</v>
      </c>
      <c r="AR260" s="1" t="str">
        <f>'Bills Import 2024'!AZ260</f>
        <v>15% PUR</v>
      </c>
      <c r="AS260" s="1" t="str">
        <f>'Bills Import 2024'!BA260</f>
        <v>15% PUR</v>
      </c>
      <c r="AT260" s="1" t="str">
        <f>'Bills Import 2024'!BB260</f>
        <v>0% PUR</v>
      </c>
    </row>
    <row r="261" spans="1:46" x14ac:dyDescent="0.25">
      <c r="A261" s="1" t="str">
        <f>'Bills Import 2024'!E261</f>
        <v>Raw Material Supplier</v>
      </c>
      <c r="B261" s="1" t="str">
        <f>'Bills Import 2024'!G261</f>
        <v>Employees Wages &amp; Salaries</v>
      </c>
      <c r="C261" s="1" t="str">
        <f>'Bills Import 2024'!I261</f>
        <v>Machinary Depreciation &amp; Maintenance</v>
      </c>
      <c r="D261" s="1" t="str">
        <f>'Bills Import 2024'!K261</f>
        <v>Subcontractors &amp; Services</v>
      </c>
      <c r="E261" s="1" t="str">
        <f>'Bills Import 2024'!M261</f>
        <v>Indirect Costs</v>
      </c>
      <c r="F261" s="1" t="str">
        <f>'Bills Import 2024'!O261</f>
        <v>Overheads</v>
      </c>
      <c r="G261" s="45">
        <f>'Bills Import 2024'!R261</f>
        <v>45443</v>
      </c>
      <c r="H261" s="45">
        <f>'Bills Import 2024'!R261</f>
        <v>45443</v>
      </c>
      <c r="I261" s="45">
        <f>'Bills Import 2024'!AE261</f>
        <v>45478</v>
      </c>
      <c r="J261" s="45">
        <f>'Bills Import 2024'!AG261</f>
        <v>45448</v>
      </c>
      <c r="K261" s="45">
        <f>'Bills Import 2024'!AI261</f>
        <v>45473</v>
      </c>
      <c r="L261" s="45">
        <f>'Bills Import 2024'!AK261</f>
        <v>45458</v>
      </c>
      <c r="M261" s="45">
        <f>'Bills Import 2024'!AM261</f>
        <v>45443</v>
      </c>
      <c r="N261" s="45">
        <f>'Bills Import 2024'!AO261</f>
        <v>45464</v>
      </c>
      <c r="O261" s="1" t="str">
        <f>'Bills Import 2024'!X261</f>
        <v>3010092</v>
      </c>
      <c r="P261" s="1" t="str">
        <f>'Bills Import 2024'!Y261</f>
        <v>3010093</v>
      </c>
      <c r="Q261" s="1" t="str">
        <f>'Bills Import 2024'!Z261</f>
        <v>3010094</v>
      </c>
      <c r="R261" s="1" t="str">
        <f>'Bills Import 2024'!AA261</f>
        <v>3010095</v>
      </c>
      <c r="S261" s="1" t="str">
        <f>'Bills Import 2024'!AB261</f>
        <v>3010096</v>
      </c>
      <c r="T261" s="1" t="str">
        <f>'Bills Import 2024'!AC261</f>
        <v>3010097</v>
      </c>
      <c r="U261" s="1" t="str">
        <f>'Bills Import 2024'!BC261</f>
        <v>Raw Material</v>
      </c>
      <c r="V261" s="1" t="str">
        <f>'Bills Import 2024'!BD261</f>
        <v>Manpower</v>
      </c>
      <c r="W261" s="1" t="str">
        <f>'Bills Import 2024'!BE261</f>
        <v>Machinary</v>
      </c>
      <c r="X261" s="1" t="str">
        <f>'Bills Import 2024'!BF261</f>
        <v>Subcontractors</v>
      </c>
      <c r="Y261" s="1" t="str">
        <f>'Bills Import 2024'!BG261</f>
        <v>Indirect Costs</v>
      </c>
      <c r="Z261" s="1" t="str">
        <f>'Bills Import 2024'!BH261</f>
        <v>Overheads</v>
      </c>
      <c r="AA261" s="1">
        <f>'Bills Import 2024'!BI261</f>
        <v>1</v>
      </c>
      <c r="AB261" s="1">
        <f>'Bills Import 2024'!BJ261</f>
        <v>1</v>
      </c>
      <c r="AC261" s="1">
        <f>'Bills Import 2024'!BK261</f>
        <v>1</v>
      </c>
      <c r="AD261" s="1">
        <f>'Bills Import 2024'!BL261</f>
        <v>1</v>
      </c>
      <c r="AE261" s="1">
        <f>'Bills Import 2024'!BM261</f>
        <v>1</v>
      </c>
      <c r="AF261" s="1">
        <f>'Bills Import 2024'!BN261</f>
        <v>1</v>
      </c>
      <c r="AG261" s="46">
        <f>'Bills Import 2024'!BO261</f>
        <v>92700</v>
      </c>
      <c r="AH261" s="46">
        <f>'Bills Import 2024'!BP261</f>
        <v>45280</v>
      </c>
      <c r="AI261" s="46">
        <f>'Bills Import 2024'!BQ261</f>
        <v>4180</v>
      </c>
      <c r="AJ261" s="46">
        <f>'Bills Import 2024'!BR261</f>
        <v>18560</v>
      </c>
      <c r="AK261" s="46">
        <f>'Bills Import 2024'!BS261</f>
        <v>7940</v>
      </c>
      <c r="AL261" s="46">
        <f>'Bills Import 2024'!BT261</f>
        <v>18320</v>
      </c>
      <c r="AM261" s="1">
        <f>'Bills Import 2024'!U261</f>
        <v>10190</v>
      </c>
      <c r="AN261" s="1" t="str">
        <f>'Bills Import 2024'!W261</f>
        <v>{"962": 100.0}</v>
      </c>
      <c r="AO261" s="1" t="str">
        <f>'Bills Import 2024'!AW261</f>
        <v>15% PUR</v>
      </c>
      <c r="AP261" s="1" t="str">
        <f>'Bills Import 2024'!AX261</f>
        <v>0% PUR</v>
      </c>
      <c r="AQ261" s="1" t="str">
        <f>'Bills Import 2024'!AY261</f>
        <v>15% PUR</v>
      </c>
      <c r="AR261" s="1" t="str">
        <f>'Bills Import 2024'!AZ261</f>
        <v>15% PUR</v>
      </c>
      <c r="AS261" s="1" t="str">
        <f>'Bills Import 2024'!BA261</f>
        <v>15% PUR</v>
      </c>
      <c r="AT261" s="1" t="str">
        <f>'Bills Import 2024'!BB261</f>
        <v>0% PUR</v>
      </c>
    </row>
    <row r="262" spans="1:46" x14ac:dyDescent="0.25">
      <c r="A262" s="1" t="str">
        <f>'Bills Import 2024'!E262</f>
        <v/>
      </c>
      <c r="B262" s="1" t="str">
        <f>'Bills Import 2024'!G262</f>
        <v/>
      </c>
      <c r="C262" s="1" t="str">
        <f>'Bills Import 2024'!I262</f>
        <v/>
      </c>
      <c r="D262" s="1" t="str">
        <f>'Bills Import 2024'!K262</f>
        <v/>
      </c>
      <c r="E262" s="1" t="str">
        <f>'Bills Import 2024'!M262</f>
        <v/>
      </c>
      <c r="F262" s="1" t="str">
        <f>'Bills Import 2024'!O262</f>
        <v/>
      </c>
      <c r="G262" s="45" t="str">
        <f>'Bills Import 2024'!R262</f>
        <v/>
      </c>
      <c r="H262" s="45" t="str">
        <f>'Bills Import 2024'!R262</f>
        <v/>
      </c>
      <c r="I262" s="45" t="str">
        <f>'Bills Import 2024'!AE262</f>
        <v/>
      </c>
      <c r="J262" s="45" t="str">
        <f>'Bills Import 2024'!AG262</f>
        <v/>
      </c>
      <c r="K262" s="45" t="str">
        <f>'Bills Import 2024'!AI262</f>
        <v/>
      </c>
      <c r="L262" s="45" t="str">
        <f>'Bills Import 2024'!AK262</f>
        <v/>
      </c>
      <c r="M262" s="45" t="str">
        <f>'Bills Import 2024'!AM262</f>
        <v/>
      </c>
      <c r="N262" s="45" t="str">
        <f>'Bills Import 2024'!AO262</f>
        <v/>
      </c>
      <c r="O262" s="1" t="str">
        <f>'Bills Import 2024'!X262</f>
        <v>101011701</v>
      </c>
      <c r="P262" s="1" t="str">
        <f>'Bills Import 2024'!Y262</f>
        <v>3010093</v>
      </c>
      <c r="Q262" s="1" t="str">
        <f>'Bills Import 2024'!Z262</f>
        <v>3010094</v>
      </c>
      <c r="R262" s="1" t="str">
        <f>'Bills Import 2024'!AA262</f>
        <v>101011701</v>
      </c>
      <c r="S262" s="1" t="str">
        <f>'Bills Import 2024'!AB262</f>
        <v>3010096</v>
      </c>
      <c r="T262" s="1" t="str">
        <f>'Bills Import 2024'!AC262</f>
        <v>3010097</v>
      </c>
      <c r="U262" s="1" t="str">
        <f>'Bills Import 2024'!BC262</f>
        <v>Deduction of Advance Payment to Suppliers</v>
      </c>
      <c r="V262" s="1" t="str">
        <f>'Bills Import 2024'!BD262</f>
        <v>Manpower</v>
      </c>
      <c r="W262" s="1" t="str">
        <f>'Bills Import 2024'!BE262</f>
        <v>Machinary</v>
      </c>
      <c r="X262" s="1" t="str">
        <f>'Bills Import 2024'!BF262</f>
        <v>Deduction of Advance Payment to Suppliers</v>
      </c>
      <c r="Y262" s="1" t="str">
        <f>'Bills Import 2024'!BG262</f>
        <v>Indirect Costs</v>
      </c>
      <c r="Z262" s="1" t="str">
        <f>'Bills Import 2024'!BH262</f>
        <v>Overheads</v>
      </c>
      <c r="AA262" s="1">
        <f>'Bills Import 2024'!BI262</f>
        <v>-1</v>
      </c>
      <c r="AB262" s="1">
        <f>'Bills Import 2024'!BJ262</f>
        <v>1</v>
      </c>
      <c r="AC262" s="1">
        <f>'Bills Import 2024'!BK262</f>
        <v>1</v>
      </c>
      <c r="AD262" s="1">
        <f>'Bills Import 2024'!BL262</f>
        <v>-1</v>
      </c>
      <c r="AE262" s="1">
        <f>'Bills Import 2024'!BM262</f>
        <v>1</v>
      </c>
      <c r="AF262" s="1">
        <f>'Bills Import 2024'!BN262</f>
        <v>1</v>
      </c>
      <c r="AG262" s="46">
        <f>'Bills Import 2024'!BO262</f>
        <v>9270</v>
      </c>
      <c r="AH262" s="46">
        <f>'Bills Import 2024'!BP262</f>
        <v>4528</v>
      </c>
      <c r="AI262" s="46">
        <f>'Bills Import 2024'!BQ262</f>
        <v>418</v>
      </c>
      <c r="AJ262" s="46">
        <f>'Bills Import 2024'!BR262</f>
        <v>1856</v>
      </c>
      <c r="AK262" s="46">
        <f>'Bills Import 2024'!BS262</f>
        <v>794</v>
      </c>
      <c r="AL262" s="46">
        <f>'Bills Import 2024'!BT262</f>
        <v>1832</v>
      </c>
      <c r="AM262" s="1">
        <f>'Bills Import 2024'!U262</f>
        <v>10190</v>
      </c>
      <c r="AN262" s="1" t="str">
        <f>'Bills Import 2024'!W262</f>
        <v>{"962": 100.0}</v>
      </c>
      <c r="AO262" s="1" t="str">
        <f>'Bills Import 2024'!AW262</f>
        <v>15% PUR</v>
      </c>
      <c r="AP262" s="1" t="str">
        <f>'Bills Import 2024'!AX262</f>
        <v>0% PUR</v>
      </c>
      <c r="AQ262" s="1" t="str">
        <f>'Bills Import 2024'!AY262</f>
        <v>15% PUR</v>
      </c>
      <c r="AR262" s="1" t="str">
        <f>'Bills Import 2024'!AZ262</f>
        <v>15% PUR</v>
      </c>
      <c r="AS262" s="1" t="str">
        <f>'Bills Import 2024'!BA262</f>
        <v>15% PUR</v>
      </c>
      <c r="AT262" s="1" t="str">
        <f>'Bills Import 2024'!BB262</f>
        <v>0% PUR</v>
      </c>
    </row>
    <row r="263" spans="1:46" x14ac:dyDescent="0.25">
      <c r="A263" s="1" t="str">
        <f>'Bills Import 2024'!E263</f>
        <v>Raw Material Supplier</v>
      </c>
      <c r="B263" s="1" t="str">
        <f>'Bills Import 2024'!G263</f>
        <v>Employees Wages &amp; Salaries</v>
      </c>
      <c r="C263" s="1" t="str">
        <f>'Bills Import 2024'!I263</f>
        <v>Machinary Depreciation &amp; Maintenance</v>
      </c>
      <c r="D263" s="1" t="str">
        <f>'Bills Import 2024'!K263</f>
        <v>Subcontractors &amp; Services</v>
      </c>
      <c r="E263" s="1" t="str">
        <f>'Bills Import 2024'!M263</f>
        <v>Indirect Costs</v>
      </c>
      <c r="F263" s="1" t="str">
        <f>'Bills Import 2024'!O263</f>
        <v>Overheads</v>
      </c>
      <c r="G263" s="45">
        <f>'Bills Import 2024'!R263</f>
        <v>45474</v>
      </c>
      <c r="H263" s="45">
        <f>'Bills Import 2024'!R263</f>
        <v>45474</v>
      </c>
      <c r="I263" s="45">
        <f>'Bills Import 2024'!AE263</f>
        <v>45509</v>
      </c>
      <c r="J263" s="45">
        <f>'Bills Import 2024'!AG263</f>
        <v>45479</v>
      </c>
      <c r="K263" s="45">
        <f>'Bills Import 2024'!AI263</f>
        <v>45504</v>
      </c>
      <c r="L263" s="45">
        <f>'Bills Import 2024'!AK263</f>
        <v>45489</v>
      </c>
      <c r="M263" s="45">
        <f>'Bills Import 2024'!AM263</f>
        <v>45474</v>
      </c>
      <c r="N263" s="45">
        <f>'Bills Import 2024'!AO263</f>
        <v>45495</v>
      </c>
      <c r="O263" s="1" t="str">
        <f>'Bills Import 2024'!X263</f>
        <v>3010092</v>
      </c>
      <c r="P263" s="1" t="str">
        <f>'Bills Import 2024'!Y263</f>
        <v>3010093</v>
      </c>
      <c r="Q263" s="1" t="str">
        <f>'Bills Import 2024'!Z263</f>
        <v>3010094</v>
      </c>
      <c r="R263" s="1" t="str">
        <f>'Bills Import 2024'!AA263</f>
        <v>3010095</v>
      </c>
      <c r="S263" s="1" t="str">
        <f>'Bills Import 2024'!AB263</f>
        <v>3010096</v>
      </c>
      <c r="T263" s="1" t="str">
        <f>'Bills Import 2024'!AC263</f>
        <v>3010097</v>
      </c>
      <c r="U263" s="1" t="str">
        <f>'Bills Import 2024'!BC263</f>
        <v>Raw Material</v>
      </c>
      <c r="V263" s="1" t="str">
        <f>'Bills Import 2024'!BD263</f>
        <v>Manpower</v>
      </c>
      <c r="W263" s="1" t="str">
        <f>'Bills Import 2024'!BE263</f>
        <v>Machinary</v>
      </c>
      <c r="X263" s="1" t="str">
        <f>'Bills Import 2024'!BF263</f>
        <v>Subcontractors</v>
      </c>
      <c r="Y263" s="1" t="str">
        <f>'Bills Import 2024'!BG263</f>
        <v>Indirect Costs</v>
      </c>
      <c r="Z263" s="1" t="str">
        <f>'Bills Import 2024'!BH263</f>
        <v>Overheads</v>
      </c>
      <c r="AA263" s="1">
        <f>'Bills Import 2024'!BI263</f>
        <v>1</v>
      </c>
      <c r="AB263" s="1">
        <f>'Bills Import 2024'!BJ263</f>
        <v>1</v>
      </c>
      <c r="AC263" s="1">
        <f>'Bills Import 2024'!BK263</f>
        <v>1</v>
      </c>
      <c r="AD263" s="1">
        <f>'Bills Import 2024'!BL263</f>
        <v>1</v>
      </c>
      <c r="AE263" s="1">
        <f>'Bills Import 2024'!BM263</f>
        <v>1</v>
      </c>
      <c r="AF263" s="1">
        <f>'Bills Import 2024'!BN263</f>
        <v>1</v>
      </c>
      <c r="AG263" s="46">
        <f>'Bills Import 2024'!BO263</f>
        <v>812038</v>
      </c>
      <c r="AH263" s="46">
        <f>'Bills Import 2024'!BP263</f>
        <v>396646</v>
      </c>
      <c r="AI263" s="46">
        <f>'Bills Import 2024'!BQ263</f>
        <v>36616</v>
      </c>
      <c r="AJ263" s="46">
        <f>'Bills Import 2024'!BR263</f>
        <v>162583</v>
      </c>
      <c r="AK263" s="46">
        <f>'Bills Import 2024'!BS263</f>
        <v>69553</v>
      </c>
      <c r="AL263" s="46">
        <f>'Bills Import 2024'!BT263</f>
        <v>160480</v>
      </c>
      <c r="AM263" s="1">
        <f>'Bills Import 2024'!U263</f>
        <v>10240</v>
      </c>
      <c r="AN263" s="1" t="str">
        <f>'Bills Import 2024'!W263</f>
        <v>{"1012": 100.0}</v>
      </c>
      <c r="AO263" s="1" t="str">
        <f>'Bills Import 2024'!AW263</f>
        <v>15% PUR</v>
      </c>
      <c r="AP263" s="1" t="str">
        <f>'Bills Import 2024'!AX263</f>
        <v>0% PUR</v>
      </c>
      <c r="AQ263" s="1" t="str">
        <f>'Bills Import 2024'!AY263</f>
        <v>15% PUR</v>
      </c>
      <c r="AR263" s="1" t="str">
        <f>'Bills Import 2024'!AZ263</f>
        <v>15% PUR</v>
      </c>
      <c r="AS263" s="1" t="str">
        <f>'Bills Import 2024'!BA263</f>
        <v>15% PUR</v>
      </c>
      <c r="AT263" s="1" t="str">
        <f>'Bills Import 2024'!BB263</f>
        <v>0% PUR</v>
      </c>
    </row>
    <row r="264" spans="1:46" x14ac:dyDescent="0.25">
      <c r="A264" s="1" t="str">
        <f>'Bills Import 2024'!E264</f>
        <v/>
      </c>
      <c r="B264" s="1" t="str">
        <f>'Bills Import 2024'!G264</f>
        <v/>
      </c>
      <c r="C264" s="1" t="str">
        <f>'Bills Import 2024'!I264</f>
        <v/>
      </c>
      <c r="D264" s="1" t="str">
        <f>'Bills Import 2024'!K264</f>
        <v/>
      </c>
      <c r="E264" s="1" t="str">
        <f>'Bills Import 2024'!M264</f>
        <v/>
      </c>
      <c r="F264" s="1" t="str">
        <f>'Bills Import 2024'!O264</f>
        <v/>
      </c>
      <c r="G264" s="45" t="str">
        <f>'Bills Import 2024'!R264</f>
        <v/>
      </c>
      <c r="H264" s="45" t="str">
        <f>'Bills Import 2024'!R264</f>
        <v/>
      </c>
      <c r="I264" s="45" t="str">
        <f>'Bills Import 2024'!AE264</f>
        <v/>
      </c>
      <c r="J264" s="45" t="str">
        <f>'Bills Import 2024'!AG264</f>
        <v/>
      </c>
      <c r="K264" s="45" t="str">
        <f>'Bills Import 2024'!AI264</f>
        <v/>
      </c>
      <c r="L264" s="45" t="str">
        <f>'Bills Import 2024'!AK264</f>
        <v/>
      </c>
      <c r="M264" s="45" t="str">
        <f>'Bills Import 2024'!AM264</f>
        <v/>
      </c>
      <c r="N264" s="45" t="str">
        <f>'Bills Import 2024'!AO264</f>
        <v/>
      </c>
      <c r="O264" s="1" t="str">
        <f>'Bills Import 2024'!X264</f>
        <v>101011701</v>
      </c>
      <c r="P264" s="1" t="str">
        <f>'Bills Import 2024'!Y264</f>
        <v>3010093</v>
      </c>
      <c r="Q264" s="1" t="str">
        <f>'Bills Import 2024'!Z264</f>
        <v>3010094</v>
      </c>
      <c r="R264" s="1" t="str">
        <f>'Bills Import 2024'!AA264</f>
        <v>101011701</v>
      </c>
      <c r="S264" s="1" t="str">
        <f>'Bills Import 2024'!AB264</f>
        <v>3010096</v>
      </c>
      <c r="T264" s="1" t="str">
        <f>'Bills Import 2024'!AC264</f>
        <v>3010097</v>
      </c>
      <c r="U264" s="1" t="str">
        <f>'Bills Import 2024'!BC264</f>
        <v>Deduction of Advance Payment to Suppliers</v>
      </c>
      <c r="V264" s="1" t="str">
        <f>'Bills Import 2024'!BD264</f>
        <v>Manpower</v>
      </c>
      <c r="W264" s="1" t="str">
        <f>'Bills Import 2024'!BE264</f>
        <v>Machinary</v>
      </c>
      <c r="X264" s="1" t="str">
        <f>'Bills Import 2024'!BF264</f>
        <v>Deduction of Advance Payment to Suppliers</v>
      </c>
      <c r="Y264" s="1" t="str">
        <f>'Bills Import 2024'!BG264</f>
        <v>Indirect Costs</v>
      </c>
      <c r="Z264" s="1" t="str">
        <f>'Bills Import 2024'!BH264</f>
        <v>Overheads</v>
      </c>
      <c r="AA264" s="1">
        <f>'Bills Import 2024'!BI264</f>
        <v>-1</v>
      </c>
      <c r="AB264" s="1">
        <f>'Bills Import 2024'!BJ264</f>
        <v>1</v>
      </c>
      <c r="AC264" s="1">
        <f>'Bills Import 2024'!BK264</f>
        <v>1</v>
      </c>
      <c r="AD264" s="1">
        <f>'Bills Import 2024'!BL264</f>
        <v>-1</v>
      </c>
      <c r="AE264" s="1">
        <f>'Bills Import 2024'!BM264</f>
        <v>1</v>
      </c>
      <c r="AF264" s="1">
        <f>'Bills Import 2024'!BN264</f>
        <v>1</v>
      </c>
      <c r="AG264" s="46">
        <f>'Bills Import 2024'!BO264</f>
        <v>243611</v>
      </c>
      <c r="AH264" s="46">
        <f>'Bills Import 2024'!BP264</f>
        <v>118994</v>
      </c>
      <c r="AI264" s="46">
        <f>'Bills Import 2024'!BQ264</f>
        <v>10985</v>
      </c>
      <c r="AJ264" s="46">
        <f>'Bills Import 2024'!BR264</f>
        <v>48775</v>
      </c>
      <c r="AK264" s="46">
        <f>'Bills Import 2024'!BS264</f>
        <v>20866</v>
      </c>
      <c r="AL264" s="46">
        <f>'Bills Import 2024'!BT264</f>
        <v>48144</v>
      </c>
      <c r="AM264" s="1">
        <f>'Bills Import 2024'!U264</f>
        <v>10240</v>
      </c>
      <c r="AN264" s="1" t="str">
        <f>'Bills Import 2024'!W264</f>
        <v>{"1012": 100.0}</v>
      </c>
      <c r="AO264" s="1" t="str">
        <f>'Bills Import 2024'!AW264</f>
        <v>15% PUR</v>
      </c>
      <c r="AP264" s="1" t="str">
        <f>'Bills Import 2024'!AX264</f>
        <v>0% PUR</v>
      </c>
      <c r="AQ264" s="1" t="str">
        <f>'Bills Import 2024'!AY264</f>
        <v>15% PUR</v>
      </c>
      <c r="AR264" s="1" t="str">
        <f>'Bills Import 2024'!AZ264</f>
        <v>15% PUR</v>
      </c>
      <c r="AS264" s="1" t="str">
        <f>'Bills Import 2024'!BA264</f>
        <v>15% PUR</v>
      </c>
      <c r="AT264" s="1" t="str">
        <f>'Bills Import 2024'!BB264</f>
        <v>0% PUR</v>
      </c>
    </row>
    <row r="265" spans="1:46" x14ac:dyDescent="0.25">
      <c r="A265" s="1" t="str">
        <f>'Bills Import 2024'!E265</f>
        <v>Raw Material Supplier</v>
      </c>
      <c r="B265" s="1" t="str">
        <f>'Bills Import 2024'!G265</f>
        <v>Employees Wages &amp; Salaries</v>
      </c>
      <c r="C265" s="1" t="str">
        <f>'Bills Import 2024'!I265</f>
        <v>Machinary Depreciation &amp; Maintenance</v>
      </c>
      <c r="D265" s="1" t="str">
        <f>'Bills Import 2024'!K265</f>
        <v>Subcontractors &amp; Services</v>
      </c>
      <c r="E265" s="1" t="str">
        <f>'Bills Import 2024'!M265</f>
        <v>Indirect Costs</v>
      </c>
      <c r="F265" s="1" t="str">
        <f>'Bills Import 2024'!O265</f>
        <v>Overheads</v>
      </c>
      <c r="G265" s="45">
        <f>'Bills Import 2024'!R265</f>
        <v>45474</v>
      </c>
      <c r="H265" s="45">
        <f>'Bills Import 2024'!R265</f>
        <v>45474</v>
      </c>
      <c r="I265" s="45">
        <f>'Bills Import 2024'!AE265</f>
        <v>45509</v>
      </c>
      <c r="J265" s="45">
        <f>'Bills Import 2024'!AG265</f>
        <v>45479</v>
      </c>
      <c r="K265" s="45">
        <f>'Bills Import 2024'!AI265</f>
        <v>45504</v>
      </c>
      <c r="L265" s="45">
        <f>'Bills Import 2024'!AK265</f>
        <v>45489</v>
      </c>
      <c r="M265" s="45">
        <f>'Bills Import 2024'!AM265</f>
        <v>45474</v>
      </c>
      <c r="N265" s="45">
        <f>'Bills Import 2024'!AO265</f>
        <v>45495</v>
      </c>
      <c r="O265" s="1" t="str">
        <f>'Bills Import 2024'!X265</f>
        <v>3010092</v>
      </c>
      <c r="P265" s="1" t="str">
        <f>'Bills Import 2024'!Y265</f>
        <v>3010093</v>
      </c>
      <c r="Q265" s="1" t="str">
        <f>'Bills Import 2024'!Z265</f>
        <v>3010094</v>
      </c>
      <c r="R265" s="1" t="str">
        <f>'Bills Import 2024'!AA265</f>
        <v>3010095</v>
      </c>
      <c r="S265" s="1" t="str">
        <f>'Bills Import 2024'!AB265</f>
        <v>3010096</v>
      </c>
      <c r="T265" s="1" t="str">
        <f>'Bills Import 2024'!AC265</f>
        <v>3010097</v>
      </c>
      <c r="U265" s="1" t="str">
        <f>'Bills Import 2024'!BC265</f>
        <v>Raw Material</v>
      </c>
      <c r="V265" s="1" t="str">
        <f>'Bills Import 2024'!BD265</f>
        <v>Manpower</v>
      </c>
      <c r="W265" s="1" t="str">
        <f>'Bills Import 2024'!BE265</f>
        <v>Machinary</v>
      </c>
      <c r="X265" s="1" t="str">
        <f>'Bills Import 2024'!BF265</f>
        <v>Subcontractors</v>
      </c>
      <c r="Y265" s="1" t="str">
        <f>'Bills Import 2024'!BG265</f>
        <v>Indirect Costs</v>
      </c>
      <c r="Z265" s="1" t="str">
        <f>'Bills Import 2024'!BH265</f>
        <v>Overheads</v>
      </c>
      <c r="AA265" s="1">
        <f>'Bills Import 2024'!BI265</f>
        <v>1</v>
      </c>
      <c r="AB265" s="1">
        <f>'Bills Import 2024'!BJ265</f>
        <v>1</v>
      </c>
      <c r="AC265" s="1">
        <f>'Bills Import 2024'!BK265</f>
        <v>1</v>
      </c>
      <c r="AD265" s="1">
        <f>'Bills Import 2024'!BL265</f>
        <v>1</v>
      </c>
      <c r="AE265" s="1">
        <f>'Bills Import 2024'!BM265</f>
        <v>1</v>
      </c>
      <c r="AF265" s="1">
        <f>'Bills Import 2024'!BN265</f>
        <v>1</v>
      </c>
      <c r="AG265" s="46">
        <f>'Bills Import 2024'!BO265</f>
        <v>3902501</v>
      </c>
      <c r="AH265" s="46">
        <f>'Bills Import 2024'!BP265</f>
        <v>1906206</v>
      </c>
      <c r="AI265" s="46">
        <f>'Bills Import 2024'!BQ265</f>
        <v>175970</v>
      </c>
      <c r="AJ265" s="46">
        <f>'Bills Import 2024'!BR265</f>
        <v>781342</v>
      </c>
      <c r="AK265" s="46">
        <f>'Bills Import 2024'!BS265</f>
        <v>334260</v>
      </c>
      <c r="AL265" s="46">
        <f>'Bills Import 2024'!BT265</f>
        <v>771239</v>
      </c>
      <c r="AM265" s="1">
        <f>'Bills Import 2024'!U265</f>
        <v>10256</v>
      </c>
      <c r="AN265" s="1" t="str">
        <f>'Bills Import 2024'!W265</f>
        <v>{"1028": 100.0}</v>
      </c>
      <c r="AO265" s="1" t="str">
        <f>'Bills Import 2024'!AW265</f>
        <v>15% PUR</v>
      </c>
      <c r="AP265" s="1" t="str">
        <f>'Bills Import 2024'!AX265</f>
        <v>0% PUR</v>
      </c>
      <c r="AQ265" s="1" t="str">
        <f>'Bills Import 2024'!AY265</f>
        <v>15% PUR</v>
      </c>
      <c r="AR265" s="1" t="str">
        <f>'Bills Import 2024'!AZ265</f>
        <v>15% PUR</v>
      </c>
      <c r="AS265" s="1" t="str">
        <f>'Bills Import 2024'!BA265</f>
        <v>15% PUR</v>
      </c>
      <c r="AT265" s="1" t="str">
        <f>'Bills Import 2024'!BB265</f>
        <v>0% PUR</v>
      </c>
    </row>
    <row r="266" spans="1:46" x14ac:dyDescent="0.25">
      <c r="A266" s="1" t="str">
        <f>'Bills Import 2024'!E266</f>
        <v/>
      </c>
      <c r="B266" s="1" t="str">
        <f>'Bills Import 2024'!G266</f>
        <v/>
      </c>
      <c r="C266" s="1" t="str">
        <f>'Bills Import 2024'!I266</f>
        <v/>
      </c>
      <c r="D266" s="1" t="str">
        <f>'Bills Import 2024'!K266</f>
        <v/>
      </c>
      <c r="E266" s="1" t="str">
        <f>'Bills Import 2024'!M266</f>
        <v/>
      </c>
      <c r="F266" s="1" t="str">
        <f>'Bills Import 2024'!O266</f>
        <v/>
      </c>
      <c r="G266" s="45" t="str">
        <f>'Bills Import 2024'!R266</f>
        <v/>
      </c>
      <c r="H266" s="45" t="str">
        <f>'Bills Import 2024'!R266</f>
        <v/>
      </c>
      <c r="I266" s="45" t="str">
        <f>'Bills Import 2024'!AE266</f>
        <v/>
      </c>
      <c r="J266" s="45" t="str">
        <f>'Bills Import 2024'!AG266</f>
        <v/>
      </c>
      <c r="K266" s="45" t="str">
        <f>'Bills Import 2024'!AI266</f>
        <v/>
      </c>
      <c r="L266" s="45" t="str">
        <f>'Bills Import 2024'!AK266</f>
        <v/>
      </c>
      <c r="M266" s="45" t="str">
        <f>'Bills Import 2024'!AM266</f>
        <v/>
      </c>
      <c r="N266" s="45" t="str">
        <f>'Bills Import 2024'!AO266</f>
        <v/>
      </c>
      <c r="O266" s="1" t="str">
        <f>'Bills Import 2024'!X266</f>
        <v>101011701</v>
      </c>
      <c r="P266" s="1" t="str">
        <f>'Bills Import 2024'!Y266</f>
        <v>3010093</v>
      </c>
      <c r="Q266" s="1" t="str">
        <f>'Bills Import 2024'!Z266</f>
        <v>3010094</v>
      </c>
      <c r="R266" s="1" t="str">
        <f>'Bills Import 2024'!AA266</f>
        <v>101011701</v>
      </c>
      <c r="S266" s="1" t="str">
        <f>'Bills Import 2024'!AB266</f>
        <v>3010096</v>
      </c>
      <c r="T266" s="1" t="str">
        <f>'Bills Import 2024'!AC266</f>
        <v>3010097</v>
      </c>
      <c r="U266" s="1" t="str">
        <f>'Bills Import 2024'!BC266</f>
        <v>Deduction of Advance Payment to Suppliers</v>
      </c>
      <c r="V266" s="1" t="str">
        <f>'Bills Import 2024'!BD266</f>
        <v>Manpower</v>
      </c>
      <c r="W266" s="1" t="str">
        <f>'Bills Import 2024'!BE266</f>
        <v>Machinary</v>
      </c>
      <c r="X266" s="1" t="str">
        <f>'Bills Import 2024'!BF266</f>
        <v>Deduction of Advance Payment to Suppliers</v>
      </c>
      <c r="Y266" s="1" t="str">
        <f>'Bills Import 2024'!BG266</f>
        <v>Indirect Costs</v>
      </c>
      <c r="Z266" s="1" t="str">
        <f>'Bills Import 2024'!BH266</f>
        <v>Overheads</v>
      </c>
      <c r="AA266" s="1">
        <f>'Bills Import 2024'!BI266</f>
        <v>-1</v>
      </c>
      <c r="AB266" s="1">
        <f>'Bills Import 2024'!BJ266</f>
        <v>1</v>
      </c>
      <c r="AC266" s="1">
        <f>'Bills Import 2024'!BK266</f>
        <v>1</v>
      </c>
      <c r="AD266" s="1">
        <f>'Bills Import 2024'!BL266</f>
        <v>-1</v>
      </c>
      <c r="AE266" s="1">
        <f>'Bills Import 2024'!BM266</f>
        <v>1</v>
      </c>
      <c r="AF266" s="1">
        <f>'Bills Import 2024'!BN266</f>
        <v>1</v>
      </c>
      <c r="AG266" s="46">
        <f>'Bills Import 2024'!BO266</f>
        <v>780500</v>
      </c>
      <c r="AH266" s="46">
        <f>'Bills Import 2024'!BP266</f>
        <v>381241</v>
      </c>
      <c r="AI266" s="46">
        <f>'Bills Import 2024'!BQ266</f>
        <v>35194</v>
      </c>
      <c r="AJ266" s="46">
        <f>'Bills Import 2024'!BR266</f>
        <v>156268</v>
      </c>
      <c r="AK266" s="46">
        <f>'Bills Import 2024'!BS266</f>
        <v>66852</v>
      </c>
      <c r="AL266" s="46">
        <f>'Bills Import 2024'!BT266</f>
        <v>154248</v>
      </c>
      <c r="AM266" s="1">
        <f>'Bills Import 2024'!U266</f>
        <v>10256</v>
      </c>
      <c r="AN266" s="1" t="str">
        <f>'Bills Import 2024'!W266</f>
        <v>{"1028": 100.0}</v>
      </c>
      <c r="AO266" s="1" t="str">
        <f>'Bills Import 2024'!AW266</f>
        <v>15% PUR</v>
      </c>
      <c r="AP266" s="1" t="str">
        <f>'Bills Import 2024'!AX266</f>
        <v>0% PUR</v>
      </c>
      <c r="AQ266" s="1" t="str">
        <f>'Bills Import 2024'!AY266</f>
        <v>15% PUR</v>
      </c>
      <c r="AR266" s="1" t="str">
        <f>'Bills Import 2024'!AZ266</f>
        <v>15% PUR</v>
      </c>
      <c r="AS266" s="1" t="str">
        <f>'Bills Import 2024'!BA266</f>
        <v>15% PUR</v>
      </c>
      <c r="AT266" s="1" t="str">
        <f>'Bills Import 2024'!BB266</f>
        <v>0% PUR</v>
      </c>
    </row>
    <row r="267" spans="1:46" x14ac:dyDescent="0.25">
      <c r="A267" s="1" t="str">
        <f>'Bills Import 2024'!E267</f>
        <v>Raw Material Supplier</v>
      </c>
      <c r="B267" s="1" t="str">
        <f>'Bills Import 2024'!G267</f>
        <v>Employees Wages &amp; Salaries</v>
      </c>
      <c r="C267" s="1" t="str">
        <f>'Bills Import 2024'!I267</f>
        <v>Machinary Depreciation &amp; Maintenance</v>
      </c>
      <c r="D267" s="1" t="str">
        <f>'Bills Import 2024'!K267</f>
        <v>Subcontractors &amp; Services</v>
      </c>
      <c r="E267" s="1" t="str">
        <f>'Bills Import 2024'!M267</f>
        <v>Indirect Costs</v>
      </c>
      <c r="F267" s="1" t="str">
        <f>'Bills Import 2024'!O267</f>
        <v>Overheads</v>
      </c>
      <c r="G267" s="45">
        <f>'Bills Import 2024'!R267</f>
        <v>45474</v>
      </c>
      <c r="H267" s="45">
        <f>'Bills Import 2024'!R267</f>
        <v>45474</v>
      </c>
      <c r="I267" s="45">
        <f>'Bills Import 2024'!AE267</f>
        <v>45509</v>
      </c>
      <c r="J267" s="45">
        <f>'Bills Import 2024'!AG267</f>
        <v>45479</v>
      </c>
      <c r="K267" s="45">
        <f>'Bills Import 2024'!AI267</f>
        <v>45504</v>
      </c>
      <c r="L267" s="45">
        <f>'Bills Import 2024'!AK267</f>
        <v>45489</v>
      </c>
      <c r="M267" s="45">
        <f>'Bills Import 2024'!AM267</f>
        <v>45474</v>
      </c>
      <c r="N267" s="45">
        <f>'Bills Import 2024'!AO267</f>
        <v>45495</v>
      </c>
      <c r="O267" s="1" t="str">
        <f>'Bills Import 2024'!X267</f>
        <v>3010092</v>
      </c>
      <c r="P267" s="1" t="str">
        <f>'Bills Import 2024'!Y267</f>
        <v>3010093</v>
      </c>
      <c r="Q267" s="1" t="str">
        <f>'Bills Import 2024'!Z267</f>
        <v>3010094</v>
      </c>
      <c r="R267" s="1" t="str">
        <f>'Bills Import 2024'!AA267</f>
        <v>3010095</v>
      </c>
      <c r="S267" s="1" t="str">
        <f>'Bills Import 2024'!AB267</f>
        <v>3010096</v>
      </c>
      <c r="T267" s="1" t="str">
        <f>'Bills Import 2024'!AC267</f>
        <v>3010097</v>
      </c>
      <c r="U267" s="1" t="str">
        <f>'Bills Import 2024'!BC267</f>
        <v>Raw Material</v>
      </c>
      <c r="V267" s="1" t="str">
        <f>'Bills Import 2024'!BD267</f>
        <v>Manpower</v>
      </c>
      <c r="W267" s="1" t="str">
        <f>'Bills Import 2024'!BE267</f>
        <v>Machinary</v>
      </c>
      <c r="X267" s="1" t="str">
        <f>'Bills Import 2024'!BF267</f>
        <v>Subcontractors</v>
      </c>
      <c r="Y267" s="1" t="str">
        <f>'Bills Import 2024'!BG267</f>
        <v>Indirect Costs</v>
      </c>
      <c r="Z267" s="1" t="str">
        <f>'Bills Import 2024'!BH267</f>
        <v>Overheads</v>
      </c>
      <c r="AA267" s="1">
        <f>'Bills Import 2024'!BI267</f>
        <v>1</v>
      </c>
      <c r="AB267" s="1">
        <f>'Bills Import 2024'!BJ267</f>
        <v>1</v>
      </c>
      <c r="AC267" s="1">
        <f>'Bills Import 2024'!BK267</f>
        <v>1</v>
      </c>
      <c r="AD267" s="1">
        <f>'Bills Import 2024'!BL267</f>
        <v>1</v>
      </c>
      <c r="AE267" s="1">
        <f>'Bills Import 2024'!BM267</f>
        <v>1</v>
      </c>
      <c r="AF267" s="1">
        <f>'Bills Import 2024'!BN267</f>
        <v>1</v>
      </c>
      <c r="AG267" s="46">
        <f>'Bills Import 2024'!BO267</f>
        <v>770721</v>
      </c>
      <c r="AH267" s="46">
        <f>'Bills Import 2024'!BP267</f>
        <v>376464</v>
      </c>
      <c r="AI267" s="46">
        <f>'Bills Import 2024'!BQ267</f>
        <v>34753</v>
      </c>
      <c r="AJ267" s="46">
        <f>'Bills Import 2024'!BR267</f>
        <v>154311</v>
      </c>
      <c r="AK267" s="46">
        <f>'Bills Import 2024'!BS267</f>
        <v>66014</v>
      </c>
      <c r="AL267" s="46">
        <f>'Bills Import 2024'!BT267</f>
        <v>152315</v>
      </c>
      <c r="AM267" s="1">
        <f>'Bills Import 2024'!U267</f>
        <v>10219</v>
      </c>
      <c r="AN267" s="1" t="str">
        <f>'Bills Import 2024'!W267</f>
        <v>{"991": 100.0}</v>
      </c>
      <c r="AO267" s="1" t="str">
        <f>'Bills Import 2024'!AW267</f>
        <v>15% PUR</v>
      </c>
      <c r="AP267" s="1" t="str">
        <f>'Bills Import 2024'!AX267</f>
        <v>0% PUR</v>
      </c>
      <c r="AQ267" s="1" t="str">
        <f>'Bills Import 2024'!AY267</f>
        <v>15% PUR</v>
      </c>
      <c r="AR267" s="1" t="str">
        <f>'Bills Import 2024'!AZ267</f>
        <v>15% PUR</v>
      </c>
      <c r="AS267" s="1" t="str">
        <f>'Bills Import 2024'!BA267</f>
        <v>15% PUR</v>
      </c>
      <c r="AT267" s="1" t="str">
        <f>'Bills Import 2024'!BB267</f>
        <v>0% PUR</v>
      </c>
    </row>
    <row r="268" spans="1:46" x14ac:dyDescent="0.25">
      <c r="A268" s="1" t="str">
        <f>'Bills Import 2024'!E268</f>
        <v/>
      </c>
      <c r="B268" s="1" t="str">
        <f>'Bills Import 2024'!G268</f>
        <v/>
      </c>
      <c r="C268" s="1" t="str">
        <f>'Bills Import 2024'!I268</f>
        <v/>
      </c>
      <c r="D268" s="1" t="str">
        <f>'Bills Import 2024'!K268</f>
        <v/>
      </c>
      <c r="E268" s="1" t="str">
        <f>'Bills Import 2024'!M268</f>
        <v/>
      </c>
      <c r="F268" s="1" t="str">
        <f>'Bills Import 2024'!O268</f>
        <v/>
      </c>
      <c r="G268" s="45" t="str">
        <f>'Bills Import 2024'!R268</f>
        <v/>
      </c>
      <c r="H268" s="45" t="str">
        <f>'Bills Import 2024'!R268</f>
        <v/>
      </c>
      <c r="I268" s="45" t="str">
        <f>'Bills Import 2024'!AE268</f>
        <v/>
      </c>
      <c r="J268" s="45" t="str">
        <f>'Bills Import 2024'!AG268</f>
        <v/>
      </c>
      <c r="K268" s="45" t="str">
        <f>'Bills Import 2024'!AI268</f>
        <v/>
      </c>
      <c r="L268" s="45" t="str">
        <f>'Bills Import 2024'!AK268</f>
        <v/>
      </c>
      <c r="M268" s="45" t="str">
        <f>'Bills Import 2024'!AM268</f>
        <v/>
      </c>
      <c r="N268" s="45" t="str">
        <f>'Bills Import 2024'!AO268</f>
        <v/>
      </c>
      <c r="O268" s="1" t="str">
        <f>'Bills Import 2024'!X268</f>
        <v>101011701</v>
      </c>
      <c r="P268" s="1" t="str">
        <f>'Bills Import 2024'!Y268</f>
        <v>3010093</v>
      </c>
      <c r="Q268" s="1" t="str">
        <f>'Bills Import 2024'!Z268</f>
        <v>3010094</v>
      </c>
      <c r="R268" s="1" t="str">
        <f>'Bills Import 2024'!AA268</f>
        <v>101011701</v>
      </c>
      <c r="S268" s="1" t="str">
        <f>'Bills Import 2024'!AB268</f>
        <v>3010096</v>
      </c>
      <c r="T268" s="1" t="str">
        <f>'Bills Import 2024'!AC268</f>
        <v>3010097</v>
      </c>
      <c r="U268" s="1" t="str">
        <f>'Bills Import 2024'!BC268</f>
        <v>Deduction of Advance Payment to Suppliers</v>
      </c>
      <c r="V268" s="1" t="str">
        <f>'Bills Import 2024'!BD268</f>
        <v>Manpower</v>
      </c>
      <c r="W268" s="1" t="str">
        <f>'Bills Import 2024'!BE268</f>
        <v>Machinary</v>
      </c>
      <c r="X268" s="1" t="str">
        <f>'Bills Import 2024'!BF268</f>
        <v>Deduction of Advance Payment to Suppliers</v>
      </c>
      <c r="Y268" s="1" t="str">
        <f>'Bills Import 2024'!BG268</f>
        <v>Indirect Costs</v>
      </c>
      <c r="Z268" s="1" t="str">
        <f>'Bills Import 2024'!BH268</f>
        <v>Overheads</v>
      </c>
      <c r="AA268" s="1">
        <f>'Bills Import 2024'!BI268</f>
        <v>-1</v>
      </c>
      <c r="AB268" s="1">
        <f>'Bills Import 2024'!BJ268</f>
        <v>1</v>
      </c>
      <c r="AC268" s="1">
        <f>'Bills Import 2024'!BK268</f>
        <v>1</v>
      </c>
      <c r="AD268" s="1">
        <f>'Bills Import 2024'!BL268</f>
        <v>-1</v>
      </c>
      <c r="AE268" s="1">
        <f>'Bills Import 2024'!BM268</f>
        <v>1</v>
      </c>
      <c r="AF268" s="1">
        <f>'Bills Import 2024'!BN268</f>
        <v>1</v>
      </c>
      <c r="AG268" s="46">
        <f>'Bills Import 2024'!BO268</f>
        <v>192680</v>
      </c>
      <c r="AH268" s="46">
        <f>'Bills Import 2024'!BP268</f>
        <v>94116</v>
      </c>
      <c r="AI268" s="46">
        <f>'Bills Import 2024'!BQ268</f>
        <v>8688</v>
      </c>
      <c r="AJ268" s="46">
        <f>'Bills Import 2024'!BR268</f>
        <v>38578</v>
      </c>
      <c r="AK268" s="46">
        <f>'Bills Import 2024'!BS268</f>
        <v>16504</v>
      </c>
      <c r="AL268" s="46">
        <f>'Bills Import 2024'!BT268</f>
        <v>38079</v>
      </c>
      <c r="AM268" s="1">
        <f>'Bills Import 2024'!U268</f>
        <v>10219</v>
      </c>
      <c r="AN268" s="1" t="str">
        <f>'Bills Import 2024'!W268</f>
        <v>{"991": 100.0}</v>
      </c>
      <c r="AO268" s="1" t="str">
        <f>'Bills Import 2024'!AW268</f>
        <v>15% PUR</v>
      </c>
      <c r="AP268" s="1" t="str">
        <f>'Bills Import 2024'!AX268</f>
        <v>0% PUR</v>
      </c>
      <c r="AQ268" s="1" t="str">
        <f>'Bills Import 2024'!AY268</f>
        <v>15% PUR</v>
      </c>
      <c r="AR268" s="1" t="str">
        <f>'Bills Import 2024'!AZ268</f>
        <v>15% PUR</v>
      </c>
      <c r="AS268" s="1" t="str">
        <f>'Bills Import 2024'!BA268</f>
        <v>15% PUR</v>
      </c>
      <c r="AT268" s="1" t="str">
        <f>'Bills Import 2024'!BB268</f>
        <v>0% PUR</v>
      </c>
    </row>
    <row r="269" spans="1:46" x14ac:dyDescent="0.25">
      <c r="A269" s="1" t="str">
        <f>'Bills Import 2024'!E269</f>
        <v>Raw Material Supplier</v>
      </c>
      <c r="B269" s="1" t="str">
        <f>'Bills Import 2024'!G269</f>
        <v>Employees Wages &amp; Salaries</v>
      </c>
      <c r="C269" s="1" t="str">
        <f>'Bills Import 2024'!I269</f>
        <v>Machinary Depreciation &amp; Maintenance</v>
      </c>
      <c r="D269" s="1" t="str">
        <f>'Bills Import 2024'!K269</f>
        <v>Subcontractors &amp; Services</v>
      </c>
      <c r="E269" s="1" t="str">
        <f>'Bills Import 2024'!M269</f>
        <v>Indirect Costs</v>
      </c>
      <c r="F269" s="1" t="str">
        <f>'Bills Import 2024'!O269</f>
        <v>Overheads</v>
      </c>
      <c r="G269" s="45">
        <f>'Bills Import 2024'!R269</f>
        <v>45474</v>
      </c>
      <c r="H269" s="45">
        <f>'Bills Import 2024'!R269</f>
        <v>45474</v>
      </c>
      <c r="I269" s="45">
        <f>'Bills Import 2024'!AE269</f>
        <v>45509</v>
      </c>
      <c r="J269" s="45">
        <f>'Bills Import 2024'!AG269</f>
        <v>45479</v>
      </c>
      <c r="K269" s="45">
        <f>'Bills Import 2024'!AI269</f>
        <v>45504</v>
      </c>
      <c r="L269" s="45">
        <f>'Bills Import 2024'!AK269</f>
        <v>45489</v>
      </c>
      <c r="M269" s="45">
        <f>'Bills Import 2024'!AM269</f>
        <v>45474</v>
      </c>
      <c r="N269" s="45">
        <f>'Bills Import 2024'!AO269</f>
        <v>45495</v>
      </c>
      <c r="O269" s="1" t="str">
        <f>'Bills Import 2024'!X269</f>
        <v>3010092</v>
      </c>
      <c r="P269" s="1" t="str">
        <f>'Bills Import 2024'!Y269</f>
        <v>3010093</v>
      </c>
      <c r="Q269" s="1" t="str">
        <f>'Bills Import 2024'!Z269</f>
        <v>3010094</v>
      </c>
      <c r="R269" s="1" t="str">
        <f>'Bills Import 2024'!AA269</f>
        <v>3010095</v>
      </c>
      <c r="S269" s="1" t="str">
        <f>'Bills Import 2024'!AB269</f>
        <v>3010096</v>
      </c>
      <c r="T269" s="1" t="str">
        <f>'Bills Import 2024'!AC269</f>
        <v>3010097</v>
      </c>
      <c r="U269" s="1" t="str">
        <f>'Bills Import 2024'!BC269</f>
        <v>Raw Material</v>
      </c>
      <c r="V269" s="1" t="str">
        <f>'Bills Import 2024'!BD269</f>
        <v>Manpower</v>
      </c>
      <c r="W269" s="1" t="str">
        <f>'Bills Import 2024'!BE269</f>
        <v>Machinary</v>
      </c>
      <c r="X269" s="1" t="str">
        <f>'Bills Import 2024'!BF269</f>
        <v>Subcontractors</v>
      </c>
      <c r="Y269" s="1" t="str">
        <f>'Bills Import 2024'!BG269</f>
        <v>Indirect Costs</v>
      </c>
      <c r="Z269" s="1" t="str">
        <f>'Bills Import 2024'!BH269</f>
        <v>Overheads</v>
      </c>
      <c r="AA269" s="1">
        <f>'Bills Import 2024'!BI269</f>
        <v>1</v>
      </c>
      <c r="AB269" s="1">
        <f>'Bills Import 2024'!BJ269</f>
        <v>1</v>
      </c>
      <c r="AC269" s="1">
        <f>'Bills Import 2024'!BK269</f>
        <v>1</v>
      </c>
      <c r="AD269" s="1">
        <f>'Bills Import 2024'!BL269</f>
        <v>1</v>
      </c>
      <c r="AE269" s="1">
        <f>'Bills Import 2024'!BM269</f>
        <v>1</v>
      </c>
      <c r="AF269" s="1">
        <f>'Bills Import 2024'!BN269</f>
        <v>1</v>
      </c>
      <c r="AG269" s="46">
        <f>'Bills Import 2024'!BO269</f>
        <v>598879</v>
      </c>
      <c r="AH269" s="46">
        <f>'Bills Import 2024'!BP269</f>
        <v>292527</v>
      </c>
      <c r="AI269" s="46">
        <f>'Bills Import 2024'!BQ269</f>
        <v>27004</v>
      </c>
      <c r="AJ269" s="46">
        <f>'Bills Import 2024'!BR269</f>
        <v>119905</v>
      </c>
      <c r="AK269" s="46">
        <f>'Bills Import 2024'!BS269</f>
        <v>51296</v>
      </c>
      <c r="AL269" s="46">
        <f>'Bills Import 2024'!BT269</f>
        <v>118354</v>
      </c>
      <c r="AM269" s="1">
        <f>'Bills Import 2024'!U269</f>
        <v>10254</v>
      </c>
      <c r="AN269" s="1" t="str">
        <f>'Bills Import 2024'!W269</f>
        <v>{"1026": 100.0}</v>
      </c>
      <c r="AO269" s="1" t="str">
        <f>'Bills Import 2024'!AW269</f>
        <v>15% PUR</v>
      </c>
      <c r="AP269" s="1" t="str">
        <f>'Bills Import 2024'!AX269</f>
        <v>0% PUR</v>
      </c>
      <c r="AQ269" s="1" t="str">
        <f>'Bills Import 2024'!AY269</f>
        <v>15% PUR</v>
      </c>
      <c r="AR269" s="1" t="str">
        <f>'Bills Import 2024'!AZ269</f>
        <v>15% PUR</v>
      </c>
      <c r="AS269" s="1" t="str">
        <f>'Bills Import 2024'!BA269</f>
        <v>15% PUR</v>
      </c>
      <c r="AT269" s="1" t="str">
        <f>'Bills Import 2024'!BB269</f>
        <v>0% PUR</v>
      </c>
    </row>
    <row r="270" spans="1:46" x14ac:dyDescent="0.25">
      <c r="A270" s="1" t="str">
        <f>'Bills Import 2024'!E270</f>
        <v/>
      </c>
      <c r="B270" s="1" t="str">
        <f>'Bills Import 2024'!G270</f>
        <v/>
      </c>
      <c r="C270" s="1" t="str">
        <f>'Bills Import 2024'!I270</f>
        <v/>
      </c>
      <c r="D270" s="1" t="str">
        <f>'Bills Import 2024'!K270</f>
        <v/>
      </c>
      <c r="E270" s="1" t="str">
        <f>'Bills Import 2024'!M270</f>
        <v/>
      </c>
      <c r="F270" s="1" t="str">
        <f>'Bills Import 2024'!O270</f>
        <v/>
      </c>
      <c r="G270" s="45" t="str">
        <f>'Bills Import 2024'!R270</f>
        <v/>
      </c>
      <c r="H270" s="45" t="str">
        <f>'Bills Import 2024'!R270</f>
        <v/>
      </c>
      <c r="I270" s="45" t="str">
        <f>'Bills Import 2024'!AE270</f>
        <v/>
      </c>
      <c r="J270" s="45" t="str">
        <f>'Bills Import 2024'!AG270</f>
        <v/>
      </c>
      <c r="K270" s="45" t="str">
        <f>'Bills Import 2024'!AI270</f>
        <v/>
      </c>
      <c r="L270" s="45" t="str">
        <f>'Bills Import 2024'!AK270</f>
        <v/>
      </c>
      <c r="M270" s="45" t="str">
        <f>'Bills Import 2024'!AM270</f>
        <v/>
      </c>
      <c r="N270" s="45" t="str">
        <f>'Bills Import 2024'!AO270</f>
        <v/>
      </c>
      <c r="O270" s="1" t="str">
        <f>'Bills Import 2024'!X270</f>
        <v>101011701</v>
      </c>
      <c r="P270" s="1" t="str">
        <f>'Bills Import 2024'!Y270</f>
        <v>3010093</v>
      </c>
      <c r="Q270" s="1" t="str">
        <f>'Bills Import 2024'!Z270</f>
        <v>3010094</v>
      </c>
      <c r="R270" s="1" t="str">
        <f>'Bills Import 2024'!AA270</f>
        <v>101011701</v>
      </c>
      <c r="S270" s="1" t="str">
        <f>'Bills Import 2024'!AB270</f>
        <v>3010096</v>
      </c>
      <c r="T270" s="1" t="str">
        <f>'Bills Import 2024'!AC270</f>
        <v>3010097</v>
      </c>
      <c r="U270" s="1" t="str">
        <f>'Bills Import 2024'!BC270</f>
        <v>Deduction of Advance Payment to Suppliers</v>
      </c>
      <c r="V270" s="1" t="str">
        <f>'Bills Import 2024'!BD270</f>
        <v>Manpower</v>
      </c>
      <c r="W270" s="1" t="str">
        <f>'Bills Import 2024'!BE270</f>
        <v>Machinary</v>
      </c>
      <c r="X270" s="1" t="str">
        <f>'Bills Import 2024'!BF270</f>
        <v>Deduction of Advance Payment to Suppliers</v>
      </c>
      <c r="Y270" s="1" t="str">
        <f>'Bills Import 2024'!BG270</f>
        <v>Indirect Costs</v>
      </c>
      <c r="Z270" s="1" t="str">
        <f>'Bills Import 2024'!BH270</f>
        <v>Overheads</v>
      </c>
      <c r="AA270" s="1">
        <f>'Bills Import 2024'!BI270</f>
        <v>-1</v>
      </c>
      <c r="AB270" s="1">
        <f>'Bills Import 2024'!BJ270</f>
        <v>1</v>
      </c>
      <c r="AC270" s="1">
        <f>'Bills Import 2024'!BK270</f>
        <v>1</v>
      </c>
      <c r="AD270" s="1">
        <f>'Bills Import 2024'!BL270</f>
        <v>-1</v>
      </c>
      <c r="AE270" s="1">
        <f>'Bills Import 2024'!BM270</f>
        <v>1</v>
      </c>
      <c r="AF270" s="1">
        <f>'Bills Import 2024'!BN270</f>
        <v>1</v>
      </c>
      <c r="AG270" s="46">
        <f>'Bills Import 2024'!BO270</f>
        <v>119776</v>
      </c>
      <c r="AH270" s="46">
        <f>'Bills Import 2024'!BP270</f>
        <v>58505</v>
      </c>
      <c r="AI270" s="46">
        <f>'Bills Import 2024'!BQ270</f>
        <v>5401</v>
      </c>
      <c r="AJ270" s="46">
        <f>'Bills Import 2024'!BR270</f>
        <v>23981</v>
      </c>
      <c r="AK270" s="46">
        <f>'Bills Import 2024'!BS270</f>
        <v>10259</v>
      </c>
      <c r="AL270" s="46">
        <f>'Bills Import 2024'!BT270</f>
        <v>23671</v>
      </c>
      <c r="AM270" s="1">
        <f>'Bills Import 2024'!U270</f>
        <v>10254</v>
      </c>
      <c r="AN270" s="1" t="str">
        <f>'Bills Import 2024'!W270</f>
        <v>{"1026": 100.0}</v>
      </c>
      <c r="AO270" s="1" t="str">
        <f>'Bills Import 2024'!AW270</f>
        <v>15% PUR</v>
      </c>
      <c r="AP270" s="1" t="str">
        <f>'Bills Import 2024'!AX270</f>
        <v>0% PUR</v>
      </c>
      <c r="AQ270" s="1" t="str">
        <f>'Bills Import 2024'!AY270</f>
        <v>15% PUR</v>
      </c>
      <c r="AR270" s="1" t="str">
        <f>'Bills Import 2024'!AZ270</f>
        <v>15% PUR</v>
      </c>
      <c r="AS270" s="1" t="str">
        <f>'Bills Import 2024'!BA270</f>
        <v>15% PUR</v>
      </c>
      <c r="AT270" s="1" t="str">
        <f>'Bills Import 2024'!BB270</f>
        <v>0% PUR</v>
      </c>
    </row>
    <row r="271" spans="1:46" x14ac:dyDescent="0.25">
      <c r="A271" s="1" t="str">
        <f>'Bills Import 2024'!E271</f>
        <v>Raw Material Supplier</v>
      </c>
      <c r="B271" s="1" t="str">
        <f>'Bills Import 2024'!G271</f>
        <v>Employees Wages &amp; Salaries</v>
      </c>
      <c r="C271" s="1" t="str">
        <f>'Bills Import 2024'!I271</f>
        <v>Machinary Depreciation &amp; Maintenance</v>
      </c>
      <c r="D271" s="1" t="str">
        <f>'Bills Import 2024'!K271</f>
        <v>Subcontractors &amp; Services</v>
      </c>
      <c r="E271" s="1" t="str">
        <f>'Bills Import 2024'!M271</f>
        <v>Indirect Costs</v>
      </c>
      <c r="F271" s="1" t="str">
        <f>'Bills Import 2024'!O271</f>
        <v>Overheads</v>
      </c>
      <c r="G271" s="45">
        <f>'Bills Import 2024'!R271</f>
        <v>45474</v>
      </c>
      <c r="H271" s="45">
        <f>'Bills Import 2024'!R271</f>
        <v>45474</v>
      </c>
      <c r="I271" s="45">
        <f>'Bills Import 2024'!AE271</f>
        <v>45509</v>
      </c>
      <c r="J271" s="45">
        <f>'Bills Import 2024'!AG271</f>
        <v>45479</v>
      </c>
      <c r="K271" s="45">
        <f>'Bills Import 2024'!AI271</f>
        <v>45504</v>
      </c>
      <c r="L271" s="45">
        <f>'Bills Import 2024'!AK271</f>
        <v>45489</v>
      </c>
      <c r="M271" s="45">
        <f>'Bills Import 2024'!AM271</f>
        <v>45474</v>
      </c>
      <c r="N271" s="45">
        <f>'Bills Import 2024'!AO271</f>
        <v>45495</v>
      </c>
      <c r="O271" s="1" t="str">
        <f>'Bills Import 2024'!X271</f>
        <v>3010092</v>
      </c>
      <c r="P271" s="1" t="str">
        <f>'Bills Import 2024'!Y271</f>
        <v>3010093</v>
      </c>
      <c r="Q271" s="1" t="str">
        <f>'Bills Import 2024'!Z271</f>
        <v>3010094</v>
      </c>
      <c r="R271" s="1" t="str">
        <f>'Bills Import 2024'!AA271</f>
        <v>3010095</v>
      </c>
      <c r="S271" s="1" t="str">
        <f>'Bills Import 2024'!AB271</f>
        <v>3010096</v>
      </c>
      <c r="T271" s="1" t="str">
        <f>'Bills Import 2024'!AC271</f>
        <v>3010097</v>
      </c>
      <c r="U271" s="1" t="str">
        <f>'Bills Import 2024'!BC271</f>
        <v>Raw Material</v>
      </c>
      <c r="V271" s="1" t="str">
        <f>'Bills Import 2024'!BD271</f>
        <v>Manpower</v>
      </c>
      <c r="W271" s="1" t="str">
        <f>'Bills Import 2024'!BE271</f>
        <v>Machinary</v>
      </c>
      <c r="X271" s="1" t="str">
        <f>'Bills Import 2024'!BF271</f>
        <v>Subcontractors</v>
      </c>
      <c r="Y271" s="1" t="str">
        <f>'Bills Import 2024'!BG271</f>
        <v>Indirect Costs</v>
      </c>
      <c r="Z271" s="1" t="str">
        <f>'Bills Import 2024'!BH271</f>
        <v>Overheads</v>
      </c>
      <c r="AA271" s="1">
        <f>'Bills Import 2024'!BI271</f>
        <v>1</v>
      </c>
      <c r="AB271" s="1">
        <f>'Bills Import 2024'!BJ271</f>
        <v>1</v>
      </c>
      <c r="AC271" s="1">
        <f>'Bills Import 2024'!BK271</f>
        <v>1</v>
      </c>
      <c r="AD271" s="1">
        <f>'Bills Import 2024'!BL271</f>
        <v>1</v>
      </c>
      <c r="AE271" s="1">
        <f>'Bills Import 2024'!BM271</f>
        <v>1</v>
      </c>
      <c r="AF271" s="1">
        <f>'Bills Import 2024'!BN271</f>
        <v>1</v>
      </c>
      <c r="AG271" s="46">
        <f>'Bills Import 2024'!BO271</f>
        <v>578107</v>
      </c>
      <c r="AH271" s="46">
        <f>'Bills Import 2024'!BP271</f>
        <v>282381</v>
      </c>
      <c r="AI271" s="46">
        <f>'Bills Import 2024'!BQ271</f>
        <v>26068</v>
      </c>
      <c r="AJ271" s="46">
        <f>'Bills Import 2024'!BR271</f>
        <v>115746</v>
      </c>
      <c r="AK271" s="46">
        <f>'Bills Import 2024'!BS271</f>
        <v>49516</v>
      </c>
      <c r="AL271" s="46">
        <f>'Bills Import 2024'!BT271</f>
        <v>114249</v>
      </c>
      <c r="AM271" s="1">
        <f>'Bills Import 2024'!U271</f>
        <v>10253</v>
      </c>
      <c r="AN271" s="1" t="str">
        <f>'Bills Import 2024'!W271</f>
        <v>{"1025": 100.0}</v>
      </c>
      <c r="AO271" s="1" t="str">
        <f>'Bills Import 2024'!AW271</f>
        <v>15% PUR</v>
      </c>
      <c r="AP271" s="1" t="str">
        <f>'Bills Import 2024'!AX271</f>
        <v>0% PUR</v>
      </c>
      <c r="AQ271" s="1" t="str">
        <f>'Bills Import 2024'!AY271</f>
        <v>15% PUR</v>
      </c>
      <c r="AR271" s="1" t="str">
        <f>'Bills Import 2024'!AZ271</f>
        <v>15% PUR</v>
      </c>
      <c r="AS271" s="1" t="str">
        <f>'Bills Import 2024'!BA271</f>
        <v>15% PUR</v>
      </c>
      <c r="AT271" s="1" t="str">
        <f>'Bills Import 2024'!BB271</f>
        <v>0% PUR</v>
      </c>
    </row>
    <row r="272" spans="1:46" x14ac:dyDescent="0.25">
      <c r="A272" s="1" t="str">
        <f>'Bills Import 2024'!E272</f>
        <v/>
      </c>
      <c r="B272" s="1" t="str">
        <f>'Bills Import 2024'!G272</f>
        <v/>
      </c>
      <c r="C272" s="1" t="str">
        <f>'Bills Import 2024'!I272</f>
        <v/>
      </c>
      <c r="D272" s="1" t="str">
        <f>'Bills Import 2024'!K272</f>
        <v/>
      </c>
      <c r="E272" s="1" t="str">
        <f>'Bills Import 2024'!M272</f>
        <v/>
      </c>
      <c r="F272" s="1" t="str">
        <f>'Bills Import 2024'!O272</f>
        <v/>
      </c>
      <c r="G272" s="45" t="str">
        <f>'Bills Import 2024'!R272</f>
        <v/>
      </c>
      <c r="H272" s="45" t="str">
        <f>'Bills Import 2024'!R272</f>
        <v/>
      </c>
      <c r="I272" s="45" t="str">
        <f>'Bills Import 2024'!AE272</f>
        <v/>
      </c>
      <c r="J272" s="45" t="str">
        <f>'Bills Import 2024'!AG272</f>
        <v/>
      </c>
      <c r="K272" s="45" t="str">
        <f>'Bills Import 2024'!AI272</f>
        <v/>
      </c>
      <c r="L272" s="45" t="str">
        <f>'Bills Import 2024'!AK272</f>
        <v/>
      </c>
      <c r="M272" s="45" t="str">
        <f>'Bills Import 2024'!AM272</f>
        <v/>
      </c>
      <c r="N272" s="45" t="str">
        <f>'Bills Import 2024'!AO272</f>
        <v/>
      </c>
      <c r="O272" s="1" t="str">
        <f>'Bills Import 2024'!X272</f>
        <v>101011701</v>
      </c>
      <c r="P272" s="1" t="str">
        <f>'Bills Import 2024'!Y272</f>
        <v>3010093</v>
      </c>
      <c r="Q272" s="1" t="str">
        <f>'Bills Import 2024'!Z272</f>
        <v>3010094</v>
      </c>
      <c r="R272" s="1" t="str">
        <f>'Bills Import 2024'!AA272</f>
        <v>101011701</v>
      </c>
      <c r="S272" s="1" t="str">
        <f>'Bills Import 2024'!AB272</f>
        <v>3010096</v>
      </c>
      <c r="T272" s="1" t="str">
        <f>'Bills Import 2024'!AC272</f>
        <v>3010097</v>
      </c>
      <c r="U272" s="1" t="str">
        <f>'Bills Import 2024'!BC272</f>
        <v>Deduction of Advance Payment to Suppliers</v>
      </c>
      <c r="V272" s="1" t="str">
        <f>'Bills Import 2024'!BD272</f>
        <v>Manpower</v>
      </c>
      <c r="W272" s="1" t="str">
        <f>'Bills Import 2024'!BE272</f>
        <v>Machinary</v>
      </c>
      <c r="X272" s="1" t="str">
        <f>'Bills Import 2024'!BF272</f>
        <v>Deduction of Advance Payment to Suppliers</v>
      </c>
      <c r="Y272" s="1" t="str">
        <f>'Bills Import 2024'!BG272</f>
        <v>Indirect Costs</v>
      </c>
      <c r="Z272" s="1" t="str">
        <f>'Bills Import 2024'!BH272</f>
        <v>Overheads</v>
      </c>
      <c r="AA272" s="1">
        <f>'Bills Import 2024'!BI272</f>
        <v>-1</v>
      </c>
      <c r="AB272" s="1">
        <f>'Bills Import 2024'!BJ272</f>
        <v>1</v>
      </c>
      <c r="AC272" s="1">
        <f>'Bills Import 2024'!BK272</f>
        <v>1</v>
      </c>
      <c r="AD272" s="1">
        <f>'Bills Import 2024'!BL272</f>
        <v>-1</v>
      </c>
      <c r="AE272" s="1">
        <f>'Bills Import 2024'!BM272</f>
        <v>1</v>
      </c>
      <c r="AF272" s="1">
        <f>'Bills Import 2024'!BN272</f>
        <v>1</v>
      </c>
      <c r="AG272" s="46">
        <f>'Bills Import 2024'!BO272</f>
        <v>231243</v>
      </c>
      <c r="AH272" s="46">
        <f>'Bills Import 2024'!BP272</f>
        <v>112952</v>
      </c>
      <c r="AI272" s="46">
        <f>'Bills Import 2024'!BQ272</f>
        <v>10427</v>
      </c>
      <c r="AJ272" s="46">
        <f>'Bills Import 2024'!BR272</f>
        <v>46298</v>
      </c>
      <c r="AK272" s="46">
        <f>'Bills Import 2024'!BS272</f>
        <v>19807</v>
      </c>
      <c r="AL272" s="46">
        <f>'Bills Import 2024'!BT272</f>
        <v>45700</v>
      </c>
      <c r="AM272" s="1">
        <f>'Bills Import 2024'!U272</f>
        <v>10253</v>
      </c>
      <c r="AN272" s="1" t="str">
        <f>'Bills Import 2024'!W272</f>
        <v>{"1025": 100.0}</v>
      </c>
      <c r="AO272" s="1" t="str">
        <f>'Bills Import 2024'!AW272</f>
        <v>15% PUR</v>
      </c>
      <c r="AP272" s="1" t="str">
        <f>'Bills Import 2024'!AX272</f>
        <v>0% PUR</v>
      </c>
      <c r="AQ272" s="1" t="str">
        <f>'Bills Import 2024'!AY272</f>
        <v>15% PUR</v>
      </c>
      <c r="AR272" s="1" t="str">
        <f>'Bills Import 2024'!AZ272</f>
        <v>15% PUR</v>
      </c>
      <c r="AS272" s="1" t="str">
        <f>'Bills Import 2024'!BA272</f>
        <v>15% PUR</v>
      </c>
      <c r="AT272" s="1" t="str">
        <f>'Bills Import 2024'!BB272</f>
        <v>0% PUR</v>
      </c>
    </row>
    <row r="273" spans="1:46" x14ac:dyDescent="0.25">
      <c r="A273" s="1" t="str">
        <f>'Bills Import 2024'!E273</f>
        <v>Raw Material Supplier</v>
      </c>
      <c r="B273" s="1" t="str">
        <f>'Bills Import 2024'!G273</f>
        <v>Employees Wages &amp; Salaries</v>
      </c>
      <c r="C273" s="1" t="str">
        <f>'Bills Import 2024'!I273</f>
        <v>Machinary Depreciation &amp; Maintenance</v>
      </c>
      <c r="D273" s="1" t="str">
        <f>'Bills Import 2024'!K273</f>
        <v>Subcontractors &amp; Services</v>
      </c>
      <c r="E273" s="1" t="str">
        <f>'Bills Import 2024'!M273</f>
        <v>Indirect Costs</v>
      </c>
      <c r="F273" s="1" t="str">
        <f>'Bills Import 2024'!O273</f>
        <v>Overheads</v>
      </c>
      <c r="G273" s="45">
        <f>'Bills Import 2024'!R273</f>
        <v>45474</v>
      </c>
      <c r="H273" s="45">
        <f>'Bills Import 2024'!R273</f>
        <v>45474</v>
      </c>
      <c r="I273" s="45">
        <f>'Bills Import 2024'!AE273</f>
        <v>45509</v>
      </c>
      <c r="J273" s="45">
        <f>'Bills Import 2024'!AG273</f>
        <v>45479</v>
      </c>
      <c r="K273" s="45">
        <f>'Bills Import 2024'!AI273</f>
        <v>45504</v>
      </c>
      <c r="L273" s="45">
        <f>'Bills Import 2024'!AK273</f>
        <v>45489</v>
      </c>
      <c r="M273" s="45">
        <f>'Bills Import 2024'!AM273</f>
        <v>45474</v>
      </c>
      <c r="N273" s="45">
        <f>'Bills Import 2024'!AO273</f>
        <v>45495</v>
      </c>
      <c r="O273" s="1" t="str">
        <f>'Bills Import 2024'!X273</f>
        <v>3010092</v>
      </c>
      <c r="P273" s="1" t="str">
        <f>'Bills Import 2024'!Y273</f>
        <v>3010093</v>
      </c>
      <c r="Q273" s="1" t="str">
        <f>'Bills Import 2024'!Z273</f>
        <v>3010094</v>
      </c>
      <c r="R273" s="1" t="str">
        <f>'Bills Import 2024'!AA273</f>
        <v>3010095</v>
      </c>
      <c r="S273" s="1" t="str">
        <f>'Bills Import 2024'!AB273</f>
        <v>3010096</v>
      </c>
      <c r="T273" s="1" t="str">
        <f>'Bills Import 2024'!AC273</f>
        <v>3010097</v>
      </c>
      <c r="U273" s="1" t="str">
        <f>'Bills Import 2024'!BC273</f>
        <v>Raw Material</v>
      </c>
      <c r="V273" s="1" t="str">
        <f>'Bills Import 2024'!BD273</f>
        <v>Manpower</v>
      </c>
      <c r="W273" s="1" t="str">
        <f>'Bills Import 2024'!BE273</f>
        <v>Machinary</v>
      </c>
      <c r="X273" s="1" t="str">
        <f>'Bills Import 2024'!BF273</f>
        <v>Subcontractors</v>
      </c>
      <c r="Y273" s="1" t="str">
        <f>'Bills Import 2024'!BG273</f>
        <v>Indirect Costs</v>
      </c>
      <c r="Z273" s="1" t="str">
        <f>'Bills Import 2024'!BH273</f>
        <v>Overheads</v>
      </c>
      <c r="AA273" s="1">
        <f>'Bills Import 2024'!BI273</f>
        <v>1</v>
      </c>
      <c r="AB273" s="1">
        <f>'Bills Import 2024'!BJ273</f>
        <v>1</v>
      </c>
      <c r="AC273" s="1">
        <f>'Bills Import 2024'!BK273</f>
        <v>1</v>
      </c>
      <c r="AD273" s="1">
        <f>'Bills Import 2024'!BL273</f>
        <v>1</v>
      </c>
      <c r="AE273" s="1">
        <f>'Bills Import 2024'!BM273</f>
        <v>1</v>
      </c>
      <c r="AF273" s="1">
        <f>'Bills Import 2024'!BN273</f>
        <v>1</v>
      </c>
      <c r="AG273" s="46">
        <f>'Bills Import 2024'!BO273</f>
        <v>625725</v>
      </c>
      <c r="AH273" s="46">
        <f>'Bills Import 2024'!BP273</f>
        <v>305640</v>
      </c>
      <c r="AI273" s="46">
        <f>'Bills Import 2024'!BQ273</f>
        <v>28215</v>
      </c>
      <c r="AJ273" s="46">
        <f>'Bills Import 2024'!BR273</f>
        <v>125280</v>
      </c>
      <c r="AK273" s="46">
        <f>'Bills Import 2024'!BS273</f>
        <v>53595</v>
      </c>
      <c r="AL273" s="46">
        <f>'Bills Import 2024'!BT273</f>
        <v>123660</v>
      </c>
      <c r="AM273" s="1">
        <f>'Bills Import 2024'!U273</f>
        <v>10995</v>
      </c>
      <c r="AN273" s="1" t="str">
        <f>'Bills Import 2024'!W273</f>
        <v>{"1108": 100.0}</v>
      </c>
      <c r="AO273" s="1" t="str">
        <f>'Bills Import 2024'!AW273</f>
        <v>15% PUR</v>
      </c>
      <c r="AP273" s="1" t="str">
        <f>'Bills Import 2024'!AX273</f>
        <v>0% PUR</v>
      </c>
      <c r="AQ273" s="1" t="str">
        <f>'Bills Import 2024'!AY273</f>
        <v>15% PUR</v>
      </c>
      <c r="AR273" s="1" t="str">
        <f>'Bills Import 2024'!AZ273</f>
        <v>15% PUR</v>
      </c>
      <c r="AS273" s="1" t="str">
        <f>'Bills Import 2024'!BA273</f>
        <v>15% PUR</v>
      </c>
      <c r="AT273" s="1" t="str">
        <f>'Bills Import 2024'!BB273</f>
        <v>0% PUR</v>
      </c>
    </row>
    <row r="274" spans="1:46" x14ac:dyDescent="0.25">
      <c r="A274" s="1" t="str">
        <f>'Bills Import 2024'!E274</f>
        <v>Raw Material Supplier</v>
      </c>
      <c r="B274" s="1" t="str">
        <f>'Bills Import 2024'!G274</f>
        <v>Employees Wages &amp; Salaries</v>
      </c>
      <c r="C274" s="1" t="str">
        <f>'Bills Import 2024'!I274</f>
        <v>Machinary Depreciation &amp; Maintenance</v>
      </c>
      <c r="D274" s="1" t="str">
        <f>'Bills Import 2024'!K274</f>
        <v>Subcontractors &amp; Services</v>
      </c>
      <c r="E274" s="1" t="str">
        <f>'Bills Import 2024'!M274</f>
        <v>Indirect Costs</v>
      </c>
      <c r="F274" s="1" t="str">
        <f>'Bills Import 2024'!O274</f>
        <v>Overheads</v>
      </c>
      <c r="G274" s="45">
        <f>'Bills Import 2024'!R274</f>
        <v>45474</v>
      </c>
      <c r="H274" s="45">
        <f>'Bills Import 2024'!R274</f>
        <v>45474</v>
      </c>
      <c r="I274" s="45">
        <f>'Bills Import 2024'!AE274</f>
        <v>45509</v>
      </c>
      <c r="J274" s="45">
        <f>'Bills Import 2024'!AG274</f>
        <v>45479</v>
      </c>
      <c r="K274" s="45">
        <f>'Bills Import 2024'!AI274</f>
        <v>45504</v>
      </c>
      <c r="L274" s="45">
        <f>'Bills Import 2024'!AK274</f>
        <v>45489</v>
      </c>
      <c r="M274" s="45">
        <f>'Bills Import 2024'!AM274</f>
        <v>45474</v>
      </c>
      <c r="N274" s="45">
        <f>'Bills Import 2024'!AO274</f>
        <v>45495</v>
      </c>
      <c r="O274" s="1" t="str">
        <f>'Bills Import 2024'!X274</f>
        <v>3010092</v>
      </c>
      <c r="P274" s="1" t="str">
        <f>'Bills Import 2024'!Y274</f>
        <v>3010093</v>
      </c>
      <c r="Q274" s="1" t="str">
        <f>'Bills Import 2024'!Z274</f>
        <v>3010094</v>
      </c>
      <c r="R274" s="1" t="str">
        <f>'Bills Import 2024'!AA274</f>
        <v>3010095</v>
      </c>
      <c r="S274" s="1" t="str">
        <f>'Bills Import 2024'!AB274</f>
        <v>3010096</v>
      </c>
      <c r="T274" s="1" t="str">
        <f>'Bills Import 2024'!AC274</f>
        <v>3010097</v>
      </c>
      <c r="U274" s="1" t="str">
        <f>'Bills Import 2024'!BC274</f>
        <v>Raw Material</v>
      </c>
      <c r="V274" s="1" t="str">
        <f>'Bills Import 2024'!BD274</f>
        <v>Manpower</v>
      </c>
      <c r="W274" s="1" t="str">
        <f>'Bills Import 2024'!BE274</f>
        <v>Machinary</v>
      </c>
      <c r="X274" s="1" t="str">
        <f>'Bills Import 2024'!BF274</f>
        <v>Subcontractors</v>
      </c>
      <c r="Y274" s="1" t="str">
        <f>'Bills Import 2024'!BG274</f>
        <v>Indirect Costs</v>
      </c>
      <c r="Z274" s="1" t="str">
        <f>'Bills Import 2024'!BH274</f>
        <v>Overheads</v>
      </c>
      <c r="AA274" s="1">
        <f>'Bills Import 2024'!BI274</f>
        <v>1</v>
      </c>
      <c r="AB274" s="1">
        <f>'Bills Import 2024'!BJ274</f>
        <v>1</v>
      </c>
      <c r="AC274" s="1">
        <f>'Bills Import 2024'!BK274</f>
        <v>1</v>
      </c>
      <c r="AD274" s="1">
        <f>'Bills Import 2024'!BL274</f>
        <v>1</v>
      </c>
      <c r="AE274" s="1">
        <f>'Bills Import 2024'!BM274</f>
        <v>1</v>
      </c>
      <c r="AF274" s="1">
        <f>'Bills Import 2024'!BN274</f>
        <v>1</v>
      </c>
      <c r="AG274" s="46">
        <f>'Bills Import 2024'!BO274</f>
        <v>1365209</v>
      </c>
      <c r="AH274" s="46">
        <f>'Bills Import 2024'!BP274</f>
        <v>666846</v>
      </c>
      <c r="AI274" s="46">
        <f>'Bills Import 2024'!BQ274</f>
        <v>61560</v>
      </c>
      <c r="AJ274" s="46">
        <f>'Bills Import 2024'!BR274</f>
        <v>273336</v>
      </c>
      <c r="AK274" s="46">
        <f>'Bills Import 2024'!BS274</f>
        <v>116934</v>
      </c>
      <c r="AL274" s="46">
        <f>'Bills Import 2024'!BT274</f>
        <v>269802</v>
      </c>
      <c r="AM274" s="1">
        <f>'Bills Import 2024'!U274</f>
        <v>10259</v>
      </c>
      <c r="AN274" s="1" t="str">
        <f>'Bills Import 2024'!W274</f>
        <v>{"1031": 100.0}</v>
      </c>
      <c r="AO274" s="1" t="str">
        <f>'Bills Import 2024'!AW274</f>
        <v>15% PUR</v>
      </c>
      <c r="AP274" s="1" t="str">
        <f>'Bills Import 2024'!AX274</f>
        <v>0% PUR</v>
      </c>
      <c r="AQ274" s="1" t="str">
        <f>'Bills Import 2024'!AY274</f>
        <v>15% PUR</v>
      </c>
      <c r="AR274" s="1" t="str">
        <f>'Bills Import 2024'!AZ274</f>
        <v>15% PUR</v>
      </c>
      <c r="AS274" s="1" t="str">
        <f>'Bills Import 2024'!BA274</f>
        <v>15% PUR</v>
      </c>
      <c r="AT274" s="1" t="str">
        <f>'Bills Import 2024'!BB274</f>
        <v>0% PUR</v>
      </c>
    </row>
    <row r="275" spans="1:46" x14ac:dyDescent="0.25">
      <c r="A275" s="1" t="str">
        <f>'Bills Import 2024'!E275</f>
        <v/>
      </c>
      <c r="B275" s="1" t="str">
        <f>'Bills Import 2024'!G275</f>
        <v/>
      </c>
      <c r="C275" s="1" t="str">
        <f>'Bills Import 2024'!I275</f>
        <v/>
      </c>
      <c r="D275" s="1" t="str">
        <f>'Bills Import 2024'!K275</f>
        <v/>
      </c>
      <c r="E275" s="1" t="str">
        <f>'Bills Import 2024'!M275</f>
        <v/>
      </c>
      <c r="F275" s="1" t="str">
        <f>'Bills Import 2024'!O275</f>
        <v/>
      </c>
      <c r="G275" s="45" t="str">
        <f>'Bills Import 2024'!R275</f>
        <v/>
      </c>
      <c r="H275" s="45" t="str">
        <f>'Bills Import 2024'!R275</f>
        <v/>
      </c>
      <c r="I275" s="45" t="str">
        <f>'Bills Import 2024'!AE275</f>
        <v/>
      </c>
      <c r="J275" s="45" t="str">
        <f>'Bills Import 2024'!AG275</f>
        <v/>
      </c>
      <c r="K275" s="45" t="str">
        <f>'Bills Import 2024'!AI275</f>
        <v/>
      </c>
      <c r="L275" s="45" t="str">
        <f>'Bills Import 2024'!AK275</f>
        <v/>
      </c>
      <c r="M275" s="45" t="str">
        <f>'Bills Import 2024'!AM275</f>
        <v/>
      </c>
      <c r="N275" s="45" t="str">
        <f>'Bills Import 2024'!AO275</f>
        <v/>
      </c>
      <c r="O275" s="1" t="str">
        <f>'Bills Import 2024'!X275</f>
        <v>101011701</v>
      </c>
      <c r="P275" s="1" t="str">
        <f>'Bills Import 2024'!Y275</f>
        <v>3010093</v>
      </c>
      <c r="Q275" s="1" t="str">
        <f>'Bills Import 2024'!Z275</f>
        <v>3010094</v>
      </c>
      <c r="R275" s="1" t="str">
        <f>'Bills Import 2024'!AA275</f>
        <v>101011701</v>
      </c>
      <c r="S275" s="1" t="str">
        <f>'Bills Import 2024'!AB275</f>
        <v>3010096</v>
      </c>
      <c r="T275" s="1" t="str">
        <f>'Bills Import 2024'!AC275</f>
        <v>3010097</v>
      </c>
      <c r="U275" s="1" t="str">
        <f>'Bills Import 2024'!BC275</f>
        <v>Deduction of Advance Payment to Suppliers</v>
      </c>
      <c r="V275" s="1" t="str">
        <f>'Bills Import 2024'!BD275</f>
        <v>Manpower</v>
      </c>
      <c r="W275" s="1" t="str">
        <f>'Bills Import 2024'!BE275</f>
        <v>Machinary</v>
      </c>
      <c r="X275" s="1" t="str">
        <f>'Bills Import 2024'!BF275</f>
        <v>Deduction of Advance Payment to Suppliers</v>
      </c>
      <c r="Y275" s="1" t="str">
        <f>'Bills Import 2024'!BG275</f>
        <v>Indirect Costs</v>
      </c>
      <c r="Z275" s="1" t="str">
        <f>'Bills Import 2024'!BH275</f>
        <v>Overheads</v>
      </c>
      <c r="AA275" s="1">
        <f>'Bills Import 2024'!BI275</f>
        <v>-1</v>
      </c>
      <c r="AB275" s="1">
        <f>'Bills Import 2024'!BJ275</f>
        <v>1</v>
      </c>
      <c r="AC275" s="1">
        <f>'Bills Import 2024'!BK275</f>
        <v>1</v>
      </c>
      <c r="AD275" s="1">
        <f>'Bills Import 2024'!BL275</f>
        <v>-1</v>
      </c>
      <c r="AE275" s="1">
        <f>'Bills Import 2024'!BM275</f>
        <v>1</v>
      </c>
      <c r="AF275" s="1">
        <f>'Bills Import 2024'!BN275</f>
        <v>1</v>
      </c>
      <c r="AG275" s="46">
        <f>'Bills Import 2024'!BO275</f>
        <v>136521</v>
      </c>
      <c r="AH275" s="46">
        <f>'Bills Import 2024'!BP275</f>
        <v>66685</v>
      </c>
      <c r="AI275" s="46">
        <f>'Bills Import 2024'!BQ275</f>
        <v>6156</v>
      </c>
      <c r="AJ275" s="46">
        <f>'Bills Import 2024'!BR275</f>
        <v>27334</v>
      </c>
      <c r="AK275" s="46">
        <f>'Bills Import 2024'!BS275</f>
        <v>11693</v>
      </c>
      <c r="AL275" s="46">
        <f>'Bills Import 2024'!BT275</f>
        <v>26980</v>
      </c>
      <c r="AM275" s="1">
        <f>'Bills Import 2024'!U275</f>
        <v>10259</v>
      </c>
      <c r="AN275" s="1" t="str">
        <f>'Bills Import 2024'!W275</f>
        <v>{"1031": 100.0}</v>
      </c>
      <c r="AO275" s="1" t="str">
        <f>'Bills Import 2024'!AW275</f>
        <v>15% PUR</v>
      </c>
      <c r="AP275" s="1" t="str">
        <f>'Bills Import 2024'!AX275</f>
        <v>0% PUR</v>
      </c>
      <c r="AQ275" s="1" t="str">
        <f>'Bills Import 2024'!AY275</f>
        <v>15% PUR</v>
      </c>
      <c r="AR275" s="1" t="str">
        <f>'Bills Import 2024'!AZ275</f>
        <v>15% PUR</v>
      </c>
      <c r="AS275" s="1" t="str">
        <f>'Bills Import 2024'!BA275</f>
        <v>15% PUR</v>
      </c>
      <c r="AT275" s="1" t="str">
        <f>'Bills Import 2024'!BB275</f>
        <v>0% PUR</v>
      </c>
    </row>
    <row r="276" spans="1:46" x14ac:dyDescent="0.25">
      <c r="A276" s="1" t="str">
        <f>'Bills Import 2024'!E276</f>
        <v>Raw Material Supplier</v>
      </c>
      <c r="B276" s="1" t="str">
        <f>'Bills Import 2024'!G276</f>
        <v>Employees Wages &amp; Salaries</v>
      </c>
      <c r="C276" s="1" t="str">
        <f>'Bills Import 2024'!I276</f>
        <v>Machinary Depreciation &amp; Maintenance</v>
      </c>
      <c r="D276" s="1" t="str">
        <f>'Bills Import 2024'!K276</f>
        <v>Subcontractors &amp; Services</v>
      </c>
      <c r="E276" s="1" t="str">
        <f>'Bills Import 2024'!M276</f>
        <v>Indirect Costs</v>
      </c>
      <c r="F276" s="1" t="str">
        <f>'Bills Import 2024'!O276</f>
        <v>Overheads</v>
      </c>
      <c r="G276" s="45">
        <f>'Bills Import 2024'!R276</f>
        <v>45474</v>
      </c>
      <c r="H276" s="45">
        <f>'Bills Import 2024'!R276</f>
        <v>45474</v>
      </c>
      <c r="I276" s="45">
        <f>'Bills Import 2024'!AE276</f>
        <v>45509</v>
      </c>
      <c r="J276" s="45">
        <f>'Bills Import 2024'!AG276</f>
        <v>45479</v>
      </c>
      <c r="K276" s="45">
        <f>'Bills Import 2024'!AI276</f>
        <v>45504</v>
      </c>
      <c r="L276" s="45">
        <f>'Bills Import 2024'!AK276</f>
        <v>45489</v>
      </c>
      <c r="M276" s="45">
        <f>'Bills Import 2024'!AM276</f>
        <v>45474</v>
      </c>
      <c r="N276" s="45">
        <f>'Bills Import 2024'!AO276</f>
        <v>45495</v>
      </c>
      <c r="O276" s="1" t="str">
        <f>'Bills Import 2024'!X276</f>
        <v>3010092</v>
      </c>
      <c r="P276" s="1" t="str">
        <f>'Bills Import 2024'!Y276</f>
        <v>3010093</v>
      </c>
      <c r="Q276" s="1" t="str">
        <f>'Bills Import 2024'!Z276</f>
        <v>3010094</v>
      </c>
      <c r="R276" s="1" t="str">
        <f>'Bills Import 2024'!AA276</f>
        <v>3010095</v>
      </c>
      <c r="S276" s="1" t="str">
        <f>'Bills Import 2024'!AB276</f>
        <v>3010096</v>
      </c>
      <c r="T276" s="1" t="str">
        <f>'Bills Import 2024'!AC276</f>
        <v>3010097</v>
      </c>
      <c r="U276" s="1" t="str">
        <f>'Bills Import 2024'!BC276</f>
        <v>Raw Material</v>
      </c>
      <c r="V276" s="1" t="str">
        <f>'Bills Import 2024'!BD276</f>
        <v>Manpower</v>
      </c>
      <c r="W276" s="1" t="str">
        <f>'Bills Import 2024'!BE276</f>
        <v>Machinary</v>
      </c>
      <c r="X276" s="1" t="str">
        <f>'Bills Import 2024'!BF276</f>
        <v>Subcontractors</v>
      </c>
      <c r="Y276" s="1" t="str">
        <f>'Bills Import 2024'!BG276</f>
        <v>Indirect Costs</v>
      </c>
      <c r="Z276" s="1" t="str">
        <f>'Bills Import 2024'!BH276</f>
        <v>Overheads</v>
      </c>
      <c r="AA276" s="1">
        <f>'Bills Import 2024'!BI276</f>
        <v>1</v>
      </c>
      <c r="AB276" s="1">
        <f>'Bills Import 2024'!BJ276</f>
        <v>1</v>
      </c>
      <c r="AC276" s="1">
        <f>'Bills Import 2024'!BK276</f>
        <v>1</v>
      </c>
      <c r="AD276" s="1">
        <f>'Bills Import 2024'!BL276</f>
        <v>1</v>
      </c>
      <c r="AE276" s="1">
        <f>'Bills Import 2024'!BM276</f>
        <v>1</v>
      </c>
      <c r="AF276" s="1">
        <f>'Bills Import 2024'!BN276</f>
        <v>1</v>
      </c>
      <c r="AG276" s="46">
        <f>'Bills Import 2024'!BO276</f>
        <v>704009</v>
      </c>
      <c r="AH276" s="46">
        <f>'Bills Import 2024'!BP276</f>
        <v>343878</v>
      </c>
      <c r="AI276" s="46">
        <f>'Bills Import 2024'!BQ276</f>
        <v>31745</v>
      </c>
      <c r="AJ276" s="46">
        <f>'Bills Import 2024'!BR276</f>
        <v>140954</v>
      </c>
      <c r="AK276" s="46">
        <f>'Bills Import 2024'!BS276</f>
        <v>60300</v>
      </c>
      <c r="AL276" s="46">
        <f>'Bills Import 2024'!BT276</f>
        <v>139131</v>
      </c>
      <c r="AM276" s="1">
        <f>'Bills Import 2024'!U276</f>
        <v>10239</v>
      </c>
      <c r="AN276" s="1" t="str">
        <f>'Bills Import 2024'!W276</f>
        <v>{"1011": 100.0}</v>
      </c>
      <c r="AO276" s="1" t="str">
        <f>'Bills Import 2024'!AW276</f>
        <v>15% PUR</v>
      </c>
      <c r="AP276" s="1" t="str">
        <f>'Bills Import 2024'!AX276</f>
        <v>0% PUR</v>
      </c>
      <c r="AQ276" s="1" t="str">
        <f>'Bills Import 2024'!AY276</f>
        <v>15% PUR</v>
      </c>
      <c r="AR276" s="1" t="str">
        <f>'Bills Import 2024'!AZ276</f>
        <v>15% PUR</v>
      </c>
      <c r="AS276" s="1" t="str">
        <f>'Bills Import 2024'!BA276</f>
        <v>15% PUR</v>
      </c>
      <c r="AT276" s="1" t="str">
        <f>'Bills Import 2024'!BB276</f>
        <v>0% PUR</v>
      </c>
    </row>
    <row r="277" spans="1:46" x14ac:dyDescent="0.25">
      <c r="A277" s="1" t="str">
        <f>'Bills Import 2024'!E277</f>
        <v/>
      </c>
      <c r="B277" s="1" t="str">
        <f>'Bills Import 2024'!G277</f>
        <v/>
      </c>
      <c r="C277" s="1" t="str">
        <f>'Bills Import 2024'!I277</f>
        <v/>
      </c>
      <c r="D277" s="1" t="str">
        <f>'Bills Import 2024'!K277</f>
        <v/>
      </c>
      <c r="E277" s="1" t="str">
        <f>'Bills Import 2024'!M277</f>
        <v/>
      </c>
      <c r="F277" s="1" t="str">
        <f>'Bills Import 2024'!O277</f>
        <v/>
      </c>
      <c r="G277" s="45" t="str">
        <f>'Bills Import 2024'!R277</f>
        <v/>
      </c>
      <c r="H277" s="45" t="str">
        <f>'Bills Import 2024'!R277</f>
        <v/>
      </c>
      <c r="I277" s="45" t="str">
        <f>'Bills Import 2024'!AE277</f>
        <v/>
      </c>
      <c r="J277" s="45" t="str">
        <f>'Bills Import 2024'!AG277</f>
        <v/>
      </c>
      <c r="K277" s="45" t="str">
        <f>'Bills Import 2024'!AI277</f>
        <v/>
      </c>
      <c r="L277" s="45" t="str">
        <f>'Bills Import 2024'!AK277</f>
        <v/>
      </c>
      <c r="M277" s="45" t="str">
        <f>'Bills Import 2024'!AM277</f>
        <v/>
      </c>
      <c r="N277" s="45" t="str">
        <f>'Bills Import 2024'!AO277</f>
        <v/>
      </c>
      <c r="O277" s="1" t="str">
        <f>'Bills Import 2024'!X277</f>
        <v>101011701</v>
      </c>
      <c r="P277" s="1" t="str">
        <f>'Bills Import 2024'!Y277</f>
        <v>3010093</v>
      </c>
      <c r="Q277" s="1" t="str">
        <f>'Bills Import 2024'!Z277</f>
        <v>3010094</v>
      </c>
      <c r="R277" s="1" t="str">
        <f>'Bills Import 2024'!AA277</f>
        <v>101011701</v>
      </c>
      <c r="S277" s="1" t="str">
        <f>'Bills Import 2024'!AB277</f>
        <v>3010096</v>
      </c>
      <c r="T277" s="1" t="str">
        <f>'Bills Import 2024'!AC277</f>
        <v>3010097</v>
      </c>
      <c r="U277" s="1" t="str">
        <f>'Bills Import 2024'!BC277</f>
        <v>Deduction of Advance Payment to Suppliers</v>
      </c>
      <c r="V277" s="1" t="str">
        <f>'Bills Import 2024'!BD277</f>
        <v>Manpower</v>
      </c>
      <c r="W277" s="1" t="str">
        <f>'Bills Import 2024'!BE277</f>
        <v>Machinary</v>
      </c>
      <c r="X277" s="1" t="str">
        <f>'Bills Import 2024'!BF277</f>
        <v>Deduction of Advance Payment to Suppliers</v>
      </c>
      <c r="Y277" s="1" t="str">
        <f>'Bills Import 2024'!BG277</f>
        <v>Indirect Costs</v>
      </c>
      <c r="Z277" s="1" t="str">
        <f>'Bills Import 2024'!BH277</f>
        <v>Overheads</v>
      </c>
      <c r="AA277" s="1">
        <f>'Bills Import 2024'!BI277</f>
        <v>-1</v>
      </c>
      <c r="AB277" s="1">
        <f>'Bills Import 2024'!BJ277</f>
        <v>1</v>
      </c>
      <c r="AC277" s="1">
        <f>'Bills Import 2024'!BK277</f>
        <v>1</v>
      </c>
      <c r="AD277" s="1">
        <f>'Bills Import 2024'!BL277</f>
        <v>-1</v>
      </c>
      <c r="AE277" s="1">
        <f>'Bills Import 2024'!BM277</f>
        <v>1</v>
      </c>
      <c r="AF277" s="1">
        <f>'Bills Import 2024'!BN277</f>
        <v>1</v>
      </c>
      <c r="AG277" s="46">
        <f>'Bills Import 2024'!BO277</f>
        <v>176002</v>
      </c>
      <c r="AH277" s="46">
        <f>'Bills Import 2024'!BP277</f>
        <v>85970</v>
      </c>
      <c r="AI277" s="46">
        <f>'Bills Import 2024'!BQ277</f>
        <v>7936</v>
      </c>
      <c r="AJ277" s="46">
        <f>'Bills Import 2024'!BR277</f>
        <v>35238</v>
      </c>
      <c r="AK277" s="46">
        <f>'Bills Import 2024'!BS277</f>
        <v>15075</v>
      </c>
      <c r="AL277" s="46">
        <f>'Bills Import 2024'!BT277</f>
        <v>34783</v>
      </c>
      <c r="AM277" s="1">
        <f>'Bills Import 2024'!U277</f>
        <v>10239</v>
      </c>
      <c r="AN277" s="1" t="str">
        <f>'Bills Import 2024'!W277</f>
        <v>{"1011": 100.0}</v>
      </c>
      <c r="AO277" s="1" t="str">
        <f>'Bills Import 2024'!AW277</f>
        <v>15% PUR</v>
      </c>
      <c r="AP277" s="1" t="str">
        <f>'Bills Import 2024'!AX277</f>
        <v>0% PUR</v>
      </c>
      <c r="AQ277" s="1" t="str">
        <f>'Bills Import 2024'!AY277</f>
        <v>15% PUR</v>
      </c>
      <c r="AR277" s="1" t="str">
        <f>'Bills Import 2024'!AZ277</f>
        <v>15% PUR</v>
      </c>
      <c r="AS277" s="1" t="str">
        <f>'Bills Import 2024'!BA277</f>
        <v>15% PUR</v>
      </c>
      <c r="AT277" s="1" t="str">
        <f>'Bills Import 2024'!BB277</f>
        <v>0% PUR</v>
      </c>
    </row>
    <row r="278" spans="1:46" x14ac:dyDescent="0.25">
      <c r="A278" s="1" t="str">
        <f>'Bills Import 2024'!E278</f>
        <v>Raw Material Supplier</v>
      </c>
      <c r="B278" s="1" t="str">
        <f>'Bills Import 2024'!G278</f>
        <v>Employees Wages &amp; Salaries</v>
      </c>
      <c r="C278" s="1" t="str">
        <f>'Bills Import 2024'!I278</f>
        <v>Machinary Depreciation &amp; Maintenance</v>
      </c>
      <c r="D278" s="1" t="str">
        <f>'Bills Import 2024'!K278</f>
        <v>Subcontractors &amp; Services</v>
      </c>
      <c r="E278" s="1" t="str">
        <f>'Bills Import 2024'!M278</f>
        <v>Indirect Costs</v>
      </c>
      <c r="F278" s="1" t="str">
        <f>'Bills Import 2024'!O278</f>
        <v>Overheads</v>
      </c>
      <c r="G278" s="45">
        <f>'Bills Import 2024'!R278</f>
        <v>45474</v>
      </c>
      <c r="H278" s="45">
        <f>'Bills Import 2024'!R278</f>
        <v>45474</v>
      </c>
      <c r="I278" s="45">
        <f>'Bills Import 2024'!AE278</f>
        <v>45509</v>
      </c>
      <c r="J278" s="45">
        <f>'Bills Import 2024'!AG278</f>
        <v>45479</v>
      </c>
      <c r="K278" s="45">
        <f>'Bills Import 2024'!AI278</f>
        <v>45504</v>
      </c>
      <c r="L278" s="45">
        <f>'Bills Import 2024'!AK278</f>
        <v>45489</v>
      </c>
      <c r="M278" s="45">
        <f>'Bills Import 2024'!AM278</f>
        <v>45474</v>
      </c>
      <c r="N278" s="45">
        <f>'Bills Import 2024'!AO278</f>
        <v>45495</v>
      </c>
      <c r="O278" s="1" t="str">
        <f>'Bills Import 2024'!X278</f>
        <v>3010092</v>
      </c>
      <c r="P278" s="1" t="str">
        <f>'Bills Import 2024'!Y278</f>
        <v>3010093</v>
      </c>
      <c r="Q278" s="1" t="str">
        <f>'Bills Import 2024'!Z278</f>
        <v>3010094</v>
      </c>
      <c r="R278" s="1" t="str">
        <f>'Bills Import 2024'!AA278</f>
        <v>3010095</v>
      </c>
      <c r="S278" s="1" t="str">
        <f>'Bills Import 2024'!AB278</f>
        <v>3010096</v>
      </c>
      <c r="T278" s="1" t="str">
        <f>'Bills Import 2024'!AC278</f>
        <v>3010097</v>
      </c>
      <c r="U278" s="1" t="str">
        <f>'Bills Import 2024'!BC278</f>
        <v>Raw Material</v>
      </c>
      <c r="V278" s="1" t="str">
        <f>'Bills Import 2024'!BD278</f>
        <v>Manpower</v>
      </c>
      <c r="W278" s="1" t="str">
        <f>'Bills Import 2024'!BE278</f>
        <v>Machinary</v>
      </c>
      <c r="X278" s="1" t="str">
        <f>'Bills Import 2024'!BF278</f>
        <v>Subcontractors</v>
      </c>
      <c r="Y278" s="1" t="str">
        <f>'Bills Import 2024'!BG278</f>
        <v>Indirect Costs</v>
      </c>
      <c r="Z278" s="1" t="str">
        <f>'Bills Import 2024'!BH278</f>
        <v>Overheads</v>
      </c>
      <c r="AA278" s="1">
        <f>'Bills Import 2024'!BI278</f>
        <v>1</v>
      </c>
      <c r="AB278" s="1">
        <f>'Bills Import 2024'!BJ278</f>
        <v>1</v>
      </c>
      <c r="AC278" s="1">
        <f>'Bills Import 2024'!BK278</f>
        <v>1</v>
      </c>
      <c r="AD278" s="1">
        <f>'Bills Import 2024'!BL278</f>
        <v>1</v>
      </c>
      <c r="AE278" s="1">
        <f>'Bills Import 2024'!BM278</f>
        <v>1</v>
      </c>
      <c r="AF278" s="1">
        <f>'Bills Import 2024'!BN278</f>
        <v>1</v>
      </c>
      <c r="AG278" s="46">
        <f>'Bills Import 2024'!BO278</f>
        <v>231750</v>
      </c>
      <c r="AH278" s="46">
        <f>'Bills Import 2024'!BP278</f>
        <v>113200</v>
      </c>
      <c r="AI278" s="46">
        <f>'Bills Import 2024'!BQ278</f>
        <v>10450</v>
      </c>
      <c r="AJ278" s="46">
        <f>'Bills Import 2024'!BR278</f>
        <v>46400</v>
      </c>
      <c r="AK278" s="46">
        <f>'Bills Import 2024'!BS278</f>
        <v>19850</v>
      </c>
      <c r="AL278" s="46">
        <f>'Bills Import 2024'!BT278</f>
        <v>45800</v>
      </c>
      <c r="AM278" s="1">
        <f>'Bills Import 2024'!U278</f>
        <v>10250</v>
      </c>
      <c r="AN278" s="1" t="str">
        <f>'Bills Import 2024'!W278</f>
        <v>{"1022": 100.0}</v>
      </c>
      <c r="AO278" s="1" t="str">
        <f>'Bills Import 2024'!AW278</f>
        <v>15% PUR</v>
      </c>
      <c r="AP278" s="1" t="str">
        <f>'Bills Import 2024'!AX278</f>
        <v>0% PUR</v>
      </c>
      <c r="AQ278" s="1" t="str">
        <f>'Bills Import 2024'!AY278</f>
        <v>15% PUR</v>
      </c>
      <c r="AR278" s="1" t="str">
        <f>'Bills Import 2024'!AZ278</f>
        <v>15% PUR</v>
      </c>
      <c r="AS278" s="1" t="str">
        <f>'Bills Import 2024'!BA278</f>
        <v>15% PUR</v>
      </c>
      <c r="AT278" s="1" t="str">
        <f>'Bills Import 2024'!BB278</f>
        <v>0% PUR</v>
      </c>
    </row>
    <row r="279" spans="1:46" x14ac:dyDescent="0.25">
      <c r="A279" s="1" t="str">
        <f>'Bills Import 2024'!E279</f>
        <v/>
      </c>
      <c r="B279" s="1" t="str">
        <f>'Bills Import 2024'!G279</f>
        <v/>
      </c>
      <c r="C279" s="1" t="str">
        <f>'Bills Import 2024'!I279</f>
        <v/>
      </c>
      <c r="D279" s="1" t="str">
        <f>'Bills Import 2024'!K279</f>
        <v/>
      </c>
      <c r="E279" s="1" t="str">
        <f>'Bills Import 2024'!M279</f>
        <v/>
      </c>
      <c r="F279" s="1" t="str">
        <f>'Bills Import 2024'!O279</f>
        <v/>
      </c>
      <c r="G279" s="45" t="str">
        <f>'Bills Import 2024'!R279</f>
        <v/>
      </c>
      <c r="H279" s="45" t="str">
        <f>'Bills Import 2024'!R279</f>
        <v/>
      </c>
      <c r="I279" s="45" t="str">
        <f>'Bills Import 2024'!AE279</f>
        <v/>
      </c>
      <c r="J279" s="45" t="str">
        <f>'Bills Import 2024'!AG279</f>
        <v/>
      </c>
      <c r="K279" s="45" t="str">
        <f>'Bills Import 2024'!AI279</f>
        <v/>
      </c>
      <c r="L279" s="45" t="str">
        <f>'Bills Import 2024'!AK279</f>
        <v/>
      </c>
      <c r="M279" s="45" t="str">
        <f>'Bills Import 2024'!AM279</f>
        <v/>
      </c>
      <c r="N279" s="45" t="str">
        <f>'Bills Import 2024'!AO279</f>
        <v/>
      </c>
      <c r="O279" s="1" t="str">
        <f>'Bills Import 2024'!X279</f>
        <v>101011701</v>
      </c>
      <c r="P279" s="1" t="str">
        <f>'Bills Import 2024'!Y279</f>
        <v>3010093</v>
      </c>
      <c r="Q279" s="1" t="str">
        <f>'Bills Import 2024'!Z279</f>
        <v>3010094</v>
      </c>
      <c r="R279" s="1" t="str">
        <f>'Bills Import 2024'!AA279</f>
        <v>101011701</v>
      </c>
      <c r="S279" s="1" t="str">
        <f>'Bills Import 2024'!AB279</f>
        <v>3010096</v>
      </c>
      <c r="T279" s="1" t="str">
        <f>'Bills Import 2024'!AC279</f>
        <v>3010097</v>
      </c>
      <c r="U279" s="1" t="str">
        <f>'Bills Import 2024'!BC279</f>
        <v>Deduction of Advance Payment to Suppliers</v>
      </c>
      <c r="V279" s="1" t="str">
        <f>'Bills Import 2024'!BD279</f>
        <v>Manpower</v>
      </c>
      <c r="W279" s="1" t="str">
        <f>'Bills Import 2024'!BE279</f>
        <v>Machinary</v>
      </c>
      <c r="X279" s="1" t="str">
        <f>'Bills Import 2024'!BF279</f>
        <v>Deduction of Advance Payment to Suppliers</v>
      </c>
      <c r="Y279" s="1" t="str">
        <f>'Bills Import 2024'!BG279</f>
        <v>Indirect Costs</v>
      </c>
      <c r="Z279" s="1" t="str">
        <f>'Bills Import 2024'!BH279</f>
        <v>Overheads</v>
      </c>
      <c r="AA279" s="1">
        <f>'Bills Import 2024'!BI279</f>
        <v>-1</v>
      </c>
      <c r="AB279" s="1">
        <f>'Bills Import 2024'!BJ279</f>
        <v>1</v>
      </c>
      <c r="AC279" s="1">
        <f>'Bills Import 2024'!BK279</f>
        <v>1</v>
      </c>
      <c r="AD279" s="1">
        <f>'Bills Import 2024'!BL279</f>
        <v>-1</v>
      </c>
      <c r="AE279" s="1">
        <f>'Bills Import 2024'!BM279</f>
        <v>1</v>
      </c>
      <c r="AF279" s="1">
        <f>'Bills Import 2024'!BN279</f>
        <v>1</v>
      </c>
      <c r="AG279" s="46">
        <f>'Bills Import 2024'!BO279</f>
        <v>46350</v>
      </c>
      <c r="AH279" s="46">
        <f>'Bills Import 2024'!BP279</f>
        <v>22640</v>
      </c>
      <c r="AI279" s="46">
        <f>'Bills Import 2024'!BQ279</f>
        <v>2090</v>
      </c>
      <c r="AJ279" s="46">
        <f>'Bills Import 2024'!BR279</f>
        <v>9280</v>
      </c>
      <c r="AK279" s="46">
        <f>'Bills Import 2024'!BS279</f>
        <v>3970</v>
      </c>
      <c r="AL279" s="46">
        <f>'Bills Import 2024'!BT279</f>
        <v>9160</v>
      </c>
      <c r="AM279" s="1">
        <f>'Bills Import 2024'!U279</f>
        <v>10250</v>
      </c>
      <c r="AN279" s="1" t="str">
        <f>'Bills Import 2024'!W279</f>
        <v>{"1022": 100.0}</v>
      </c>
      <c r="AO279" s="1" t="str">
        <f>'Bills Import 2024'!AW279</f>
        <v>15% PUR</v>
      </c>
      <c r="AP279" s="1" t="str">
        <f>'Bills Import 2024'!AX279</f>
        <v>0% PUR</v>
      </c>
      <c r="AQ279" s="1" t="str">
        <f>'Bills Import 2024'!AY279</f>
        <v>15% PUR</v>
      </c>
      <c r="AR279" s="1" t="str">
        <f>'Bills Import 2024'!AZ279</f>
        <v>15% PUR</v>
      </c>
      <c r="AS279" s="1" t="str">
        <f>'Bills Import 2024'!BA279</f>
        <v>15% PUR</v>
      </c>
      <c r="AT279" s="1" t="str">
        <f>'Bills Import 2024'!BB279</f>
        <v>0% PUR</v>
      </c>
    </row>
    <row r="280" spans="1:46" x14ac:dyDescent="0.25">
      <c r="A280" s="1" t="str">
        <f>'Bills Import 2024'!E280</f>
        <v>Raw Material Supplier</v>
      </c>
      <c r="B280" s="1" t="str">
        <f>'Bills Import 2024'!G280</f>
        <v>Employees Wages &amp; Salaries</v>
      </c>
      <c r="C280" s="1" t="str">
        <f>'Bills Import 2024'!I280</f>
        <v>Machinary Depreciation &amp; Maintenance</v>
      </c>
      <c r="D280" s="1" t="str">
        <f>'Bills Import 2024'!K280</f>
        <v>Subcontractors &amp; Services</v>
      </c>
      <c r="E280" s="1" t="str">
        <f>'Bills Import 2024'!M280</f>
        <v>Indirect Costs</v>
      </c>
      <c r="F280" s="1" t="str">
        <f>'Bills Import 2024'!O280</f>
        <v>Overheads</v>
      </c>
      <c r="G280" s="45">
        <f>'Bills Import 2024'!R280</f>
        <v>45474</v>
      </c>
      <c r="H280" s="45">
        <f>'Bills Import 2024'!R280</f>
        <v>45474</v>
      </c>
      <c r="I280" s="45">
        <f>'Bills Import 2024'!AE280</f>
        <v>45509</v>
      </c>
      <c r="J280" s="45">
        <f>'Bills Import 2024'!AG280</f>
        <v>45479</v>
      </c>
      <c r="K280" s="45">
        <f>'Bills Import 2024'!AI280</f>
        <v>45504</v>
      </c>
      <c r="L280" s="45">
        <f>'Bills Import 2024'!AK280</f>
        <v>45489</v>
      </c>
      <c r="M280" s="45">
        <f>'Bills Import 2024'!AM280</f>
        <v>45474</v>
      </c>
      <c r="N280" s="45">
        <f>'Bills Import 2024'!AO280</f>
        <v>45495</v>
      </c>
      <c r="O280" s="1" t="str">
        <f>'Bills Import 2024'!X280</f>
        <v>3010092</v>
      </c>
      <c r="P280" s="1" t="str">
        <f>'Bills Import 2024'!Y280</f>
        <v>3010093</v>
      </c>
      <c r="Q280" s="1" t="str">
        <f>'Bills Import 2024'!Z280</f>
        <v>3010094</v>
      </c>
      <c r="R280" s="1" t="str">
        <f>'Bills Import 2024'!AA280</f>
        <v>3010095</v>
      </c>
      <c r="S280" s="1" t="str">
        <f>'Bills Import 2024'!AB280</f>
        <v>3010096</v>
      </c>
      <c r="T280" s="1" t="str">
        <f>'Bills Import 2024'!AC280</f>
        <v>3010097</v>
      </c>
      <c r="U280" s="1" t="str">
        <f>'Bills Import 2024'!BC280</f>
        <v>Raw Material</v>
      </c>
      <c r="V280" s="1" t="str">
        <f>'Bills Import 2024'!BD280</f>
        <v>Manpower</v>
      </c>
      <c r="W280" s="1" t="str">
        <f>'Bills Import 2024'!BE280</f>
        <v>Machinary</v>
      </c>
      <c r="X280" s="1" t="str">
        <f>'Bills Import 2024'!BF280</f>
        <v>Subcontractors</v>
      </c>
      <c r="Y280" s="1" t="str">
        <f>'Bills Import 2024'!BG280</f>
        <v>Indirect Costs</v>
      </c>
      <c r="Z280" s="1" t="str">
        <f>'Bills Import 2024'!BH280</f>
        <v>Overheads</v>
      </c>
      <c r="AA280" s="1">
        <f>'Bills Import 2024'!BI280</f>
        <v>1</v>
      </c>
      <c r="AB280" s="1">
        <f>'Bills Import 2024'!BJ280</f>
        <v>1</v>
      </c>
      <c r="AC280" s="1">
        <f>'Bills Import 2024'!BK280</f>
        <v>1</v>
      </c>
      <c r="AD280" s="1">
        <f>'Bills Import 2024'!BL280</f>
        <v>1</v>
      </c>
      <c r="AE280" s="1">
        <f>'Bills Import 2024'!BM280</f>
        <v>1</v>
      </c>
      <c r="AF280" s="1">
        <f>'Bills Import 2024'!BN280</f>
        <v>1</v>
      </c>
      <c r="AG280" s="46">
        <f>'Bills Import 2024'!BO280</f>
        <v>695250</v>
      </c>
      <c r="AH280" s="46">
        <f>'Bills Import 2024'!BP280</f>
        <v>339600</v>
      </c>
      <c r="AI280" s="46">
        <f>'Bills Import 2024'!BQ280</f>
        <v>31350</v>
      </c>
      <c r="AJ280" s="46">
        <f>'Bills Import 2024'!BR280</f>
        <v>139200</v>
      </c>
      <c r="AK280" s="46">
        <f>'Bills Import 2024'!BS280</f>
        <v>59550</v>
      </c>
      <c r="AL280" s="46">
        <f>'Bills Import 2024'!BT280</f>
        <v>137400</v>
      </c>
      <c r="AM280" s="1">
        <f>'Bills Import 2024'!U280</f>
        <v>10249</v>
      </c>
      <c r="AN280" s="1" t="str">
        <f>'Bills Import 2024'!W280</f>
        <v>{"1021": 100.0}</v>
      </c>
      <c r="AO280" s="1" t="str">
        <f>'Bills Import 2024'!AW280</f>
        <v>15% PUR</v>
      </c>
      <c r="AP280" s="1" t="str">
        <f>'Bills Import 2024'!AX280</f>
        <v>0% PUR</v>
      </c>
      <c r="AQ280" s="1" t="str">
        <f>'Bills Import 2024'!AY280</f>
        <v>15% PUR</v>
      </c>
      <c r="AR280" s="1" t="str">
        <f>'Bills Import 2024'!AZ280</f>
        <v>15% PUR</v>
      </c>
      <c r="AS280" s="1" t="str">
        <f>'Bills Import 2024'!BA280</f>
        <v>15% PUR</v>
      </c>
      <c r="AT280" s="1" t="str">
        <f>'Bills Import 2024'!BB280</f>
        <v>0% PUR</v>
      </c>
    </row>
    <row r="281" spans="1:46" x14ac:dyDescent="0.25">
      <c r="A281" s="1" t="str">
        <f>'Bills Import 2024'!E281</f>
        <v/>
      </c>
      <c r="B281" s="1" t="str">
        <f>'Bills Import 2024'!G281</f>
        <v/>
      </c>
      <c r="C281" s="1" t="str">
        <f>'Bills Import 2024'!I281</f>
        <v/>
      </c>
      <c r="D281" s="1" t="str">
        <f>'Bills Import 2024'!K281</f>
        <v/>
      </c>
      <c r="E281" s="1" t="str">
        <f>'Bills Import 2024'!M281</f>
        <v/>
      </c>
      <c r="F281" s="1" t="str">
        <f>'Bills Import 2024'!O281</f>
        <v/>
      </c>
      <c r="G281" s="45" t="str">
        <f>'Bills Import 2024'!R281</f>
        <v/>
      </c>
      <c r="H281" s="45" t="str">
        <f>'Bills Import 2024'!R281</f>
        <v/>
      </c>
      <c r="I281" s="45" t="str">
        <f>'Bills Import 2024'!AE281</f>
        <v/>
      </c>
      <c r="J281" s="45" t="str">
        <f>'Bills Import 2024'!AG281</f>
        <v/>
      </c>
      <c r="K281" s="45" t="str">
        <f>'Bills Import 2024'!AI281</f>
        <v/>
      </c>
      <c r="L281" s="45" t="str">
        <f>'Bills Import 2024'!AK281</f>
        <v/>
      </c>
      <c r="M281" s="45" t="str">
        <f>'Bills Import 2024'!AM281</f>
        <v/>
      </c>
      <c r="N281" s="45" t="str">
        <f>'Bills Import 2024'!AO281</f>
        <v/>
      </c>
      <c r="O281" s="1" t="str">
        <f>'Bills Import 2024'!X281</f>
        <v>101011701</v>
      </c>
      <c r="P281" s="1" t="str">
        <f>'Bills Import 2024'!Y281</f>
        <v>3010093</v>
      </c>
      <c r="Q281" s="1" t="str">
        <f>'Bills Import 2024'!Z281</f>
        <v>3010094</v>
      </c>
      <c r="R281" s="1" t="str">
        <f>'Bills Import 2024'!AA281</f>
        <v>101011701</v>
      </c>
      <c r="S281" s="1" t="str">
        <f>'Bills Import 2024'!AB281</f>
        <v>3010096</v>
      </c>
      <c r="T281" s="1" t="str">
        <f>'Bills Import 2024'!AC281</f>
        <v>3010097</v>
      </c>
      <c r="U281" s="1" t="str">
        <f>'Bills Import 2024'!BC281</f>
        <v>Deduction of Advance Payment to Suppliers</v>
      </c>
      <c r="V281" s="1" t="str">
        <f>'Bills Import 2024'!BD281</f>
        <v>Manpower</v>
      </c>
      <c r="W281" s="1" t="str">
        <f>'Bills Import 2024'!BE281</f>
        <v>Machinary</v>
      </c>
      <c r="X281" s="1" t="str">
        <f>'Bills Import 2024'!BF281</f>
        <v>Deduction of Advance Payment to Suppliers</v>
      </c>
      <c r="Y281" s="1" t="str">
        <f>'Bills Import 2024'!BG281</f>
        <v>Indirect Costs</v>
      </c>
      <c r="Z281" s="1" t="str">
        <f>'Bills Import 2024'!BH281</f>
        <v>Overheads</v>
      </c>
      <c r="AA281" s="1">
        <f>'Bills Import 2024'!BI281</f>
        <v>-1</v>
      </c>
      <c r="AB281" s="1">
        <f>'Bills Import 2024'!BJ281</f>
        <v>1</v>
      </c>
      <c r="AC281" s="1">
        <f>'Bills Import 2024'!BK281</f>
        <v>1</v>
      </c>
      <c r="AD281" s="1">
        <f>'Bills Import 2024'!BL281</f>
        <v>-1</v>
      </c>
      <c r="AE281" s="1">
        <f>'Bills Import 2024'!BM281</f>
        <v>1</v>
      </c>
      <c r="AF281" s="1">
        <f>'Bills Import 2024'!BN281</f>
        <v>1</v>
      </c>
      <c r="AG281" s="46">
        <f>'Bills Import 2024'!BO281</f>
        <v>104288</v>
      </c>
      <c r="AH281" s="46">
        <f>'Bills Import 2024'!BP281</f>
        <v>50940</v>
      </c>
      <c r="AI281" s="46">
        <f>'Bills Import 2024'!BQ281</f>
        <v>4703</v>
      </c>
      <c r="AJ281" s="46">
        <f>'Bills Import 2024'!BR281</f>
        <v>20880</v>
      </c>
      <c r="AK281" s="46">
        <f>'Bills Import 2024'!BS281</f>
        <v>8933</v>
      </c>
      <c r="AL281" s="46">
        <f>'Bills Import 2024'!BT281</f>
        <v>20610</v>
      </c>
      <c r="AM281" s="1">
        <f>'Bills Import 2024'!U281</f>
        <v>10249</v>
      </c>
      <c r="AN281" s="1" t="str">
        <f>'Bills Import 2024'!W281</f>
        <v>{"1021": 100.0}</v>
      </c>
      <c r="AO281" s="1" t="str">
        <f>'Bills Import 2024'!AW281</f>
        <v>15% PUR</v>
      </c>
      <c r="AP281" s="1" t="str">
        <f>'Bills Import 2024'!AX281</f>
        <v>0% PUR</v>
      </c>
      <c r="AQ281" s="1" t="str">
        <f>'Bills Import 2024'!AY281</f>
        <v>15% PUR</v>
      </c>
      <c r="AR281" s="1" t="str">
        <f>'Bills Import 2024'!AZ281</f>
        <v>15% PUR</v>
      </c>
      <c r="AS281" s="1" t="str">
        <f>'Bills Import 2024'!BA281</f>
        <v>15% PUR</v>
      </c>
      <c r="AT281" s="1" t="str">
        <f>'Bills Import 2024'!BB281</f>
        <v>0% PUR</v>
      </c>
    </row>
    <row r="282" spans="1:46" x14ac:dyDescent="0.25">
      <c r="A282" s="1" t="str">
        <f>'Bills Import 2024'!E282</f>
        <v>Raw Material Supplier</v>
      </c>
      <c r="B282" s="1" t="str">
        <f>'Bills Import 2024'!G282</f>
        <v>Employees Wages &amp; Salaries</v>
      </c>
      <c r="C282" s="1" t="str">
        <f>'Bills Import 2024'!I282</f>
        <v>Machinary Depreciation &amp; Maintenance</v>
      </c>
      <c r="D282" s="1" t="str">
        <f>'Bills Import 2024'!K282</f>
        <v>Subcontractors &amp; Services</v>
      </c>
      <c r="E282" s="1" t="str">
        <f>'Bills Import 2024'!M282</f>
        <v>Indirect Costs</v>
      </c>
      <c r="F282" s="1" t="str">
        <f>'Bills Import 2024'!O282</f>
        <v>Overheads</v>
      </c>
      <c r="G282" s="45">
        <f>'Bills Import 2024'!R282</f>
        <v>45474</v>
      </c>
      <c r="H282" s="45">
        <f>'Bills Import 2024'!R282</f>
        <v>45474</v>
      </c>
      <c r="I282" s="45">
        <f>'Bills Import 2024'!AE282</f>
        <v>45509</v>
      </c>
      <c r="J282" s="45">
        <f>'Bills Import 2024'!AG282</f>
        <v>45479</v>
      </c>
      <c r="K282" s="45">
        <f>'Bills Import 2024'!AI282</f>
        <v>45504</v>
      </c>
      <c r="L282" s="45">
        <f>'Bills Import 2024'!AK282</f>
        <v>45489</v>
      </c>
      <c r="M282" s="45">
        <f>'Bills Import 2024'!AM282</f>
        <v>45474</v>
      </c>
      <c r="N282" s="45">
        <f>'Bills Import 2024'!AO282</f>
        <v>45495</v>
      </c>
      <c r="O282" s="1" t="str">
        <f>'Bills Import 2024'!X282</f>
        <v>3010092</v>
      </c>
      <c r="P282" s="1" t="str">
        <f>'Bills Import 2024'!Y282</f>
        <v>3010093</v>
      </c>
      <c r="Q282" s="1" t="str">
        <f>'Bills Import 2024'!Z282</f>
        <v>3010094</v>
      </c>
      <c r="R282" s="1" t="str">
        <f>'Bills Import 2024'!AA282</f>
        <v>3010095</v>
      </c>
      <c r="S282" s="1" t="str">
        <f>'Bills Import 2024'!AB282</f>
        <v>3010096</v>
      </c>
      <c r="T282" s="1" t="str">
        <f>'Bills Import 2024'!AC282</f>
        <v>3010097</v>
      </c>
      <c r="U282" s="1" t="str">
        <f>'Bills Import 2024'!BC282</f>
        <v>Raw Material</v>
      </c>
      <c r="V282" s="1" t="str">
        <f>'Bills Import 2024'!BD282</f>
        <v>Manpower</v>
      </c>
      <c r="W282" s="1" t="str">
        <f>'Bills Import 2024'!BE282</f>
        <v>Machinary</v>
      </c>
      <c r="X282" s="1" t="str">
        <f>'Bills Import 2024'!BF282</f>
        <v>Subcontractors</v>
      </c>
      <c r="Y282" s="1" t="str">
        <f>'Bills Import 2024'!BG282</f>
        <v>Indirect Costs</v>
      </c>
      <c r="Z282" s="1" t="str">
        <f>'Bills Import 2024'!BH282</f>
        <v>Overheads</v>
      </c>
      <c r="AA282" s="1">
        <f>'Bills Import 2024'!BI282</f>
        <v>1</v>
      </c>
      <c r="AB282" s="1">
        <f>'Bills Import 2024'!BJ282</f>
        <v>1</v>
      </c>
      <c r="AC282" s="1">
        <f>'Bills Import 2024'!BK282</f>
        <v>1</v>
      </c>
      <c r="AD282" s="1">
        <f>'Bills Import 2024'!BL282</f>
        <v>1</v>
      </c>
      <c r="AE282" s="1">
        <f>'Bills Import 2024'!BM282</f>
        <v>1</v>
      </c>
      <c r="AF282" s="1">
        <f>'Bills Import 2024'!BN282</f>
        <v>1</v>
      </c>
      <c r="AG282" s="46">
        <f>'Bills Import 2024'!BO282</f>
        <v>2088671</v>
      </c>
      <c r="AH282" s="46">
        <f>'Bills Import 2024'!BP282</f>
        <v>1020227</v>
      </c>
      <c r="AI282" s="46">
        <f>'Bills Import 2024'!BQ282</f>
        <v>94182</v>
      </c>
      <c r="AJ282" s="46">
        <f>'Bills Import 2024'!BR282</f>
        <v>418185</v>
      </c>
      <c r="AK282" s="46">
        <f>'Bills Import 2024'!BS282</f>
        <v>178900</v>
      </c>
      <c r="AL282" s="46">
        <f>'Bills Import 2024'!BT282</f>
        <v>412777</v>
      </c>
      <c r="AM282" s="1">
        <f>'Bills Import 2024'!U282</f>
        <v>10139</v>
      </c>
      <c r="AN282" s="1" t="str">
        <f>'Bills Import 2024'!W282</f>
        <v>{"911": 100.0}</v>
      </c>
      <c r="AO282" s="1" t="str">
        <f>'Bills Import 2024'!AW282</f>
        <v>15% PUR</v>
      </c>
      <c r="AP282" s="1" t="str">
        <f>'Bills Import 2024'!AX282</f>
        <v>0% PUR</v>
      </c>
      <c r="AQ282" s="1" t="str">
        <f>'Bills Import 2024'!AY282</f>
        <v>15% PUR</v>
      </c>
      <c r="AR282" s="1" t="str">
        <f>'Bills Import 2024'!AZ282</f>
        <v>15% PUR</v>
      </c>
      <c r="AS282" s="1" t="str">
        <f>'Bills Import 2024'!BA282</f>
        <v>15% PUR</v>
      </c>
      <c r="AT282" s="1" t="str">
        <f>'Bills Import 2024'!BB282</f>
        <v>0% PUR</v>
      </c>
    </row>
    <row r="283" spans="1:46" x14ac:dyDescent="0.25">
      <c r="A283" s="1" t="str">
        <f>'Bills Import 2024'!E283</f>
        <v/>
      </c>
      <c r="B283" s="1" t="str">
        <f>'Bills Import 2024'!G283</f>
        <v/>
      </c>
      <c r="C283" s="1" t="str">
        <f>'Bills Import 2024'!I283</f>
        <v/>
      </c>
      <c r="D283" s="1" t="str">
        <f>'Bills Import 2024'!K283</f>
        <v/>
      </c>
      <c r="E283" s="1" t="str">
        <f>'Bills Import 2024'!M283</f>
        <v/>
      </c>
      <c r="F283" s="1" t="str">
        <f>'Bills Import 2024'!O283</f>
        <v/>
      </c>
      <c r="G283" s="45" t="str">
        <f>'Bills Import 2024'!R283</f>
        <v/>
      </c>
      <c r="H283" s="45" t="str">
        <f>'Bills Import 2024'!R283</f>
        <v/>
      </c>
      <c r="I283" s="45" t="str">
        <f>'Bills Import 2024'!AE283</f>
        <v/>
      </c>
      <c r="J283" s="45" t="str">
        <f>'Bills Import 2024'!AG283</f>
        <v/>
      </c>
      <c r="K283" s="45" t="str">
        <f>'Bills Import 2024'!AI283</f>
        <v/>
      </c>
      <c r="L283" s="45" t="str">
        <f>'Bills Import 2024'!AK283</f>
        <v/>
      </c>
      <c r="M283" s="45" t="str">
        <f>'Bills Import 2024'!AM283</f>
        <v/>
      </c>
      <c r="N283" s="45" t="str">
        <f>'Bills Import 2024'!AO283</f>
        <v/>
      </c>
      <c r="O283" s="1" t="str">
        <f>'Bills Import 2024'!X283</f>
        <v>101011701</v>
      </c>
      <c r="P283" s="1" t="str">
        <f>'Bills Import 2024'!Y283</f>
        <v>3010093</v>
      </c>
      <c r="Q283" s="1" t="str">
        <f>'Bills Import 2024'!Z283</f>
        <v>3010094</v>
      </c>
      <c r="R283" s="1" t="str">
        <f>'Bills Import 2024'!AA283</f>
        <v>101011701</v>
      </c>
      <c r="S283" s="1" t="str">
        <f>'Bills Import 2024'!AB283</f>
        <v>3010096</v>
      </c>
      <c r="T283" s="1" t="str">
        <f>'Bills Import 2024'!AC283</f>
        <v>3010097</v>
      </c>
      <c r="U283" s="1" t="str">
        <f>'Bills Import 2024'!BC283</f>
        <v>Deduction of Advance Payment to Suppliers</v>
      </c>
      <c r="V283" s="1" t="str">
        <f>'Bills Import 2024'!BD283</f>
        <v>Manpower</v>
      </c>
      <c r="W283" s="1" t="str">
        <f>'Bills Import 2024'!BE283</f>
        <v>Machinary</v>
      </c>
      <c r="X283" s="1" t="str">
        <f>'Bills Import 2024'!BF283</f>
        <v>Deduction of Advance Payment to Suppliers</v>
      </c>
      <c r="Y283" s="1" t="str">
        <f>'Bills Import 2024'!BG283</f>
        <v>Indirect Costs</v>
      </c>
      <c r="Z283" s="1" t="str">
        <f>'Bills Import 2024'!BH283</f>
        <v>Overheads</v>
      </c>
      <c r="AA283" s="1">
        <f>'Bills Import 2024'!BI283</f>
        <v>-1</v>
      </c>
      <c r="AB283" s="1">
        <f>'Bills Import 2024'!BJ283</f>
        <v>1</v>
      </c>
      <c r="AC283" s="1">
        <f>'Bills Import 2024'!BK283</f>
        <v>1</v>
      </c>
      <c r="AD283" s="1">
        <f>'Bills Import 2024'!BL283</f>
        <v>-1</v>
      </c>
      <c r="AE283" s="1">
        <f>'Bills Import 2024'!BM283</f>
        <v>1</v>
      </c>
      <c r="AF283" s="1">
        <f>'Bills Import 2024'!BN283</f>
        <v>1</v>
      </c>
      <c r="AG283" s="46">
        <f>'Bills Import 2024'!BO283</f>
        <v>122814</v>
      </c>
      <c r="AH283" s="46">
        <f>'Bills Import 2024'!BP283</f>
        <v>59989</v>
      </c>
      <c r="AI283" s="46">
        <f>'Bills Import 2024'!BQ283</f>
        <v>5538</v>
      </c>
      <c r="AJ283" s="46">
        <f>'Bills Import 2024'!BR283</f>
        <v>24589</v>
      </c>
      <c r="AK283" s="46">
        <f>'Bills Import 2024'!BS283</f>
        <v>10519</v>
      </c>
      <c r="AL283" s="46">
        <f>'Bills Import 2024'!BT283</f>
        <v>24271</v>
      </c>
      <c r="AM283" s="1">
        <f>'Bills Import 2024'!U283</f>
        <v>10139</v>
      </c>
      <c r="AN283" s="1" t="str">
        <f>'Bills Import 2024'!W283</f>
        <v>{"911": 100.0}</v>
      </c>
      <c r="AO283" s="1" t="str">
        <f>'Bills Import 2024'!AW283</f>
        <v>15% PUR</v>
      </c>
      <c r="AP283" s="1" t="str">
        <f>'Bills Import 2024'!AX283</f>
        <v>0% PUR</v>
      </c>
      <c r="AQ283" s="1" t="str">
        <f>'Bills Import 2024'!AY283</f>
        <v>15% PUR</v>
      </c>
      <c r="AR283" s="1" t="str">
        <f>'Bills Import 2024'!AZ283</f>
        <v>15% PUR</v>
      </c>
      <c r="AS283" s="1" t="str">
        <f>'Bills Import 2024'!BA283</f>
        <v>15% PUR</v>
      </c>
      <c r="AT283" s="1" t="str">
        <f>'Bills Import 2024'!BB283</f>
        <v>0% PUR</v>
      </c>
    </row>
    <row r="284" spans="1:46" x14ac:dyDescent="0.25">
      <c r="A284" s="1" t="str">
        <f>'Bills Import 2024'!E284</f>
        <v>Raw Material Supplier</v>
      </c>
      <c r="B284" s="1" t="str">
        <f>'Bills Import 2024'!G284</f>
        <v>Employees Wages &amp; Salaries</v>
      </c>
      <c r="C284" s="1" t="str">
        <f>'Bills Import 2024'!I284</f>
        <v>Machinary Depreciation &amp; Maintenance</v>
      </c>
      <c r="D284" s="1" t="str">
        <f>'Bills Import 2024'!K284</f>
        <v>Subcontractors &amp; Services</v>
      </c>
      <c r="E284" s="1" t="str">
        <f>'Bills Import 2024'!M284</f>
        <v>Indirect Costs</v>
      </c>
      <c r="F284" s="1" t="str">
        <f>'Bills Import 2024'!O284</f>
        <v>Overheads</v>
      </c>
      <c r="G284" s="45">
        <f>'Bills Import 2024'!R284</f>
        <v>45474</v>
      </c>
      <c r="H284" s="45">
        <f>'Bills Import 2024'!R284</f>
        <v>45474</v>
      </c>
      <c r="I284" s="45">
        <f>'Bills Import 2024'!AE284</f>
        <v>45509</v>
      </c>
      <c r="J284" s="45">
        <f>'Bills Import 2024'!AG284</f>
        <v>45479</v>
      </c>
      <c r="K284" s="45">
        <f>'Bills Import 2024'!AI284</f>
        <v>45504</v>
      </c>
      <c r="L284" s="45">
        <f>'Bills Import 2024'!AK284</f>
        <v>45489</v>
      </c>
      <c r="M284" s="45">
        <f>'Bills Import 2024'!AM284</f>
        <v>45474</v>
      </c>
      <c r="N284" s="45">
        <f>'Bills Import 2024'!AO284</f>
        <v>45495</v>
      </c>
      <c r="O284" s="1" t="str">
        <f>'Bills Import 2024'!X284</f>
        <v>3010092</v>
      </c>
      <c r="P284" s="1" t="str">
        <f>'Bills Import 2024'!Y284</f>
        <v>3010093</v>
      </c>
      <c r="Q284" s="1" t="str">
        <f>'Bills Import 2024'!Z284</f>
        <v>3010094</v>
      </c>
      <c r="R284" s="1" t="str">
        <f>'Bills Import 2024'!AA284</f>
        <v>3010095</v>
      </c>
      <c r="S284" s="1" t="str">
        <f>'Bills Import 2024'!AB284</f>
        <v>3010096</v>
      </c>
      <c r="T284" s="1" t="str">
        <f>'Bills Import 2024'!AC284</f>
        <v>3010097</v>
      </c>
      <c r="U284" s="1" t="str">
        <f>'Bills Import 2024'!BC284</f>
        <v>Raw Material</v>
      </c>
      <c r="V284" s="1" t="str">
        <f>'Bills Import 2024'!BD284</f>
        <v>Manpower</v>
      </c>
      <c r="W284" s="1" t="str">
        <f>'Bills Import 2024'!BE284</f>
        <v>Machinary</v>
      </c>
      <c r="X284" s="1" t="str">
        <f>'Bills Import 2024'!BF284</f>
        <v>Subcontractors</v>
      </c>
      <c r="Y284" s="1" t="str">
        <f>'Bills Import 2024'!BG284</f>
        <v>Indirect Costs</v>
      </c>
      <c r="Z284" s="1" t="str">
        <f>'Bills Import 2024'!BH284</f>
        <v>Overheads</v>
      </c>
      <c r="AA284" s="1">
        <f>'Bills Import 2024'!BI284</f>
        <v>1</v>
      </c>
      <c r="AB284" s="1">
        <f>'Bills Import 2024'!BJ284</f>
        <v>1</v>
      </c>
      <c r="AC284" s="1">
        <f>'Bills Import 2024'!BK284</f>
        <v>1</v>
      </c>
      <c r="AD284" s="1">
        <f>'Bills Import 2024'!BL284</f>
        <v>1</v>
      </c>
      <c r="AE284" s="1">
        <f>'Bills Import 2024'!BM284</f>
        <v>1</v>
      </c>
      <c r="AF284" s="1">
        <f>'Bills Import 2024'!BN284</f>
        <v>1</v>
      </c>
      <c r="AG284" s="46">
        <f>'Bills Import 2024'!BO284</f>
        <v>105675</v>
      </c>
      <c r="AH284" s="46">
        <f>'Bills Import 2024'!BP284</f>
        <v>51618</v>
      </c>
      <c r="AI284" s="46">
        <f>'Bills Import 2024'!BQ284</f>
        <v>4765</v>
      </c>
      <c r="AJ284" s="46">
        <f>'Bills Import 2024'!BR284</f>
        <v>21158</v>
      </c>
      <c r="AK284" s="46">
        <f>'Bills Import 2024'!BS284</f>
        <v>9051</v>
      </c>
      <c r="AL284" s="46">
        <f>'Bills Import 2024'!BT284</f>
        <v>20884</v>
      </c>
      <c r="AM284" s="1">
        <f>'Bills Import 2024'!U284</f>
        <v>10190</v>
      </c>
      <c r="AN284" s="1" t="str">
        <f>'Bills Import 2024'!W284</f>
        <v>{"962": 100.0}</v>
      </c>
      <c r="AO284" s="1" t="str">
        <f>'Bills Import 2024'!AW284</f>
        <v>15% PUR</v>
      </c>
      <c r="AP284" s="1" t="str">
        <f>'Bills Import 2024'!AX284</f>
        <v>0% PUR</v>
      </c>
      <c r="AQ284" s="1" t="str">
        <f>'Bills Import 2024'!AY284</f>
        <v>15% PUR</v>
      </c>
      <c r="AR284" s="1" t="str">
        <f>'Bills Import 2024'!AZ284</f>
        <v>15% PUR</v>
      </c>
      <c r="AS284" s="1" t="str">
        <f>'Bills Import 2024'!BA284</f>
        <v>15% PUR</v>
      </c>
      <c r="AT284" s="1" t="str">
        <f>'Bills Import 2024'!BB284</f>
        <v>0% PUR</v>
      </c>
    </row>
    <row r="285" spans="1:46" x14ac:dyDescent="0.25">
      <c r="A285" s="1" t="str">
        <f>'Bills Import 2024'!E285</f>
        <v/>
      </c>
      <c r="B285" s="1" t="str">
        <f>'Bills Import 2024'!G285</f>
        <v/>
      </c>
      <c r="C285" s="1" t="str">
        <f>'Bills Import 2024'!I285</f>
        <v/>
      </c>
      <c r="D285" s="1" t="str">
        <f>'Bills Import 2024'!K285</f>
        <v/>
      </c>
      <c r="E285" s="1" t="str">
        <f>'Bills Import 2024'!M285</f>
        <v/>
      </c>
      <c r="F285" s="1" t="str">
        <f>'Bills Import 2024'!O285</f>
        <v/>
      </c>
      <c r="G285" s="45" t="str">
        <f>'Bills Import 2024'!R285</f>
        <v/>
      </c>
      <c r="H285" s="45" t="str">
        <f>'Bills Import 2024'!R285</f>
        <v/>
      </c>
      <c r="I285" s="45" t="str">
        <f>'Bills Import 2024'!AE285</f>
        <v/>
      </c>
      <c r="J285" s="45" t="str">
        <f>'Bills Import 2024'!AG285</f>
        <v/>
      </c>
      <c r="K285" s="45" t="str">
        <f>'Bills Import 2024'!AI285</f>
        <v/>
      </c>
      <c r="L285" s="45" t="str">
        <f>'Bills Import 2024'!AK285</f>
        <v/>
      </c>
      <c r="M285" s="45" t="str">
        <f>'Bills Import 2024'!AM285</f>
        <v/>
      </c>
      <c r="N285" s="45" t="str">
        <f>'Bills Import 2024'!AO285</f>
        <v/>
      </c>
      <c r="O285" s="1" t="str">
        <f>'Bills Import 2024'!X285</f>
        <v>101011701</v>
      </c>
      <c r="P285" s="1" t="str">
        <f>'Bills Import 2024'!Y285</f>
        <v>3010093</v>
      </c>
      <c r="Q285" s="1" t="str">
        <f>'Bills Import 2024'!Z285</f>
        <v>3010094</v>
      </c>
      <c r="R285" s="1" t="str">
        <f>'Bills Import 2024'!AA285</f>
        <v>101011701</v>
      </c>
      <c r="S285" s="1" t="str">
        <f>'Bills Import 2024'!AB285</f>
        <v>3010096</v>
      </c>
      <c r="T285" s="1" t="str">
        <f>'Bills Import 2024'!AC285</f>
        <v>3010097</v>
      </c>
      <c r="U285" s="1" t="str">
        <f>'Bills Import 2024'!BC285</f>
        <v>Deduction of Advance Payment to Suppliers</v>
      </c>
      <c r="V285" s="1" t="str">
        <f>'Bills Import 2024'!BD285</f>
        <v>Manpower</v>
      </c>
      <c r="W285" s="1" t="str">
        <f>'Bills Import 2024'!BE285</f>
        <v>Machinary</v>
      </c>
      <c r="X285" s="1" t="str">
        <f>'Bills Import 2024'!BF285</f>
        <v>Deduction of Advance Payment to Suppliers</v>
      </c>
      <c r="Y285" s="1" t="str">
        <f>'Bills Import 2024'!BG285</f>
        <v>Indirect Costs</v>
      </c>
      <c r="Z285" s="1" t="str">
        <f>'Bills Import 2024'!BH285</f>
        <v>Overheads</v>
      </c>
      <c r="AA285" s="1">
        <f>'Bills Import 2024'!BI285</f>
        <v>-1</v>
      </c>
      <c r="AB285" s="1">
        <f>'Bills Import 2024'!BJ285</f>
        <v>1</v>
      </c>
      <c r="AC285" s="1">
        <f>'Bills Import 2024'!BK285</f>
        <v>1</v>
      </c>
      <c r="AD285" s="1">
        <f>'Bills Import 2024'!BL285</f>
        <v>-1</v>
      </c>
      <c r="AE285" s="1">
        <f>'Bills Import 2024'!BM285</f>
        <v>1</v>
      </c>
      <c r="AF285" s="1">
        <f>'Bills Import 2024'!BN285</f>
        <v>1</v>
      </c>
      <c r="AG285" s="46">
        <f>'Bills Import 2024'!BO285</f>
        <v>10567</v>
      </c>
      <c r="AH285" s="46">
        <f>'Bills Import 2024'!BP285</f>
        <v>5162</v>
      </c>
      <c r="AI285" s="46">
        <f>'Bills Import 2024'!BQ285</f>
        <v>476</v>
      </c>
      <c r="AJ285" s="46">
        <f>'Bills Import 2024'!BR285</f>
        <v>2116</v>
      </c>
      <c r="AK285" s="46">
        <f>'Bills Import 2024'!BS285</f>
        <v>905</v>
      </c>
      <c r="AL285" s="46">
        <f>'Bills Import 2024'!BT285</f>
        <v>2088</v>
      </c>
      <c r="AM285" s="1">
        <f>'Bills Import 2024'!U285</f>
        <v>10190</v>
      </c>
      <c r="AN285" s="1" t="str">
        <f>'Bills Import 2024'!W285</f>
        <v>{"962": 100.0}</v>
      </c>
      <c r="AO285" s="1" t="str">
        <f>'Bills Import 2024'!AW285</f>
        <v>15% PUR</v>
      </c>
      <c r="AP285" s="1" t="str">
        <f>'Bills Import 2024'!AX285</f>
        <v>0% PUR</v>
      </c>
      <c r="AQ285" s="1" t="str">
        <f>'Bills Import 2024'!AY285</f>
        <v>15% PUR</v>
      </c>
      <c r="AR285" s="1" t="str">
        <f>'Bills Import 2024'!AZ285</f>
        <v>15% PUR</v>
      </c>
      <c r="AS285" s="1" t="str">
        <f>'Bills Import 2024'!BA285</f>
        <v>15% PUR</v>
      </c>
      <c r="AT285" s="1" t="str">
        <f>'Bills Import 2024'!BB285</f>
        <v>0% PUR</v>
      </c>
    </row>
    <row r="286" spans="1:46" x14ac:dyDescent="0.25">
      <c r="A286" s="1" t="str">
        <f>'Bills Import 2024'!E286</f>
        <v>Raw Material Supplier</v>
      </c>
      <c r="B286" s="1" t="str">
        <f>'Bills Import 2024'!G286</f>
        <v>Employees Wages &amp; Salaries</v>
      </c>
      <c r="C286" s="1" t="str">
        <f>'Bills Import 2024'!I286</f>
        <v>Machinary Depreciation &amp; Maintenance</v>
      </c>
      <c r="D286" s="1" t="str">
        <f>'Bills Import 2024'!K286</f>
        <v>Subcontractors &amp; Services</v>
      </c>
      <c r="E286" s="1" t="str">
        <f>'Bills Import 2024'!M286</f>
        <v>Indirect Costs</v>
      </c>
      <c r="F286" s="1" t="str">
        <f>'Bills Import 2024'!O286</f>
        <v>Overheads</v>
      </c>
      <c r="G286" s="45">
        <f>'Bills Import 2024'!R286</f>
        <v>45474</v>
      </c>
      <c r="H286" s="45">
        <f>'Bills Import 2024'!R286</f>
        <v>45474</v>
      </c>
      <c r="I286" s="45">
        <f>'Bills Import 2024'!AE286</f>
        <v>45509</v>
      </c>
      <c r="J286" s="45">
        <f>'Bills Import 2024'!AG286</f>
        <v>45479</v>
      </c>
      <c r="K286" s="45">
        <f>'Bills Import 2024'!AI286</f>
        <v>45504</v>
      </c>
      <c r="L286" s="45">
        <f>'Bills Import 2024'!AK286</f>
        <v>45489</v>
      </c>
      <c r="M286" s="45">
        <f>'Bills Import 2024'!AM286</f>
        <v>45474</v>
      </c>
      <c r="N286" s="45">
        <f>'Bills Import 2024'!AO286</f>
        <v>45495</v>
      </c>
      <c r="O286" s="1" t="str">
        <f>'Bills Import 2024'!X286</f>
        <v>3010092</v>
      </c>
      <c r="P286" s="1" t="str">
        <f>'Bills Import 2024'!Y286</f>
        <v>3010093</v>
      </c>
      <c r="Q286" s="1" t="str">
        <f>'Bills Import 2024'!Z286</f>
        <v>3010094</v>
      </c>
      <c r="R286" s="1" t="str">
        <f>'Bills Import 2024'!AA286</f>
        <v>3010095</v>
      </c>
      <c r="S286" s="1" t="str">
        <f>'Bills Import 2024'!AB286</f>
        <v>3010096</v>
      </c>
      <c r="T286" s="1" t="str">
        <f>'Bills Import 2024'!AC286</f>
        <v>3010097</v>
      </c>
      <c r="U286" s="1" t="str">
        <f>'Bills Import 2024'!BC286</f>
        <v>Raw Material</v>
      </c>
      <c r="V286" s="1" t="str">
        <f>'Bills Import 2024'!BD286</f>
        <v>Manpower</v>
      </c>
      <c r="W286" s="1" t="str">
        <f>'Bills Import 2024'!BE286</f>
        <v>Machinary</v>
      </c>
      <c r="X286" s="1" t="str">
        <f>'Bills Import 2024'!BF286</f>
        <v>Subcontractors</v>
      </c>
      <c r="Y286" s="1" t="str">
        <f>'Bills Import 2024'!BG286</f>
        <v>Indirect Costs</v>
      </c>
      <c r="Z286" s="1" t="str">
        <f>'Bills Import 2024'!BH286</f>
        <v>Overheads</v>
      </c>
      <c r="AA286" s="1">
        <f>'Bills Import 2024'!BI286</f>
        <v>1</v>
      </c>
      <c r="AB286" s="1">
        <f>'Bills Import 2024'!BJ286</f>
        <v>1</v>
      </c>
      <c r="AC286" s="1">
        <f>'Bills Import 2024'!BK286</f>
        <v>1</v>
      </c>
      <c r="AD286" s="1">
        <f>'Bills Import 2024'!BL286</f>
        <v>1</v>
      </c>
      <c r="AE286" s="1">
        <f>'Bills Import 2024'!BM286</f>
        <v>1</v>
      </c>
      <c r="AF286" s="1">
        <f>'Bills Import 2024'!BN286</f>
        <v>1</v>
      </c>
      <c r="AG286" s="46">
        <f>'Bills Import 2024'!BO286</f>
        <v>1272474</v>
      </c>
      <c r="AH286" s="46">
        <f>'Bills Import 2024'!BP286</f>
        <v>621550</v>
      </c>
      <c r="AI286" s="46">
        <f>'Bills Import 2024'!BQ286</f>
        <v>57378</v>
      </c>
      <c r="AJ286" s="46">
        <f>'Bills Import 2024'!BR286</f>
        <v>254769</v>
      </c>
      <c r="AK286" s="46">
        <f>'Bills Import 2024'!BS286</f>
        <v>108991</v>
      </c>
      <c r="AL286" s="46">
        <f>'Bills Import 2024'!BT286</f>
        <v>251475</v>
      </c>
      <c r="AM286" s="1">
        <f>'Bills Import 2024'!U286</f>
        <v>10264</v>
      </c>
      <c r="AN286" s="1" t="str">
        <f>'Bills Import 2024'!W286</f>
        <v>{"1110": 100.0}</v>
      </c>
      <c r="AO286" s="1" t="str">
        <f>'Bills Import 2024'!AW286</f>
        <v>15% PUR</v>
      </c>
      <c r="AP286" s="1" t="str">
        <f>'Bills Import 2024'!AX286</f>
        <v>0% PUR</v>
      </c>
      <c r="AQ286" s="1" t="str">
        <f>'Bills Import 2024'!AY286</f>
        <v>15% PUR</v>
      </c>
      <c r="AR286" s="1" t="str">
        <f>'Bills Import 2024'!AZ286</f>
        <v>15% PUR</v>
      </c>
      <c r="AS286" s="1" t="str">
        <f>'Bills Import 2024'!BA286</f>
        <v>15% PUR</v>
      </c>
      <c r="AT286" s="1" t="str">
        <f>'Bills Import 2024'!BB286</f>
        <v>0% PUR</v>
      </c>
    </row>
    <row r="287" spans="1:46" x14ac:dyDescent="0.25">
      <c r="A287" s="1" t="str">
        <f>'Bills Import 2024'!E287</f>
        <v/>
      </c>
      <c r="B287" s="1" t="str">
        <f>'Bills Import 2024'!G287</f>
        <v/>
      </c>
      <c r="C287" s="1" t="str">
        <f>'Bills Import 2024'!I287</f>
        <v/>
      </c>
      <c r="D287" s="1" t="str">
        <f>'Bills Import 2024'!K287</f>
        <v/>
      </c>
      <c r="E287" s="1" t="str">
        <f>'Bills Import 2024'!M287</f>
        <v/>
      </c>
      <c r="F287" s="1" t="str">
        <f>'Bills Import 2024'!O287</f>
        <v/>
      </c>
      <c r="G287" s="45" t="str">
        <f>'Bills Import 2024'!R287</f>
        <v/>
      </c>
      <c r="H287" s="45" t="str">
        <f>'Bills Import 2024'!R287</f>
        <v/>
      </c>
      <c r="I287" s="45" t="str">
        <f>'Bills Import 2024'!AE287</f>
        <v/>
      </c>
      <c r="J287" s="45" t="str">
        <f>'Bills Import 2024'!AG287</f>
        <v/>
      </c>
      <c r="K287" s="45" t="str">
        <f>'Bills Import 2024'!AI287</f>
        <v/>
      </c>
      <c r="L287" s="45" t="str">
        <f>'Bills Import 2024'!AK287</f>
        <v/>
      </c>
      <c r="M287" s="45" t="str">
        <f>'Bills Import 2024'!AM287</f>
        <v/>
      </c>
      <c r="N287" s="45" t="str">
        <f>'Bills Import 2024'!AO287</f>
        <v/>
      </c>
      <c r="O287" s="1" t="str">
        <f>'Bills Import 2024'!X287</f>
        <v>101011701</v>
      </c>
      <c r="P287" s="1" t="str">
        <f>'Bills Import 2024'!Y287</f>
        <v>3010093</v>
      </c>
      <c r="Q287" s="1" t="str">
        <f>'Bills Import 2024'!Z287</f>
        <v>3010094</v>
      </c>
      <c r="R287" s="1" t="str">
        <f>'Bills Import 2024'!AA287</f>
        <v>101011701</v>
      </c>
      <c r="S287" s="1" t="str">
        <f>'Bills Import 2024'!AB287</f>
        <v>3010096</v>
      </c>
      <c r="T287" s="1" t="str">
        <f>'Bills Import 2024'!AC287</f>
        <v>3010097</v>
      </c>
      <c r="U287" s="1" t="str">
        <f>'Bills Import 2024'!BC287</f>
        <v>Deduction of Advance Payment to Suppliers</v>
      </c>
      <c r="V287" s="1" t="str">
        <f>'Bills Import 2024'!BD287</f>
        <v>Manpower</v>
      </c>
      <c r="W287" s="1" t="str">
        <f>'Bills Import 2024'!BE287</f>
        <v>Machinary</v>
      </c>
      <c r="X287" s="1" t="str">
        <f>'Bills Import 2024'!BF287</f>
        <v>Deduction of Advance Payment to Suppliers</v>
      </c>
      <c r="Y287" s="1" t="str">
        <f>'Bills Import 2024'!BG287</f>
        <v>Indirect Costs</v>
      </c>
      <c r="Z287" s="1" t="str">
        <f>'Bills Import 2024'!BH287</f>
        <v>Overheads</v>
      </c>
      <c r="AA287" s="1">
        <f>'Bills Import 2024'!BI287</f>
        <v>-1</v>
      </c>
      <c r="AB287" s="1">
        <f>'Bills Import 2024'!BJ287</f>
        <v>1</v>
      </c>
      <c r="AC287" s="1">
        <f>'Bills Import 2024'!BK287</f>
        <v>1</v>
      </c>
      <c r="AD287" s="1">
        <f>'Bills Import 2024'!BL287</f>
        <v>-1</v>
      </c>
      <c r="AE287" s="1">
        <f>'Bills Import 2024'!BM287</f>
        <v>1</v>
      </c>
      <c r="AF287" s="1">
        <f>'Bills Import 2024'!BN287</f>
        <v>1</v>
      </c>
      <c r="AG287" s="46">
        <f>'Bills Import 2024'!BO287</f>
        <v>381742</v>
      </c>
      <c r="AH287" s="46">
        <f>'Bills Import 2024'!BP287</f>
        <v>186465</v>
      </c>
      <c r="AI287" s="46">
        <f>'Bills Import 2024'!BQ287</f>
        <v>17213</v>
      </c>
      <c r="AJ287" s="46">
        <f>'Bills Import 2024'!BR287</f>
        <v>76431</v>
      </c>
      <c r="AK287" s="46">
        <f>'Bills Import 2024'!BS287</f>
        <v>32697</v>
      </c>
      <c r="AL287" s="46">
        <f>'Bills Import 2024'!BT287</f>
        <v>75442</v>
      </c>
      <c r="AM287" s="1">
        <f>'Bills Import 2024'!U287</f>
        <v>10264</v>
      </c>
      <c r="AN287" s="1" t="str">
        <f>'Bills Import 2024'!W287</f>
        <v>{"1110": 100.0}</v>
      </c>
      <c r="AO287" s="1" t="str">
        <f>'Bills Import 2024'!AW287</f>
        <v>15% PUR</v>
      </c>
      <c r="AP287" s="1" t="str">
        <f>'Bills Import 2024'!AX287</f>
        <v>0% PUR</v>
      </c>
      <c r="AQ287" s="1" t="str">
        <f>'Bills Import 2024'!AY287</f>
        <v>15% PUR</v>
      </c>
      <c r="AR287" s="1" t="str">
        <f>'Bills Import 2024'!AZ287</f>
        <v>15% PUR</v>
      </c>
      <c r="AS287" s="1" t="str">
        <f>'Bills Import 2024'!BA287</f>
        <v>15% PUR</v>
      </c>
      <c r="AT287" s="1" t="str">
        <f>'Bills Import 2024'!BB287</f>
        <v>0% PUR</v>
      </c>
    </row>
    <row r="288" spans="1:46" x14ac:dyDescent="0.25">
      <c r="A288" s="1" t="str">
        <f>'Bills Import 2024'!E288</f>
        <v>Raw Material Supplier</v>
      </c>
      <c r="B288" s="1" t="str">
        <f>'Bills Import 2024'!G288</f>
        <v>Employees Wages &amp; Salaries</v>
      </c>
      <c r="C288" s="1" t="str">
        <f>'Bills Import 2024'!I288</f>
        <v>Machinary Depreciation &amp; Maintenance</v>
      </c>
      <c r="D288" s="1" t="str">
        <f>'Bills Import 2024'!K288</f>
        <v>Subcontractors &amp; Services</v>
      </c>
      <c r="E288" s="1" t="str">
        <f>'Bills Import 2024'!M288</f>
        <v>Indirect Costs</v>
      </c>
      <c r="F288" s="1" t="str">
        <f>'Bills Import 2024'!O288</f>
        <v>Overheads</v>
      </c>
      <c r="G288" s="45">
        <f>'Bills Import 2024'!R288</f>
        <v>45474</v>
      </c>
      <c r="H288" s="45">
        <f>'Bills Import 2024'!R288</f>
        <v>45474</v>
      </c>
      <c r="I288" s="45">
        <f>'Bills Import 2024'!AE288</f>
        <v>45509</v>
      </c>
      <c r="J288" s="45">
        <f>'Bills Import 2024'!AG288</f>
        <v>45479</v>
      </c>
      <c r="K288" s="45">
        <f>'Bills Import 2024'!AI288</f>
        <v>45504</v>
      </c>
      <c r="L288" s="45">
        <f>'Bills Import 2024'!AK288</f>
        <v>45489</v>
      </c>
      <c r="M288" s="45">
        <f>'Bills Import 2024'!AM288</f>
        <v>45474</v>
      </c>
      <c r="N288" s="45">
        <f>'Bills Import 2024'!AO288</f>
        <v>45495</v>
      </c>
      <c r="O288" s="1" t="str">
        <f>'Bills Import 2024'!X288</f>
        <v>3010092</v>
      </c>
      <c r="P288" s="1" t="str">
        <f>'Bills Import 2024'!Y288</f>
        <v>3010093</v>
      </c>
      <c r="Q288" s="1" t="str">
        <f>'Bills Import 2024'!Z288</f>
        <v>3010094</v>
      </c>
      <c r="R288" s="1" t="str">
        <f>'Bills Import 2024'!AA288</f>
        <v>3010095</v>
      </c>
      <c r="S288" s="1" t="str">
        <f>'Bills Import 2024'!AB288</f>
        <v>3010096</v>
      </c>
      <c r="T288" s="1" t="str">
        <f>'Bills Import 2024'!AC288</f>
        <v>3010097</v>
      </c>
      <c r="U288" s="1" t="str">
        <f>'Bills Import 2024'!BC288</f>
        <v>Raw Material</v>
      </c>
      <c r="V288" s="1" t="str">
        <f>'Bills Import 2024'!BD288</f>
        <v>Manpower</v>
      </c>
      <c r="W288" s="1" t="str">
        <f>'Bills Import 2024'!BE288</f>
        <v>Machinary</v>
      </c>
      <c r="X288" s="1" t="str">
        <f>'Bills Import 2024'!BF288</f>
        <v>Subcontractors</v>
      </c>
      <c r="Y288" s="1" t="str">
        <f>'Bills Import 2024'!BG288</f>
        <v>Indirect Costs</v>
      </c>
      <c r="Z288" s="1" t="str">
        <f>'Bills Import 2024'!BH288</f>
        <v>Overheads</v>
      </c>
      <c r="AA288" s="1">
        <f>'Bills Import 2024'!BI288</f>
        <v>1</v>
      </c>
      <c r="AB288" s="1">
        <f>'Bills Import 2024'!BJ288</f>
        <v>1</v>
      </c>
      <c r="AC288" s="1">
        <f>'Bills Import 2024'!BK288</f>
        <v>1</v>
      </c>
      <c r="AD288" s="1">
        <f>'Bills Import 2024'!BL288</f>
        <v>1</v>
      </c>
      <c r="AE288" s="1">
        <f>'Bills Import 2024'!BM288</f>
        <v>1</v>
      </c>
      <c r="AF288" s="1">
        <f>'Bills Import 2024'!BN288</f>
        <v>1</v>
      </c>
      <c r="AG288" s="46">
        <f>'Bills Import 2024'!BO288</f>
        <v>1042250</v>
      </c>
      <c r="AH288" s="46">
        <f>'Bills Import 2024'!BP288</f>
        <v>509095</v>
      </c>
      <c r="AI288" s="46">
        <f>'Bills Import 2024'!BQ288</f>
        <v>46997</v>
      </c>
      <c r="AJ288" s="46">
        <f>'Bills Import 2024'!BR288</f>
        <v>208675</v>
      </c>
      <c r="AK288" s="46">
        <f>'Bills Import 2024'!BS288</f>
        <v>89271</v>
      </c>
      <c r="AL288" s="46">
        <f>'Bills Import 2024'!BT288</f>
        <v>205976</v>
      </c>
      <c r="AM288" s="1">
        <f>'Bills Import 2024'!U288</f>
        <v>10265</v>
      </c>
      <c r="AN288" s="1" t="str">
        <f>'Bills Import 2024'!W288</f>
        <v>{"61": 100.0}</v>
      </c>
      <c r="AO288" s="1" t="str">
        <f>'Bills Import 2024'!AW288</f>
        <v>15% PUR</v>
      </c>
      <c r="AP288" s="1" t="str">
        <f>'Bills Import 2024'!AX288</f>
        <v>0% PUR</v>
      </c>
      <c r="AQ288" s="1" t="str">
        <f>'Bills Import 2024'!AY288</f>
        <v>15% PUR</v>
      </c>
      <c r="AR288" s="1" t="str">
        <f>'Bills Import 2024'!AZ288</f>
        <v>15% PUR</v>
      </c>
      <c r="AS288" s="1" t="str">
        <f>'Bills Import 2024'!BA288</f>
        <v>15% PUR</v>
      </c>
      <c r="AT288" s="1" t="str">
        <f>'Bills Import 2024'!BB288</f>
        <v>0% PUR</v>
      </c>
    </row>
    <row r="289" spans="1:46" x14ac:dyDescent="0.25">
      <c r="A289" s="1" t="str">
        <f>'Bills Import 2024'!E289</f>
        <v/>
      </c>
      <c r="B289" s="1" t="str">
        <f>'Bills Import 2024'!G289</f>
        <v/>
      </c>
      <c r="C289" s="1" t="str">
        <f>'Bills Import 2024'!I289</f>
        <v/>
      </c>
      <c r="D289" s="1" t="str">
        <f>'Bills Import 2024'!K289</f>
        <v/>
      </c>
      <c r="E289" s="1" t="str">
        <f>'Bills Import 2024'!M289</f>
        <v/>
      </c>
      <c r="F289" s="1" t="str">
        <f>'Bills Import 2024'!O289</f>
        <v/>
      </c>
      <c r="G289" s="45" t="str">
        <f>'Bills Import 2024'!R289</f>
        <v/>
      </c>
      <c r="H289" s="45" t="str">
        <f>'Bills Import 2024'!R289</f>
        <v/>
      </c>
      <c r="I289" s="45" t="str">
        <f>'Bills Import 2024'!AE289</f>
        <v/>
      </c>
      <c r="J289" s="45" t="str">
        <f>'Bills Import 2024'!AG289</f>
        <v/>
      </c>
      <c r="K289" s="45" t="str">
        <f>'Bills Import 2024'!AI289</f>
        <v/>
      </c>
      <c r="L289" s="45" t="str">
        <f>'Bills Import 2024'!AK289</f>
        <v/>
      </c>
      <c r="M289" s="45" t="str">
        <f>'Bills Import 2024'!AM289</f>
        <v/>
      </c>
      <c r="N289" s="45" t="str">
        <f>'Bills Import 2024'!AO289</f>
        <v/>
      </c>
      <c r="O289" s="1" t="str">
        <f>'Bills Import 2024'!X289</f>
        <v>101011701</v>
      </c>
      <c r="P289" s="1" t="str">
        <f>'Bills Import 2024'!Y289</f>
        <v>3010093</v>
      </c>
      <c r="Q289" s="1" t="str">
        <f>'Bills Import 2024'!Z289</f>
        <v>3010094</v>
      </c>
      <c r="R289" s="1" t="str">
        <f>'Bills Import 2024'!AA289</f>
        <v>101011701</v>
      </c>
      <c r="S289" s="1" t="str">
        <f>'Bills Import 2024'!AB289</f>
        <v>3010096</v>
      </c>
      <c r="T289" s="1" t="str">
        <f>'Bills Import 2024'!AC289</f>
        <v>3010097</v>
      </c>
      <c r="U289" s="1" t="str">
        <f>'Bills Import 2024'!BC289</f>
        <v>Deduction of Advance Payment to Suppliers</v>
      </c>
      <c r="V289" s="1" t="str">
        <f>'Bills Import 2024'!BD289</f>
        <v>Manpower</v>
      </c>
      <c r="W289" s="1" t="str">
        <f>'Bills Import 2024'!BE289</f>
        <v>Machinary</v>
      </c>
      <c r="X289" s="1" t="str">
        <f>'Bills Import 2024'!BF289</f>
        <v>Deduction of Advance Payment to Suppliers</v>
      </c>
      <c r="Y289" s="1" t="str">
        <f>'Bills Import 2024'!BG289</f>
        <v>Indirect Costs</v>
      </c>
      <c r="Z289" s="1" t="str">
        <f>'Bills Import 2024'!BH289</f>
        <v>Overheads</v>
      </c>
      <c r="AA289" s="1">
        <f>'Bills Import 2024'!BI289</f>
        <v>-1</v>
      </c>
      <c r="AB289" s="1">
        <f>'Bills Import 2024'!BJ289</f>
        <v>1</v>
      </c>
      <c r="AC289" s="1">
        <f>'Bills Import 2024'!BK289</f>
        <v>1</v>
      </c>
      <c r="AD289" s="1">
        <f>'Bills Import 2024'!BL289</f>
        <v>-1</v>
      </c>
      <c r="AE289" s="1">
        <f>'Bills Import 2024'!BM289</f>
        <v>1</v>
      </c>
      <c r="AF289" s="1">
        <f>'Bills Import 2024'!BN289</f>
        <v>1</v>
      </c>
      <c r="AG289" s="46">
        <f>'Bills Import 2024'!BO289</f>
        <v>312675</v>
      </c>
      <c r="AH289" s="46">
        <f>'Bills Import 2024'!BP289</f>
        <v>152728</v>
      </c>
      <c r="AI289" s="46">
        <f>'Bills Import 2024'!BQ289</f>
        <v>14099</v>
      </c>
      <c r="AJ289" s="46">
        <f>'Bills Import 2024'!BR289</f>
        <v>62602</v>
      </c>
      <c r="AK289" s="46">
        <f>'Bills Import 2024'!BS289</f>
        <v>26781</v>
      </c>
      <c r="AL289" s="46">
        <f>'Bills Import 2024'!BT289</f>
        <v>61793</v>
      </c>
      <c r="AM289" s="1">
        <f>'Bills Import 2024'!U289</f>
        <v>10265</v>
      </c>
      <c r="AN289" s="1" t="str">
        <f>'Bills Import 2024'!W289</f>
        <v>{"61": 100.0}</v>
      </c>
      <c r="AO289" s="1" t="str">
        <f>'Bills Import 2024'!AW289</f>
        <v>15% PUR</v>
      </c>
      <c r="AP289" s="1" t="str">
        <f>'Bills Import 2024'!AX289</f>
        <v>0% PUR</v>
      </c>
      <c r="AQ289" s="1" t="str">
        <f>'Bills Import 2024'!AY289</f>
        <v>15% PUR</v>
      </c>
      <c r="AR289" s="1" t="str">
        <f>'Bills Import 2024'!AZ289</f>
        <v>15% PUR</v>
      </c>
      <c r="AS289" s="1" t="str">
        <f>'Bills Import 2024'!BA289</f>
        <v>15% PUR</v>
      </c>
      <c r="AT289" s="1" t="str">
        <f>'Bills Import 2024'!BB289</f>
        <v>0% PUR</v>
      </c>
    </row>
    <row r="290" spans="1:46" x14ac:dyDescent="0.25">
      <c r="A290" s="1" t="str">
        <f>'Bills Import 2024'!E290</f>
        <v>Raw Material Supplier</v>
      </c>
      <c r="B290" s="1" t="str">
        <f>'Bills Import 2024'!G290</f>
        <v>Employees Wages &amp; Salaries</v>
      </c>
      <c r="C290" s="1" t="str">
        <f>'Bills Import 2024'!I290</f>
        <v>Machinary Depreciation &amp; Maintenance</v>
      </c>
      <c r="D290" s="1" t="str">
        <f>'Bills Import 2024'!K290</f>
        <v>Subcontractors &amp; Services</v>
      </c>
      <c r="E290" s="1" t="str">
        <f>'Bills Import 2024'!M290</f>
        <v>Indirect Costs</v>
      </c>
      <c r="F290" s="1" t="str">
        <f>'Bills Import 2024'!O290</f>
        <v>Overheads</v>
      </c>
      <c r="G290" s="45">
        <f>'Bills Import 2024'!R290</f>
        <v>45505</v>
      </c>
      <c r="H290" s="45">
        <f>'Bills Import 2024'!R290</f>
        <v>45505</v>
      </c>
      <c r="I290" s="45">
        <f>'Bills Import 2024'!AE290</f>
        <v>45540</v>
      </c>
      <c r="J290" s="45">
        <f>'Bills Import 2024'!AG290</f>
        <v>45510</v>
      </c>
      <c r="K290" s="45">
        <f>'Bills Import 2024'!AI290</f>
        <v>45535</v>
      </c>
      <c r="L290" s="45">
        <f>'Bills Import 2024'!AK290</f>
        <v>45520</v>
      </c>
      <c r="M290" s="45">
        <f>'Bills Import 2024'!AM290</f>
        <v>45505</v>
      </c>
      <c r="N290" s="45">
        <f>'Bills Import 2024'!AO290</f>
        <v>45526</v>
      </c>
      <c r="O290" s="1" t="str">
        <f>'Bills Import 2024'!X290</f>
        <v>3010092</v>
      </c>
      <c r="P290" s="1" t="str">
        <f>'Bills Import 2024'!Y290</f>
        <v>3010093</v>
      </c>
      <c r="Q290" s="1" t="str">
        <f>'Bills Import 2024'!Z290</f>
        <v>3010094</v>
      </c>
      <c r="R290" s="1" t="str">
        <f>'Bills Import 2024'!AA290</f>
        <v>3010095</v>
      </c>
      <c r="S290" s="1" t="str">
        <f>'Bills Import 2024'!AB290</f>
        <v>3010096</v>
      </c>
      <c r="T290" s="1" t="str">
        <f>'Bills Import 2024'!AC290</f>
        <v>3010097</v>
      </c>
      <c r="U290" s="1" t="str">
        <f>'Bills Import 2024'!BC290</f>
        <v>Raw Material</v>
      </c>
      <c r="V290" s="1" t="str">
        <f>'Bills Import 2024'!BD290</f>
        <v>Manpower</v>
      </c>
      <c r="W290" s="1" t="str">
        <f>'Bills Import 2024'!BE290</f>
        <v>Machinary</v>
      </c>
      <c r="X290" s="1" t="str">
        <f>'Bills Import 2024'!BF290</f>
        <v>Subcontractors</v>
      </c>
      <c r="Y290" s="1" t="str">
        <f>'Bills Import 2024'!BG290</f>
        <v>Indirect Costs</v>
      </c>
      <c r="Z290" s="1" t="str">
        <f>'Bills Import 2024'!BH290</f>
        <v>Overheads</v>
      </c>
      <c r="AA290" s="1">
        <f>'Bills Import 2024'!BI290</f>
        <v>1</v>
      </c>
      <c r="AB290" s="1">
        <f>'Bills Import 2024'!BJ290</f>
        <v>1</v>
      </c>
      <c r="AC290" s="1">
        <f>'Bills Import 2024'!BK290</f>
        <v>1</v>
      </c>
      <c r="AD290" s="1">
        <f>'Bills Import 2024'!BL290</f>
        <v>1</v>
      </c>
      <c r="AE290" s="1">
        <f>'Bills Import 2024'!BM290</f>
        <v>1</v>
      </c>
      <c r="AF290" s="1">
        <f>'Bills Import 2024'!BN290</f>
        <v>1</v>
      </c>
      <c r="AG290" s="46">
        <f>'Bills Import 2024'!BO290</f>
        <v>361994</v>
      </c>
      <c r="AH290" s="46">
        <f>'Bills Import 2024'!BP290</f>
        <v>176818</v>
      </c>
      <c r="AI290" s="46">
        <f>'Bills Import 2024'!BQ290</f>
        <v>16323</v>
      </c>
      <c r="AJ290" s="46">
        <f>'Bills Import 2024'!BR290</f>
        <v>72477</v>
      </c>
      <c r="AK290" s="46">
        <f>'Bills Import 2024'!BS290</f>
        <v>31006</v>
      </c>
      <c r="AL290" s="46">
        <f>'Bills Import 2024'!BT290</f>
        <v>71540</v>
      </c>
      <c r="AM290" s="1">
        <f>'Bills Import 2024'!U290</f>
        <v>10240</v>
      </c>
      <c r="AN290" s="1" t="str">
        <f>'Bills Import 2024'!W290</f>
        <v>{"1012": 100.0}</v>
      </c>
      <c r="AO290" s="1" t="str">
        <f>'Bills Import 2024'!AW290</f>
        <v>15% PUR</v>
      </c>
      <c r="AP290" s="1" t="str">
        <f>'Bills Import 2024'!AX290</f>
        <v>0% PUR</v>
      </c>
      <c r="AQ290" s="1" t="str">
        <f>'Bills Import 2024'!AY290</f>
        <v>15% PUR</v>
      </c>
      <c r="AR290" s="1" t="str">
        <f>'Bills Import 2024'!AZ290</f>
        <v>15% PUR</v>
      </c>
      <c r="AS290" s="1" t="str">
        <f>'Bills Import 2024'!BA290</f>
        <v>15% PUR</v>
      </c>
      <c r="AT290" s="1" t="str">
        <f>'Bills Import 2024'!BB290</f>
        <v>0% PUR</v>
      </c>
    </row>
    <row r="291" spans="1:46" x14ac:dyDescent="0.25">
      <c r="A291" s="1" t="str">
        <f>'Bills Import 2024'!E291</f>
        <v/>
      </c>
      <c r="B291" s="1" t="str">
        <f>'Bills Import 2024'!G291</f>
        <v/>
      </c>
      <c r="C291" s="1" t="str">
        <f>'Bills Import 2024'!I291</f>
        <v/>
      </c>
      <c r="D291" s="1" t="str">
        <f>'Bills Import 2024'!K291</f>
        <v/>
      </c>
      <c r="E291" s="1" t="str">
        <f>'Bills Import 2024'!M291</f>
        <v/>
      </c>
      <c r="F291" s="1" t="str">
        <f>'Bills Import 2024'!O291</f>
        <v/>
      </c>
      <c r="G291" s="45" t="str">
        <f>'Bills Import 2024'!R291</f>
        <v/>
      </c>
      <c r="H291" s="45" t="str">
        <f>'Bills Import 2024'!R291</f>
        <v/>
      </c>
      <c r="I291" s="45" t="str">
        <f>'Bills Import 2024'!AE291</f>
        <v/>
      </c>
      <c r="J291" s="45" t="str">
        <f>'Bills Import 2024'!AG291</f>
        <v/>
      </c>
      <c r="K291" s="45" t="str">
        <f>'Bills Import 2024'!AI291</f>
        <v/>
      </c>
      <c r="L291" s="45" t="str">
        <f>'Bills Import 2024'!AK291</f>
        <v/>
      </c>
      <c r="M291" s="45" t="str">
        <f>'Bills Import 2024'!AM291</f>
        <v/>
      </c>
      <c r="N291" s="45" t="str">
        <f>'Bills Import 2024'!AO291</f>
        <v/>
      </c>
      <c r="O291" s="1" t="str">
        <f>'Bills Import 2024'!X291</f>
        <v>101011701</v>
      </c>
      <c r="P291" s="1" t="str">
        <f>'Bills Import 2024'!Y291</f>
        <v>3010093</v>
      </c>
      <c r="Q291" s="1" t="str">
        <f>'Bills Import 2024'!Z291</f>
        <v>3010094</v>
      </c>
      <c r="R291" s="1" t="str">
        <f>'Bills Import 2024'!AA291</f>
        <v>101011701</v>
      </c>
      <c r="S291" s="1" t="str">
        <f>'Bills Import 2024'!AB291</f>
        <v>3010096</v>
      </c>
      <c r="T291" s="1" t="str">
        <f>'Bills Import 2024'!AC291</f>
        <v>3010097</v>
      </c>
      <c r="U291" s="1" t="str">
        <f>'Bills Import 2024'!BC291</f>
        <v>Deduction of Advance Payment to Suppliers</v>
      </c>
      <c r="V291" s="1" t="str">
        <f>'Bills Import 2024'!BD291</f>
        <v>Manpower</v>
      </c>
      <c r="W291" s="1" t="str">
        <f>'Bills Import 2024'!BE291</f>
        <v>Machinary</v>
      </c>
      <c r="X291" s="1" t="str">
        <f>'Bills Import 2024'!BF291</f>
        <v>Deduction of Advance Payment to Suppliers</v>
      </c>
      <c r="Y291" s="1" t="str">
        <f>'Bills Import 2024'!BG291</f>
        <v>Indirect Costs</v>
      </c>
      <c r="Z291" s="1" t="str">
        <f>'Bills Import 2024'!BH291</f>
        <v>Overheads</v>
      </c>
      <c r="AA291" s="1">
        <f>'Bills Import 2024'!BI291</f>
        <v>-1</v>
      </c>
      <c r="AB291" s="1">
        <f>'Bills Import 2024'!BJ291</f>
        <v>1</v>
      </c>
      <c r="AC291" s="1">
        <f>'Bills Import 2024'!BK291</f>
        <v>1</v>
      </c>
      <c r="AD291" s="1">
        <f>'Bills Import 2024'!BL291</f>
        <v>-1</v>
      </c>
      <c r="AE291" s="1">
        <f>'Bills Import 2024'!BM291</f>
        <v>1</v>
      </c>
      <c r="AF291" s="1">
        <f>'Bills Import 2024'!BN291</f>
        <v>1</v>
      </c>
      <c r="AG291" s="46">
        <f>'Bills Import 2024'!BO291</f>
        <v>108598</v>
      </c>
      <c r="AH291" s="46">
        <f>'Bills Import 2024'!BP291</f>
        <v>53046</v>
      </c>
      <c r="AI291" s="46">
        <f>'Bills Import 2024'!BQ291</f>
        <v>4897</v>
      </c>
      <c r="AJ291" s="46">
        <f>'Bills Import 2024'!BR291</f>
        <v>21743</v>
      </c>
      <c r="AK291" s="46">
        <f>'Bills Import 2024'!BS291</f>
        <v>9302</v>
      </c>
      <c r="AL291" s="46">
        <f>'Bills Import 2024'!BT291</f>
        <v>21462</v>
      </c>
      <c r="AM291" s="1">
        <f>'Bills Import 2024'!U291</f>
        <v>10240</v>
      </c>
      <c r="AN291" s="1" t="str">
        <f>'Bills Import 2024'!W291</f>
        <v>{"1012": 100.0}</v>
      </c>
      <c r="AO291" s="1" t="str">
        <f>'Bills Import 2024'!AW291</f>
        <v>15% PUR</v>
      </c>
      <c r="AP291" s="1" t="str">
        <f>'Bills Import 2024'!AX291</f>
        <v>0% PUR</v>
      </c>
      <c r="AQ291" s="1" t="str">
        <f>'Bills Import 2024'!AY291</f>
        <v>15% PUR</v>
      </c>
      <c r="AR291" s="1" t="str">
        <f>'Bills Import 2024'!AZ291</f>
        <v>15% PUR</v>
      </c>
      <c r="AS291" s="1" t="str">
        <f>'Bills Import 2024'!BA291</f>
        <v>15% PUR</v>
      </c>
      <c r="AT291" s="1" t="str">
        <f>'Bills Import 2024'!BB291</f>
        <v>0% PUR</v>
      </c>
    </row>
    <row r="292" spans="1:46" x14ac:dyDescent="0.25">
      <c r="A292" s="1" t="str">
        <f>'Bills Import 2024'!E292</f>
        <v>Raw Material Supplier</v>
      </c>
      <c r="B292" s="1" t="str">
        <f>'Bills Import 2024'!G292</f>
        <v>Employees Wages &amp; Salaries</v>
      </c>
      <c r="C292" s="1" t="str">
        <f>'Bills Import 2024'!I292</f>
        <v>Machinary Depreciation &amp; Maintenance</v>
      </c>
      <c r="D292" s="1" t="str">
        <f>'Bills Import 2024'!K292</f>
        <v>Subcontractors &amp; Services</v>
      </c>
      <c r="E292" s="1" t="str">
        <f>'Bills Import 2024'!M292</f>
        <v>Indirect Costs</v>
      </c>
      <c r="F292" s="1" t="str">
        <f>'Bills Import 2024'!O292</f>
        <v>Overheads</v>
      </c>
      <c r="G292" s="45">
        <f>'Bills Import 2024'!R292</f>
        <v>45505</v>
      </c>
      <c r="H292" s="45">
        <f>'Bills Import 2024'!R292</f>
        <v>45505</v>
      </c>
      <c r="I292" s="45">
        <f>'Bills Import 2024'!AE292</f>
        <v>45540</v>
      </c>
      <c r="J292" s="45">
        <f>'Bills Import 2024'!AG292</f>
        <v>45510</v>
      </c>
      <c r="K292" s="45">
        <f>'Bills Import 2024'!AI292</f>
        <v>45535</v>
      </c>
      <c r="L292" s="45">
        <f>'Bills Import 2024'!AK292</f>
        <v>45520</v>
      </c>
      <c r="M292" s="45">
        <f>'Bills Import 2024'!AM292</f>
        <v>45505</v>
      </c>
      <c r="N292" s="45">
        <f>'Bills Import 2024'!AO292</f>
        <v>45526</v>
      </c>
      <c r="O292" s="1" t="str">
        <f>'Bills Import 2024'!X292</f>
        <v>3010092</v>
      </c>
      <c r="P292" s="1" t="str">
        <f>'Bills Import 2024'!Y292</f>
        <v>3010093</v>
      </c>
      <c r="Q292" s="1" t="str">
        <f>'Bills Import 2024'!Z292</f>
        <v>3010094</v>
      </c>
      <c r="R292" s="1" t="str">
        <f>'Bills Import 2024'!AA292</f>
        <v>3010095</v>
      </c>
      <c r="S292" s="1" t="str">
        <f>'Bills Import 2024'!AB292</f>
        <v>3010096</v>
      </c>
      <c r="T292" s="1" t="str">
        <f>'Bills Import 2024'!AC292</f>
        <v>3010097</v>
      </c>
      <c r="U292" s="1" t="str">
        <f>'Bills Import 2024'!BC292</f>
        <v>Raw Material</v>
      </c>
      <c r="V292" s="1" t="str">
        <f>'Bills Import 2024'!BD292</f>
        <v>Manpower</v>
      </c>
      <c r="W292" s="1" t="str">
        <f>'Bills Import 2024'!BE292</f>
        <v>Machinary</v>
      </c>
      <c r="X292" s="1" t="str">
        <f>'Bills Import 2024'!BF292</f>
        <v>Subcontractors</v>
      </c>
      <c r="Y292" s="1" t="str">
        <f>'Bills Import 2024'!BG292</f>
        <v>Indirect Costs</v>
      </c>
      <c r="Z292" s="1" t="str">
        <f>'Bills Import 2024'!BH292</f>
        <v>Overheads</v>
      </c>
      <c r="AA292" s="1">
        <f>'Bills Import 2024'!BI292</f>
        <v>1</v>
      </c>
      <c r="AB292" s="1">
        <f>'Bills Import 2024'!BJ292</f>
        <v>1</v>
      </c>
      <c r="AC292" s="1">
        <f>'Bills Import 2024'!BK292</f>
        <v>1</v>
      </c>
      <c r="AD292" s="1">
        <f>'Bills Import 2024'!BL292</f>
        <v>1</v>
      </c>
      <c r="AE292" s="1">
        <f>'Bills Import 2024'!BM292</f>
        <v>1</v>
      </c>
      <c r="AF292" s="1">
        <f>'Bills Import 2024'!BN292</f>
        <v>1</v>
      </c>
      <c r="AG292" s="46">
        <f>'Bills Import 2024'!BO292</f>
        <v>3902501</v>
      </c>
      <c r="AH292" s="46">
        <f>'Bills Import 2024'!BP292</f>
        <v>1906206</v>
      </c>
      <c r="AI292" s="46">
        <f>'Bills Import 2024'!BQ292</f>
        <v>175970</v>
      </c>
      <c r="AJ292" s="46">
        <f>'Bills Import 2024'!BR292</f>
        <v>781342</v>
      </c>
      <c r="AK292" s="46">
        <f>'Bills Import 2024'!BS292</f>
        <v>334260</v>
      </c>
      <c r="AL292" s="46">
        <f>'Bills Import 2024'!BT292</f>
        <v>771239</v>
      </c>
      <c r="AM292" s="1">
        <f>'Bills Import 2024'!U292</f>
        <v>10256</v>
      </c>
      <c r="AN292" s="1" t="str">
        <f>'Bills Import 2024'!W292</f>
        <v>{"1028": 100.0}</v>
      </c>
      <c r="AO292" s="1" t="str">
        <f>'Bills Import 2024'!AW292</f>
        <v>15% PUR</v>
      </c>
      <c r="AP292" s="1" t="str">
        <f>'Bills Import 2024'!AX292</f>
        <v>0% PUR</v>
      </c>
      <c r="AQ292" s="1" t="str">
        <f>'Bills Import 2024'!AY292</f>
        <v>15% PUR</v>
      </c>
      <c r="AR292" s="1" t="str">
        <f>'Bills Import 2024'!AZ292</f>
        <v>15% PUR</v>
      </c>
      <c r="AS292" s="1" t="str">
        <f>'Bills Import 2024'!BA292</f>
        <v>15% PUR</v>
      </c>
      <c r="AT292" s="1" t="str">
        <f>'Bills Import 2024'!BB292</f>
        <v>0% PUR</v>
      </c>
    </row>
    <row r="293" spans="1:46" x14ac:dyDescent="0.25">
      <c r="A293" s="1" t="str">
        <f>'Bills Import 2024'!E293</f>
        <v/>
      </c>
      <c r="B293" s="1" t="str">
        <f>'Bills Import 2024'!G293</f>
        <v/>
      </c>
      <c r="C293" s="1" t="str">
        <f>'Bills Import 2024'!I293</f>
        <v/>
      </c>
      <c r="D293" s="1" t="str">
        <f>'Bills Import 2024'!K293</f>
        <v/>
      </c>
      <c r="E293" s="1" t="str">
        <f>'Bills Import 2024'!M293</f>
        <v/>
      </c>
      <c r="F293" s="1" t="str">
        <f>'Bills Import 2024'!O293</f>
        <v/>
      </c>
      <c r="G293" s="45" t="str">
        <f>'Bills Import 2024'!R293</f>
        <v/>
      </c>
      <c r="H293" s="45" t="str">
        <f>'Bills Import 2024'!R293</f>
        <v/>
      </c>
      <c r="I293" s="45" t="str">
        <f>'Bills Import 2024'!AE293</f>
        <v/>
      </c>
      <c r="J293" s="45" t="str">
        <f>'Bills Import 2024'!AG293</f>
        <v/>
      </c>
      <c r="K293" s="45" t="str">
        <f>'Bills Import 2024'!AI293</f>
        <v/>
      </c>
      <c r="L293" s="45" t="str">
        <f>'Bills Import 2024'!AK293</f>
        <v/>
      </c>
      <c r="M293" s="45" t="str">
        <f>'Bills Import 2024'!AM293</f>
        <v/>
      </c>
      <c r="N293" s="45" t="str">
        <f>'Bills Import 2024'!AO293</f>
        <v/>
      </c>
      <c r="O293" s="1" t="str">
        <f>'Bills Import 2024'!X293</f>
        <v>101011701</v>
      </c>
      <c r="P293" s="1" t="str">
        <f>'Bills Import 2024'!Y293</f>
        <v>3010093</v>
      </c>
      <c r="Q293" s="1" t="str">
        <f>'Bills Import 2024'!Z293</f>
        <v>3010094</v>
      </c>
      <c r="R293" s="1" t="str">
        <f>'Bills Import 2024'!AA293</f>
        <v>101011701</v>
      </c>
      <c r="S293" s="1" t="str">
        <f>'Bills Import 2024'!AB293</f>
        <v>3010096</v>
      </c>
      <c r="T293" s="1" t="str">
        <f>'Bills Import 2024'!AC293</f>
        <v>3010097</v>
      </c>
      <c r="U293" s="1" t="str">
        <f>'Bills Import 2024'!BC293</f>
        <v>Deduction of Advance Payment to Suppliers</v>
      </c>
      <c r="V293" s="1" t="str">
        <f>'Bills Import 2024'!BD293</f>
        <v>Manpower</v>
      </c>
      <c r="W293" s="1" t="str">
        <f>'Bills Import 2024'!BE293</f>
        <v>Machinary</v>
      </c>
      <c r="X293" s="1" t="str">
        <f>'Bills Import 2024'!BF293</f>
        <v>Deduction of Advance Payment to Suppliers</v>
      </c>
      <c r="Y293" s="1" t="str">
        <f>'Bills Import 2024'!BG293</f>
        <v>Indirect Costs</v>
      </c>
      <c r="Z293" s="1" t="str">
        <f>'Bills Import 2024'!BH293</f>
        <v>Overheads</v>
      </c>
      <c r="AA293" s="1">
        <f>'Bills Import 2024'!BI293</f>
        <v>-1</v>
      </c>
      <c r="AB293" s="1">
        <f>'Bills Import 2024'!BJ293</f>
        <v>1</v>
      </c>
      <c r="AC293" s="1">
        <f>'Bills Import 2024'!BK293</f>
        <v>1</v>
      </c>
      <c r="AD293" s="1">
        <f>'Bills Import 2024'!BL293</f>
        <v>-1</v>
      </c>
      <c r="AE293" s="1">
        <f>'Bills Import 2024'!BM293</f>
        <v>1</v>
      </c>
      <c r="AF293" s="1">
        <f>'Bills Import 2024'!BN293</f>
        <v>1</v>
      </c>
      <c r="AG293" s="46">
        <f>'Bills Import 2024'!BO293</f>
        <v>780500</v>
      </c>
      <c r="AH293" s="46">
        <f>'Bills Import 2024'!BP293</f>
        <v>381241</v>
      </c>
      <c r="AI293" s="46">
        <f>'Bills Import 2024'!BQ293</f>
        <v>35194</v>
      </c>
      <c r="AJ293" s="46">
        <f>'Bills Import 2024'!BR293</f>
        <v>156268</v>
      </c>
      <c r="AK293" s="46">
        <f>'Bills Import 2024'!BS293</f>
        <v>66852</v>
      </c>
      <c r="AL293" s="46">
        <f>'Bills Import 2024'!BT293</f>
        <v>154248</v>
      </c>
      <c r="AM293" s="1">
        <f>'Bills Import 2024'!U293</f>
        <v>10256</v>
      </c>
      <c r="AN293" s="1" t="str">
        <f>'Bills Import 2024'!W293</f>
        <v>{"1028": 100.0}</v>
      </c>
      <c r="AO293" s="1" t="str">
        <f>'Bills Import 2024'!AW293</f>
        <v>15% PUR</v>
      </c>
      <c r="AP293" s="1" t="str">
        <f>'Bills Import 2024'!AX293</f>
        <v>0% PUR</v>
      </c>
      <c r="AQ293" s="1" t="str">
        <f>'Bills Import 2024'!AY293</f>
        <v>15% PUR</v>
      </c>
      <c r="AR293" s="1" t="str">
        <f>'Bills Import 2024'!AZ293</f>
        <v>15% PUR</v>
      </c>
      <c r="AS293" s="1" t="str">
        <f>'Bills Import 2024'!BA293</f>
        <v>15% PUR</v>
      </c>
      <c r="AT293" s="1" t="str">
        <f>'Bills Import 2024'!BB293</f>
        <v>0% PUR</v>
      </c>
    </row>
    <row r="294" spans="1:46" x14ac:dyDescent="0.25">
      <c r="A294" s="1" t="str">
        <f>'Bills Import 2024'!E294</f>
        <v>Raw Material Supplier</v>
      </c>
      <c r="B294" s="1" t="str">
        <f>'Bills Import 2024'!G294</f>
        <v>Employees Wages &amp; Salaries</v>
      </c>
      <c r="C294" s="1" t="str">
        <f>'Bills Import 2024'!I294</f>
        <v>Machinary Depreciation &amp; Maintenance</v>
      </c>
      <c r="D294" s="1" t="str">
        <f>'Bills Import 2024'!K294</f>
        <v>Subcontractors &amp; Services</v>
      </c>
      <c r="E294" s="1" t="str">
        <f>'Bills Import 2024'!M294</f>
        <v>Indirect Costs</v>
      </c>
      <c r="F294" s="1" t="str">
        <f>'Bills Import 2024'!O294</f>
        <v>Overheads</v>
      </c>
      <c r="G294" s="45">
        <f>'Bills Import 2024'!R294</f>
        <v>45505</v>
      </c>
      <c r="H294" s="45">
        <f>'Bills Import 2024'!R294</f>
        <v>45505</v>
      </c>
      <c r="I294" s="45">
        <f>'Bills Import 2024'!AE294</f>
        <v>45540</v>
      </c>
      <c r="J294" s="45">
        <f>'Bills Import 2024'!AG294</f>
        <v>45510</v>
      </c>
      <c r="K294" s="45">
        <f>'Bills Import 2024'!AI294</f>
        <v>45535</v>
      </c>
      <c r="L294" s="45">
        <f>'Bills Import 2024'!AK294</f>
        <v>45520</v>
      </c>
      <c r="M294" s="45">
        <f>'Bills Import 2024'!AM294</f>
        <v>45505</v>
      </c>
      <c r="N294" s="45">
        <f>'Bills Import 2024'!AO294</f>
        <v>45526</v>
      </c>
      <c r="O294" s="1" t="str">
        <f>'Bills Import 2024'!X294</f>
        <v>3010092</v>
      </c>
      <c r="P294" s="1" t="str">
        <f>'Bills Import 2024'!Y294</f>
        <v>3010093</v>
      </c>
      <c r="Q294" s="1" t="str">
        <f>'Bills Import 2024'!Z294</f>
        <v>3010094</v>
      </c>
      <c r="R294" s="1" t="str">
        <f>'Bills Import 2024'!AA294</f>
        <v>3010095</v>
      </c>
      <c r="S294" s="1" t="str">
        <f>'Bills Import 2024'!AB294</f>
        <v>3010096</v>
      </c>
      <c r="T294" s="1" t="str">
        <f>'Bills Import 2024'!AC294</f>
        <v>3010097</v>
      </c>
      <c r="U294" s="1" t="str">
        <f>'Bills Import 2024'!BC294</f>
        <v>Raw Material</v>
      </c>
      <c r="V294" s="1" t="str">
        <f>'Bills Import 2024'!BD294</f>
        <v>Manpower</v>
      </c>
      <c r="W294" s="1" t="str">
        <f>'Bills Import 2024'!BE294</f>
        <v>Machinary</v>
      </c>
      <c r="X294" s="1" t="str">
        <f>'Bills Import 2024'!BF294</f>
        <v>Subcontractors</v>
      </c>
      <c r="Y294" s="1" t="str">
        <f>'Bills Import 2024'!BG294</f>
        <v>Indirect Costs</v>
      </c>
      <c r="Z294" s="1" t="str">
        <f>'Bills Import 2024'!BH294</f>
        <v>Overheads</v>
      </c>
      <c r="AA294" s="1">
        <f>'Bills Import 2024'!BI294</f>
        <v>1</v>
      </c>
      <c r="AB294" s="1">
        <f>'Bills Import 2024'!BJ294</f>
        <v>1</v>
      </c>
      <c r="AC294" s="1">
        <f>'Bills Import 2024'!BK294</f>
        <v>1</v>
      </c>
      <c r="AD294" s="1">
        <f>'Bills Import 2024'!BL294</f>
        <v>1</v>
      </c>
      <c r="AE294" s="1">
        <f>'Bills Import 2024'!BM294</f>
        <v>1</v>
      </c>
      <c r="AF294" s="1">
        <f>'Bills Import 2024'!BN294</f>
        <v>1</v>
      </c>
      <c r="AG294" s="46">
        <f>'Bills Import 2024'!BO294</f>
        <v>385360</v>
      </c>
      <c r="AH294" s="46">
        <f>'Bills Import 2024'!BP294</f>
        <v>188232</v>
      </c>
      <c r="AI294" s="46">
        <f>'Bills Import 2024'!BQ294</f>
        <v>17377</v>
      </c>
      <c r="AJ294" s="46">
        <f>'Bills Import 2024'!BR294</f>
        <v>77155</v>
      </c>
      <c r="AK294" s="46">
        <f>'Bills Import 2024'!BS294</f>
        <v>33007</v>
      </c>
      <c r="AL294" s="46">
        <f>'Bills Import 2024'!BT294</f>
        <v>76158</v>
      </c>
      <c r="AM294" s="1">
        <f>'Bills Import 2024'!U294</f>
        <v>10219</v>
      </c>
      <c r="AN294" s="1" t="str">
        <f>'Bills Import 2024'!W294</f>
        <v>{"991": 100.0}</v>
      </c>
      <c r="AO294" s="1" t="str">
        <f>'Bills Import 2024'!AW294</f>
        <v>15% PUR</v>
      </c>
      <c r="AP294" s="1" t="str">
        <f>'Bills Import 2024'!AX294</f>
        <v>0% PUR</v>
      </c>
      <c r="AQ294" s="1" t="str">
        <f>'Bills Import 2024'!AY294</f>
        <v>15% PUR</v>
      </c>
      <c r="AR294" s="1" t="str">
        <f>'Bills Import 2024'!AZ294</f>
        <v>15% PUR</v>
      </c>
      <c r="AS294" s="1" t="str">
        <f>'Bills Import 2024'!BA294</f>
        <v>15% PUR</v>
      </c>
      <c r="AT294" s="1" t="str">
        <f>'Bills Import 2024'!BB294</f>
        <v>0% PUR</v>
      </c>
    </row>
    <row r="295" spans="1:46" x14ac:dyDescent="0.25">
      <c r="A295" s="1" t="str">
        <f>'Bills Import 2024'!E295</f>
        <v/>
      </c>
      <c r="B295" s="1" t="str">
        <f>'Bills Import 2024'!G295</f>
        <v/>
      </c>
      <c r="C295" s="1" t="str">
        <f>'Bills Import 2024'!I295</f>
        <v/>
      </c>
      <c r="D295" s="1" t="str">
        <f>'Bills Import 2024'!K295</f>
        <v/>
      </c>
      <c r="E295" s="1" t="str">
        <f>'Bills Import 2024'!M295</f>
        <v/>
      </c>
      <c r="F295" s="1" t="str">
        <f>'Bills Import 2024'!O295</f>
        <v/>
      </c>
      <c r="G295" s="45" t="str">
        <f>'Bills Import 2024'!R295</f>
        <v/>
      </c>
      <c r="H295" s="45" t="str">
        <f>'Bills Import 2024'!R295</f>
        <v/>
      </c>
      <c r="I295" s="45" t="str">
        <f>'Bills Import 2024'!AE295</f>
        <v/>
      </c>
      <c r="J295" s="45" t="str">
        <f>'Bills Import 2024'!AG295</f>
        <v/>
      </c>
      <c r="K295" s="45" t="str">
        <f>'Bills Import 2024'!AI295</f>
        <v/>
      </c>
      <c r="L295" s="45" t="str">
        <f>'Bills Import 2024'!AK295</f>
        <v/>
      </c>
      <c r="M295" s="45" t="str">
        <f>'Bills Import 2024'!AM295</f>
        <v/>
      </c>
      <c r="N295" s="45" t="str">
        <f>'Bills Import 2024'!AO295</f>
        <v/>
      </c>
      <c r="O295" s="1" t="str">
        <f>'Bills Import 2024'!X295</f>
        <v>101011701</v>
      </c>
      <c r="P295" s="1" t="str">
        <f>'Bills Import 2024'!Y295</f>
        <v>3010093</v>
      </c>
      <c r="Q295" s="1" t="str">
        <f>'Bills Import 2024'!Z295</f>
        <v>3010094</v>
      </c>
      <c r="R295" s="1" t="str">
        <f>'Bills Import 2024'!AA295</f>
        <v>101011701</v>
      </c>
      <c r="S295" s="1" t="str">
        <f>'Bills Import 2024'!AB295</f>
        <v>3010096</v>
      </c>
      <c r="T295" s="1" t="str">
        <f>'Bills Import 2024'!AC295</f>
        <v>3010097</v>
      </c>
      <c r="U295" s="1" t="str">
        <f>'Bills Import 2024'!BC295</f>
        <v>Deduction of Advance Payment to Suppliers</v>
      </c>
      <c r="V295" s="1" t="str">
        <f>'Bills Import 2024'!BD295</f>
        <v>Manpower</v>
      </c>
      <c r="W295" s="1" t="str">
        <f>'Bills Import 2024'!BE295</f>
        <v>Machinary</v>
      </c>
      <c r="X295" s="1" t="str">
        <f>'Bills Import 2024'!BF295</f>
        <v>Deduction of Advance Payment to Suppliers</v>
      </c>
      <c r="Y295" s="1" t="str">
        <f>'Bills Import 2024'!BG295</f>
        <v>Indirect Costs</v>
      </c>
      <c r="Z295" s="1" t="str">
        <f>'Bills Import 2024'!BH295</f>
        <v>Overheads</v>
      </c>
      <c r="AA295" s="1">
        <f>'Bills Import 2024'!BI295</f>
        <v>-1</v>
      </c>
      <c r="AB295" s="1">
        <f>'Bills Import 2024'!BJ295</f>
        <v>1</v>
      </c>
      <c r="AC295" s="1">
        <f>'Bills Import 2024'!BK295</f>
        <v>1</v>
      </c>
      <c r="AD295" s="1">
        <f>'Bills Import 2024'!BL295</f>
        <v>-1</v>
      </c>
      <c r="AE295" s="1">
        <f>'Bills Import 2024'!BM295</f>
        <v>1</v>
      </c>
      <c r="AF295" s="1">
        <f>'Bills Import 2024'!BN295</f>
        <v>1</v>
      </c>
      <c r="AG295" s="46">
        <f>'Bills Import 2024'!BO295</f>
        <v>96340</v>
      </c>
      <c r="AH295" s="46">
        <f>'Bills Import 2024'!BP295</f>
        <v>47058</v>
      </c>
      <c r="AI295" s="46">
        <f>'Bills Import 2024'!BQ295</f>
        <v>4344</v>
      </c>
      <c r="AJ295" s="46">
        <f>'Bills Import 2024'!BR295</f>
        <v>19289</v>
      </c>
      <c r="AK295" s="46">
        <f>'Bills Import 2024'!BS295</f>
        <v>8252</v>
      </c>
      <c r="AL295" s="46">
        <f>'Bills Import 2024'!BT295</f>
        <v>19039</v>
      </c>
      <c r="AM295" s="1">
        <f>'Bills Import 2024'!U295</f>
        <v>10219</v>
      </c>
      <c r="AN295" s="1" t="str">
        <f>'Bills Import 2024'!W295</f>
        <v>{"991": 100.0}</v>
      </c>
      <c r="AO295" s="1" t="str">
        <f>'Bills Import 2024'!AW295</f>
        <v>15% PUR</v>
      </c>
      <c r="AP295" s="1" t="str">
        <f>'Bills Import 2024'!AX295</f>
        <v>0% PUR</v>
      </c>
      <c r="AQ295" s="1" t="str">
        <f>'Bills Import 2024'!AY295</f>
        <v>15% PUR</v>
      </c>
      <c r="AR295" s="1" t="str">
        <f>'Bills Import 2024'!AZ295</f>
        <v>15% PUR</v>
      </c>
      <c r="AS295" s="1" t="str">
        <f>'Bills Import 2024'!BA295</f>
        <v>15% PUR</v>
      </c>
      <c r="AT295" s="1" t="str">
        <f>'Bills Import 2024'!BB295</f>
        <v>0% PUR</v>
      </c>
    </row>
    <row r="296" spans="1:46" x14ac:dyDescent="0.25">
      <c r="A296" s="1" t="str">
        <f>'Bills Import 2024'!E296</f>
        <v>Raw Material Supplier</v>
      </c>
      <c r="B296" s="1" t="str">
        <f>'Bills Import 2024'!G296</f>
        <v>Employees Wages &amp; Salaries</v>
      </c>
      <c r="C296" s="1" t="str">
        <f>'Bills Import 2024'!I296</f>
        <v>Machinary Depreciation &amp; Maintenance</v>
      </c>
      <c r="D296" s="1" t="str">
        <f>'Bills Import 2024'!K296</f>
        <v>Subcontractors &amp; Services</v>
      </c>
      <c r="E296" s="1" t="str">
        <f>'Bills Import 2024'!M296</f>
        <v>Indirect Costs</v>
      </c>
      <c r="F296" s="1" t="str">
        <f>'Bills Import 2024'!O296</f>
        <v>Overheads</v>
      </c>
      <c r="G296" s="45">
        <f>'Bills Import 2024'!R296</f>
        <v>45505</v>
      </c>
      <c r="H296" s="45">
        <f>'Bills Import 2024'!R296</f>
        <v>45505</v>
      </c>
      <c r="I296" s="45">
        <f>'Bills Import 2024'!AE296</f>
        <v>45540</v>
      </c>
      <c r="J296" s="45">
        <f>'Bills Import 2024'!AG296</f>
        <v>45510</v>
      </c>
      <c r="K296" s="45">
        <f>'Bills Import 2024'!AI296</f>
        <v>45535</v>
      </c>
      <c r="L296" s="45">
        <f>'Bills Import 2024'!AK296</f>
        <v>45520</v>
      </c>
      <c r="M296" s="45">
        <f>'Bills Import 2024'!AM296</f>
        <v>45505</v>
      </c>
      <c r="N296" s="45">
        <f>'Bills Import 2024'!AO296</f>
        <v>45526</v>
      </c>
      <c r="O296" s="1" t="str">
        <f>'Bills Import 2024'!X296</f>
        <v>3010092</v>
      </c>
      <c r="P296" s="1" t="str">
        <f>'Bills Import 2024'!Y296</f>
        <v>3010093</v>
      </c>
      <c r="Q296" s="1" t="str">
        <f>'Bills Import 2024'!Z296</f>
        <v>3010094</v>
      </c>
      <c r="R296" s="1" t="str">
        <f>'Bills Import 2024'!AA296</f>
        <v>3010095</v>
      </c>
      <c r="S296" s="1" t="str">
        <f>'Bills Import 2024'!AB296</f>
        <v>3010096</v>
      </c>
      <c r="T296" s="1" t="str">
        <f>'Bills Import 2024'!AC296</f>
        <v>3010097</v>
      </c>
      <c r="U296" s="1" t="str">
        <f>'Bills Import 2024'!BC296</f>
        <v>Raw Material</v>
      </c>
      <c r="V296" s="1" t="str">
        <f>'Bills Import 2024'!BD296</f>
        <v>Manpower</v>
      </c>
      <c r="W296" s="1" t="str">
        <f>'Bills Import 2024'!BE296</f>
        <v>Machinary</v>
      </c>
      <c r="X296" s="1" t="str">
        <f>'Bills Import 2024'!BF296</f>
        <v>Subcontractors</v>
      </c>
      <c r="Y296" s="1" t="str">
        <f>'Bills Import 2024'!BG296</f>
        <v>Indirect Costs</v>
      </c>
      <c r="Z296" s="1" t="str">
        <f>'Bills Import 2024'!BH296</f>
        <v>Overheads</v>
      </c>
      <c r="AA296" s="1">
        <f>'Bills Import 2024'!BI296</f>
        <v>1</v>
      </c>
      <c r="AB296" s="1">
        <f>'Bills Import 2024'!BJ296</f>
        <v>1</v>
      </c>
      <c r="AC296" s="1">
        <f>'Bills Import 2024'!BK296</f>
        <v>1</v>
      </c>
      <c r="AD296" s="1">
        <f>'Bills Import 2024'!BL296</f>
        <v>1</v>
      </c>
      <c r="AE296" s="1">
        <f>'Bills Import 2024'!BM296</f>
        <v>1</v>
      </c>
      <c r="AF296" s="1">
        <f>'Bills Import 2024'!BN296</f>
        <v>1</v>
      </c>
      <c r="AG296" s="46">
        <f>'Bills Import 2024'!BO296</f>
        <v>598879</v>
      </c>
      <c r="AH296" s="46">
        <f>'Bills Import 2024'!BP296</f>
        <v>292527</v>
      </c>
      <c r="AI296" s="46">
        <f>'Bills Import 2024'!BQ296</f>
        <v>27004</v>
      </c>
      <c r="AJ296" s="46">
        <f>'Bills Import 2024'!BR296</f>
        <v>119905</v>
      </c>
      <c r="AK296" s="46">
        <f>'Bills Import 2024'!BS296</f>
        <v>51296</v>
      </c>
      <c r="AL296" s="46">
        <f>'Bills Import 2024'!BT296</f>
        <v>118354</v>
      </c>
      <c r="AM296" s="1">
        <f>'Bills Import 2024'!U296</f>
        <v>10254</v>
      </c>
      <c r="AN296" s="1" t="str">
        <f>'Bills Import 2024'!W296</f>
        <v>{"1026": 100.0}</v>
      </c>
      <c r="AO296" s="1" t="str">
        <f>'Bills Import 2024'!AW296</f>
        <v>15% PUR</v>
      </c>
      <c r="AP296" s="1" t="str">
        <f>'Bills Import 2024'!AX296</f>
        <v>0% PUR</v>
      </c>
      <c r="AQ296" s="1" t="str">
        <f>'Bills Import 2024'!AY296</f>
        <v>15% PUR</v>
      </c>
      <c r="AR296" s="1" t="str">
        <f>'Bills Import 2024'!AZ296</f>
        <v>15% PUR</v>
      </c>
      <c r="AS296" s="1" t="str">
        <f>'Bills Import 2024'!BA296</f>
        <v>15% PUR</v>
      </c>
      <c r="AT296" s="1" t="str">
        <f>'Bills Import 2024'!BB296</f>
        <v>0% PUR</v>
      </c>
    </row>
    <row r="297" spans="1:46" x14ac:dyDescent="0.25">
      <c r="A297" s="1" t="str">
        <f>'Bills Import 2024'!E297</f>
        <v/>
      </c>
      <c r="B297" s="1" t="str">
        <f>'Bills Import 2024'!G297</f>
        <v/>
      </c>
      <c r="C297" s="1" t="str">
        <f>'Bills Import 2024'!I297</f>
        <v/>
      </c>
      <c r="D297" s="1" t="str">
        <f>'Bills Import 2024'!K297</f>
        <v/>
      </c>
      <c r="E297" s="1" t="str">
        <f>'Bills Import 2024'!M297</f>
        <v/>
      </c>
      <c r="F297" s="1" t="str">
        <f>'Bills Import 2024'!O297</f>
        <v/>
      </c>
      <c r="G297" s="45" t="str">
        <f>'Bills Import 2024'!R297</f>
        <v/>
      </c>
      <c r="H297" s="45" t="str">
        <f>'Bills Import 2024'!R297</f>
        <v/>
      </c>
      <c r="I297" s="45" t="str">
        <f>'Bills Import 2024'!AE297</f>
        <v/>
      </c>
      <c r="J297" s="45" t="str">
        <f>'Bills Import 2024'!AG297</f>
        <v/>
      </c>
      <c r="K297" s="45" t="str">
        <f>'Bills Import 2024'!AI297</f>
        <v/>
      </c>
      <c r="L297" s="45" t="str">
        <f>'Bills Import 2024'!AK297</f>
        <v/>
      </c>
      <c r="M297" s="45" t="str">
        <f>'Bills Import 2024'!AM297</f>
        <v/>
      </c>
      <c r="N297" s="45" t="str">
        <f>'Bills Import 2024'!AO297</f>
        <v/>
      </c>
      <c r="O297" s="1" t="str">
        <f>'Bills Import 2024'!X297</f>
        <v>101011701</v>
      </c>
      <c r="P297" s="1" t="str">
        <f>'Bills Import 2024'!Y297</f>
        <v>3010093</v>
      </c>
      <c r="Q297" s="1" t="str">
        <f>'Bills Import 2024'!Z297</f>
        <v>3010094</v>
      </c>
      <c r="R297" s="1" t="str">
        <f>'Bills Import 2024'!AA297</f>
        <v>101011701</v>
      </c>
      <c r="S297" s="1" t="str">
        <f>'Bills Import 2024'!AB297</f>
        <v>3010096</v>
      </c>
      <c r="T297" s="1" t="str">
        <f>'Bills Import 2024'!AC297</f>
        <v>3010097</v>
      </c>
      <c r="U297" s="1" t="str">
        <f>'Bills Import 2024'!BC297</f>
        <v>Deduction of Advance Payment to Suppliers</v>
      </c>
      <c r="V297" s="1" t="str">
        <f>'Bills Import 2024'!BD297</f>
        <v>Manpower</v>
      </c>
      <c r="W297" s="1" t="str">
        <f>'Bills Import 2024'!BE297</f>
        <v>Machinary</v>
      </c>
      <c r="X297" s="1" t="str">
        <f>'Bills Import 2024'!BF297</f>
        <v>Deduction of Advance Payment to Suppliers</v>
      </c>
      <c r="Y297" s="1" t="str">
        <f>'Bills Import 2024'!BG297</f>
        <v>Indirect Costs</v>
      </c>
      <c r="Z297" s="1" t="str">
        <f>'Bills Import 2024'!BH297</f>
        <v>Overheads</v>
      </c>
      <c r="AA297" s="1">
        <f>'Bills Import 2024'!BI297</f>
        <v>-1</v>
      </c>
      <c r="AB297" s="1">
        <f>'Bills Import 2024'!BJ297</f>
        <v>1</v>
      </c>
      <c r="AC297" s="1">
        <f>'Bills Import 2024'!BK297</f>
        <v>1</v>
      </c>
      <c r="AD297" s="1">
        <f>'Bills Import 2024'!BL297</f>
        <v>-1</v>
      </c>
      <c r="AE297" s="1">
        <f>'Bills Import 2024'!BM297</f>
        <v>1</v>
      </c>
      <c r="AF297" s="1">
        <f>'Bills Import 2024'!BN297</f>
        <v>1</v>
      </c>
      <c r="AG297" s="46">
        <f>'Bills Import 2024'!BO297</f>
        <v>119776</v>
      </c>
      <c r="AH297" s="46">
        <f>'Bills Import 2024'!BP297</f>
        <v>58505</v>
      </c>
      <c r="AI297" s="46">
        <f>'Bills Import 2024'!BQ297</f>
        <v>5401</v>
      </c>
      <c r="AJ297" s="46">
        <f>'Bills Import 2024'!BR297</f>
        <v>23981</v>
      </c>
      <c r="AK297" s="46">
        <f>'Bills Import 2024'!BS297</f>
        <v>10259</v>
      </c>
      <c r="AL297" s="46">
        <f>'Bills Import 2024'!BT297</f>
        <v>23671</v>
      </c>
      <c r="AM297" s="1">
        <f>'Bills Import 2024'!U297</f>
        <v>10254</v>
      </c>
      <c r="AN297" s="1" t="str">
        <f>'Bills Import 2024'!W297</f>
        <v>{"1026": 100.0}</v>
      </c>
      <c r="AO297" s="1" t="str">
        <f>'Bills Import 2024'!AW297</f>
        <v>15% PUR</v>
      </c>
      <c r="AP297" s="1" t="str">
        <f>'Bills Import 2024'!AX297</f>
        <v>0% PUR</v>
      </c>
      <c r="AQ297" s="1" t="str">
        <f>'Bills Import 2024'!AY297</f>
        <v>15% PUR</v>
      </c>
      <c r="AR297" s="1" t="str">
        <f>'Bills Import 2024'!AZ297</f>
        <v>15% PUR</v>
      </c>
      <c r="AS297" s="1" t="str">
        <f>'Bills Import 2024'!BA297</f>
        <v>15% PUR</v>
      </c>
      <c r="AT297" s="1" t="str">
        <f>'Bills Import 2024'!BB297</f>
        <v>0% PUR</v>
      </c>
    </row>
    <row r="298" spans="1:46" x14ac:dyDescent="0.25">
      <c r="A298" s="1" t="str">
        <f>'Bills Import 2024'!E298</f>
        <v>Raw Material Supplier</v>
      </c>
      <c r="B298" s="1" t="str">
        <f>'Bills Import 2024'!G298</f>
        <v>Employees Wages &amp; Salaries</v>
      </c>
      <c r="C298" s="1" t="str">
        <f>'Bills Import 2024'!I298</f>
        <v>Machinary Depreciation &amp; Maintenance</v>
      </c>
      <c r="D298" s="1" t="str">
        <f>'Bills Import 2024'!K298</f>
        <v>Subcontractors &amp; Services</v>
      </c>
      <c r="E298" s="1" t="str">
        <f>'Bills Import 2024'!M298</f>
        <v>Indirect Costs</v>
      </c>
      <c r="F298" s="1" t="str">
        <f>'Bills Import 2024'!O298</f>
        <v>Overheads</v>
      </c>
      <c r="G298" s="45">
        <f>'Bills Import 2024'!R298</f>
        <v>45505</v>
      </c>
      <c r="H298" s="45">
        <f>'Bills Import 2024'!R298</f>
        <v>45505</v>
      </c>
      <c r="I298" s="45">
        <f>'Bills Import 2024'!AE298</f>
        <v>45540</v>
      </c>
      <c r="J298" s="45">
        <f>'Bills Import 2024'!AG298</f>
        <v>45510</v>
      </c>
      <c r="K298" s="45">
        <f>'Bills Import 2024'!AI298</f>
        <v>45535</v>
      </c>
      <c r="L298" s="45">
        <f>'Bills Import 2024'!AK298</f>
        <v>45520</v>
      </c>
      <c r="M298" s="45">
        <f>'Bills Import 2024'!AM298</f>
        <v>45505</v>
      </c>
      <c r="N298" s="45">
        <f>'Bills Import 2024'!AO298</f>
        <v>45526</v>
      </c>
      <c r="O298" s="1" t="str">
        <f>'Bills Import 2024'!X298</f>
        <v>3010092</v>
      </c>
      <c r="P298" s="1" t="str">
        <f>'Bills Import 2024'!Y298</f>
        <v>3010093</v>
      </c>
      <c r="Q298" s="1" t="str">
        <f>'Bills Import 2024'!Z298</f>
        <v>3010094</v>
      </c>
      <c r="R298" s="1" t="str">
        <f>'Bills Import 2024'!AA298</f>
        <v>3010095</v>
      </c>
      <c r="S298" s="1" t="str">
        <f>'Bills Import 2024'!AB298</f>
        <v>3010096</v>
      </c>
      <c r="T298" s="1" t="str">
        <f>'Bills Import 2024'!AC298</f>
        <v>3010097</v>
      </c>
      <c r="U298" s="1" t="str">
        <f>'Bills Import 2024'!BC298</f>
        <v>Raw Material</v>
      </c>
      <c r="V298" s="1" t="str">
        <f>'Bills Import 2024'!BD298</f>
        <v>Manpower</v>
      </c>
      <c r="W298" s="1" t="str">
        <f>'Bills Import 2024'!BE298</f>
        <v>Machinary</v>
      </c>
      <c r="X298" s="1" t="str">
        <f>'Bills Import 2024'!BF298</f>
        <v>Subcontractors</v>
      </c>
      <c r="Y298" s="1" t="str">
        <f>'Bills Import 2024'!BG298</f>
        <v>Indirect Costs</v>
      </c>
      <c r="Z298" s="1" t="str">
        <f>'Bills Import 2024'!BH298</f>
        <v>Overheads</v>
      </c>
      <c r="AA298" s="1">
        <f>'Bills Import 2024'!BI298</f>
        <v>1</v>
      </c>
      <c r="AB298" s="1">
        <f>'Bills Import 2024'!BJ298</f>
        <v>1</v>
      </c>
      <c r="AC298" s="1">
        <f>'Bills Import 2024'!BK298</f>
        <v>1</v>
      </c>
      <c r="AD298" s="1">
        <f>'Bills Import 2024'!BL298</f>
        <v>1</v>
      </c>
      <c r="AE298" s="1">
        <f>'Bills Import 2024'!BM298</f>
        <v>1</v>
      </c>
      <c r="AF298" s="1">
        <f>'Bills Import 2024'!BN298</f>
        <v>1</v>
      </c>
      <c r="AG298" s="46">
        <f>'Bills Import 2024'!BO298</f>
        <v>578107</v>
      </c>
      <c r="AH298" s="46">
        <f>'Bills Import 2024'!BP298</f>
        <v>282381</v>
      </c>
      <c r="AI298" s="46">
        <f>'Bills Import 2024'!BQ298</f>
        <v>26068</v>
      </c>
      <c r="AJ298" s="46">
        <f>'Bills Import 2024'!BR298</f>
        <v>115746</v>
      </c>
      <c r="AK298" s="46">
        <f>'Bills Import 2024'!BS298</f>
        <v>49516</v>
      </c>
      <c r="AL298" s="46">
        <f>'Bills Import 2024'!BT298</f>
        <v>114249</v>
      </c>
      <c r="AM298" s="1">
        <f>'Bills Import 2024'!U298</f>
        <v>10253</v>
      </c>
      <c r="AN298" s="1" t="str">
        <f>'Bills Import 2024'!W298</f>
        <v>{"1025": 100.0}</v>
      </c>
      <c r="AO298" s="1" t="str">
        <f>'Bills Import 2024'!AW298</f>
        <v>15% PUR</v>
      </c>
      <c r="AP298" s="1" t="str">
        <f>'Bills Import 2024'!AX298</f>
        <v>0% PUR</v>
      </c>
      <c r="AQ298" s="1" t="str">
        <f>'Bills Import 2024'!AY298</f>
        <v>15% PUR</v>
      </c>
      <c r="AR298" s="1" t="str">
        <f>'Bills Import 2024'!AZ298</f>
        <v>15% PUR</v>
      </c>
      <c r="AS298" s="1" t="str">
        <f>'Bills Import 2024'!BA298</f>
        <v>15% PUR</v>
      </c>
      <c r="AT298" s="1" t="str">
        <f>'Bills Import 2024'!BB298</f>
        <v>0% PUR</v>
      </c>
    </row>
    <row r="299" spans="1:46" x14ac:dyDescent="0.25">
      <c r="A299" s="1" t="str">
        <f>'Bills Import 2024'!E299</f>
        <v/>
      </c>
      <c r="B299" s="1" t="str">
        <f>'Bills Import 2024'!G299</f>
        <v/>
      </c>
      <c r="C299" s="1" t="str">
        <f>'Bills Import 2024'!I299</f>
        <v/>
      </c>
      <c r="D299" s="1" t="str">
        <f>'Bills Import 2024'!K299</f>
        <v/>
      </c>
      <c r="E299" s="1" t="str">
        <f>'Bills Import 2024'!M299</f>
        <v/>
      </c>
      <c r="F299" s="1" t="str">
        <f>'Bills Import 2024'!O299</f>
        <v/>
      </c>
      <c r="G299" s="45" t="str">
        <f>'Bills Import 2024'!R299</f>
        <v/>
      </c>
      <c r="H299" s="45" t="str">
        <f>'Bills Import 2024'!R299</f>
        <v/>
      </c>
      <c r="I299" s="45" t="str">
        <f>'Bills Import 2024'!AE299</f>
        <v/>
      </c>
      <c r="J299" s="45" t="str">
        <f>'Bills Import 2024'!AG299</f>
        <v/>
      </c>
      <c r="K299" s="45" t="str">
        <f>'Bills Import 2024'!AI299</f>
        <v/>
      </c>
      <c r="L299" s="45" t="str">
        <f>'Bills Import 2024'!AK299</f>
        <v/>
      </c>
      <c r="M299" s="45" t="str">
        <f>'Bills Import 2024'!AM299</f>
        <v/>
      </c>
      <c r="N299" s="45" t="str">
        <f>'Bills Import 2024'!AO299</f>
        <v/>
      </c>
      <c r="O299" s="1" t="str">
        <f>'Bills Import 2024'!X299</f>
        <v>101011701</v>
      </c>
      <c r="P299" s="1" t="str">
        <f>'Bills Import 2024'!Y299</f>
        <v>3010093</v>
      </c>
      <c r="Q299" s="1" t="str">
        <f>'Bills Import 2024'!Z299</f>
        <v>3010094</v>
      </c>
      <c r="R299" s="1" t="str">
        <f>'Bills Import 2024'!AA299</f>
        <v>101011701</v>
      </c>
      <c r="S299" s="1" t="str">
        <f>'Bills Import 2024'!AB299</f>
        <v>3010096</v>
      </c>
      <c r="T299" s="1" t="str">
        <f>'Bills Import 2024'!AC299</f>
        <v>3010097</v>
      </c>
      <c r="U299" s="1" t="str">
        <f>'Bills Import 2024'!BC299</f>
        <v>Deduction of Advance Payment to Suppliers</v>
      </c>
      <c r="V299" s="1" t="str">
        <f>'Bills Import 2024'!BD299</f>
        <v>Manpower</v>
      </c>
      <c r="W299" s="1" t="str">
        <f>'Bills Import 2024'!BE299</f>
        <v>Machinary</v>
      </c>
      <c r="X299" s="1" t="str">
        <f>'Bills Import 2024'!BF299</f>
        <v>Deduction of Advance Payment to Suppliers</v>
      </c>
      <c r="Y299" s="1" t="str">
        <f>'Bills Import 2024'!BG299</f>
        <v>Indirect Costs</v>
      </c>
      <c r="Z299" s="1" t="str">
        <f>'Bills Import 2024'!BH299</f>
        <v>Overheads</v>
      </c>
      <c r="AA299" s="1">
        <f>'Bills Import 2024'!BI299</f>
        <v>-1</v>
      </c>
      <c r="AB299" s="1">
        <f>'Bills Import 2024'!BJ299</f>
        <v>1</v>
      </c>
      <c r="AC299" s="1">
        <f>'Bills Import 2024'!BK299</f>
        <v>1</v>
      </c>
      <c r="AD299" s="1">
        <f>'Bills Import 2024'!BL299</f>
        <v>-1</v>
      </c>
      <c r="AE299" s="1">
        <f>'Bills Import 2024'!BM299</f>
        <v>1</v>
      </c>
      <c r="AF299" s="1">
        <f>'Bills Import 2024'!BN299</f>
        <v>1</v>
      </c>
      <c r="AG299" s="46">
        <f>'Bills Import 2024'!BO299</f>
        <v>231243</v>
      </c>
      <c r="AH299" s="46">
        <f>'Bills Import 2024'!BP299</f>
        <v>112952</v>
      </c>
      <c r="AI299" s="46">
        <f>'Bills Import 2024'!BQ299</f>
        <v>10427</v>
      </c>
      <c r="AJ299" s="46">
        <f>'Bills Import 2024'!BR299</f>
        <v>46298</v>
      </c>
      <c r="AK299" s="46">
        <f>'Bills Import 2024'!BS299</f>
        <v>19807</v>
      </c>
      <c r="AL299" s="46">
        <f>'Bills Import 2024'!BT299</f>
        <v>45700</v>
      </c>
      <c r="AM299" s="1">
        <f>'Bills Import 2024'!U299</f>
        <v>10253</v>
      </c>
      <c r="AN299" s="1" t="str">
        <f>'Bills Import 2024'!W299</f>
        <v>{"1025": 100.0}</v>
      </c>
      <c r="AO299" s="1" t="str">
        <f>'Bills Import 2024'!AW299</f>
        <v>15% PUR</v>
      </c>
      <c r="AP299" s="1" t="str">
        <f>'Bills Import 2024'!AX299</f>
        <v>0% PUR</v>
      </c>
      <c r="AQ299" s="1" t="str">
        <f>'Bills Import 2024'!AY299</f>
        <v>15% PUR</v>
      </c>
      <c r="AR299" s="1" t="str">
        <f>'Bills Import 2024'!AZ299</f>
        <v>15% PUR</v>
      </c>
      <c r="AS299" s="1" t="str">
        <f>'Bills Import 2024'!BA299</f>
        <v>15% PUR</v>
      </c>
      <c r="AT299" s="1" t="str">
        <f>'Bills Import 2024'!BB299</f>
        <v>0% PUR</v>
      </c>
    </row>
    <row r="300" spans="1:46" x14ac:dyDescent="0.25">
      <c r="A300" s="1" t="str">
        <f>'Bills Import 2024'!E300</f>
        <v>Raw Material Supplier</v>
      </c>
      <c r="B300" s="1" t="str">
        <f>'Bills Import 2024'!G300</f>
        <v>Employees Wages &amp; Salaries</v>
      </c>
      <c r="C300" s="1" t="str">
        <f>'Bills Import 2024'!I300</f>
        <v>Machinary Depreciation &amp; Maintenance</v>
      </c>
      <c r="D300" s="1" t="str">
        <f>'Bills Import 2024'!K300</f>
        <v>Subcontractors &amp; Services</v>
      </c>
      <c r="E300" s="1" t="str">
        <f>'Bills Import 2024'!M300</f>
        <v>Indirect Costs</v>
      </c>
      <c r="F300" s="1" t="str">
        <f>'Bills Import 2024'!O300</f>
        <v>Overheads</v>
      </c>
      <c r="G300" s="45">
        <f>'Bills Import 2024'!R300</f>
        <v>45505</v>
      </c>
      <c r="H300" s="45">
        <f>'Bills Import 2024'!R300</f>
        <v>45505</v>
      </c>
      <c r="I300" s="45">
        <f>'Bills Import 2024'!AE300</f>
        <v>45540</v>
      </c>
      <c r="J300" s="45">
        <f>'Bills Import 2024'!AG300</f>
        <v>45510</v>
      </c>
      <c r="K300" s="45">
        <f>'Bills Import 2024'!AI300</f>
        <v>45535</v>
      </c>
      <c r="L300" s="45">
        <f>'Bills Import 2024'!AK300</f>
        <v>45520</v>
      </c>
      <c r="M300" s="45">
        <f>'Bills Import 2024'!AM300</f>
        <v>45505</v>
      </c>
      <c r="N300" s="45">
        <f>'Bills Import 2024'!AO300</f>
        <v>45526</v>
      </c>
      <c r="O300" s="1" t="str">
        <f>'Bills Import 2024'!X300</f>
        <v>3010092</v>
      </c>
      <c r="P300" s="1" t="str">
        <f>'Bills Import 2024'!Y300</f>
        <v>3010093</v>
      </c>
      <c r="Q300" s="1" t="str">
        <f>'Bills Import 2024'!Z300</f>
        <v>3010094</v>
      </c>
      <c r="R300" s="1" t="str">
        <f>'Bills Import 2024'!AA300</f>
        <v>3010095</v>
      </c>
      <c r="S300" s="1" t="str">
        <f>'Bills Import 2024'!AB300</f>
        <v>3010096</v>
      </c>
      <c r="T300" s="1" t="str">
        <f>'Bills Import 2024'!AC300</f>
        <v>3010097</v>
      </c>
      <c r="U300" s="1" t="str">
        <f>'Bills Import 2024'!BC300</f>
        <v>Raw Material</v>
      </c>
      <c r="V300" s="1" t="str">
        <f>'Bills Import 2024'!BD300</f>
        <v>Manpower</v>
      </c>
      <c r="W300" s="1" t="str">
        <f>'Bills Import 2024'!BE300</f>
        <v>Machinary</v>
      </c>
      <c r="X300" s="1" t="str">
        <f>'Bills Import 2024'!BF300</f>
        <v>Subcontractors</v>
      </c>
      <c r="Y300" s="1" t="str">
        <f>'Bills Import 2024'!BG300</f>
        <v>Indirect Costs</v>
      </c>
      <c r="Z300" s="1" t="str">
        <f>'Bills Import 2024'!BH300</f>
        <v>Overheads</v>
      </c>
      <c r="AA300" s="1">
        <f>'Bills Import 2024'!BI300</f>
        <v>1</v>
      </c>
      <c r="AB300" s="1">
        <f>'Bills Import 2024'!BJ300</f>
        <v>1</v>
      </c>
      <c r="AC300" s="1">
        <f>'Bills Import 2024'!BK300</f>
        <v>1</v>
      </c>
      <c r="AD300" s="1">
        <f>'Bills Import 2024'!BL300</f>
        <v>1</v>
      </c>
      <c r="AE300" s="1">
        <f>'Bills Import 2024'!BM300</f>
        <v>1</v>
      </c>
      <c r="AF300" s="1">
        <f>'Bills Import 2024'!BN300</f>
        <v>1</v>
      </c>
      <c r="AG300" s="46">
        <f>'Bills Import 2024'!BO300</f>
        <v>741600</v>
      </c>
      <c r="AH300" s="46">
        <f>'Bills Import 2024'!BP300</f>
        <v>362240</v>
      </c>
      <c r="AI300" s="46">
        <f>'Bills Import 2024'!BQ300</f>
        <v>33440</v>
      </c>
      <c r="AJ300" s="46">
        <f>'Bills Import 2024'!BR300</f>
        <v>148480</v>
      </c>
      <c r="AK300" s="46">
        <f>'Bills Import 2024'!BS300</f>
        <v>63520</v>
      </c>
      <c r="AL300" s="46">
        <f>'Bills Import 2024'!BT300</f>
        <v>146560</v>
      </c>
      <c r="AM300" s="1">
        <f>'Bills Import 2024'!U300</f>
        <v>10995</v>
      </c>
      <c r="AN300" s="1" t="str">
        <f>'Bills Import 2024'!W300</f>
        <v>{"1108": 100.0}</v>
      </c>
      <c r="AO300" s="1" t="str">
        <f>'Bills Import 2024'!AW300</f>
        <v>15% PUR</v>
      </c>
      <c r="AP300" s="1" t="str">
        <f>'Bills Import 2024'!AX300</f>
        <v>0% PUR</v>
      </c>
      <c r="AQ300" s="1" t="str">
        <f>'Bills Import 2024'!AY300</f>
        <v>15% PUR</v>
      </c>
      <c r="AR300" s="1" t="str">
        <f>'Bills Import 2024'!AZ300</f>
        <v>15% PUR</v>
      </c>
      <c r="AS300" s="1" t="str">
        <f>'Bills Import 2024'!BA300</f>
        <v>15% PUR</v>
      </c>
      <c r="AT300" s="1" t="str">
        <f>'Bills Import 2024'!BB300</f>
        <v>0% PUR</v>
      </c>
    </row>
    <row r="301" spans="1:46" x14ac:dyDescent="0.25">
      <c r="A301" s="1" t="str">
        <f>'Bills Import 2024'!E301</f>
        <v>Raw Material Supplier</v>
      </c>
      <c r="B301" s="1" t="str">
        <f>'Bills Import 2024'!G301</f>
        <v>Employees Wages &amp; Salaries</v>
      </c>
      <c r="C301" s="1" t="str">
        <f>'Bills Import 2024'!I301</f>
        <v>Machinary Depreciation &amp; Maintenance</v>
      </c>
      <c r="D301" s="1" t="str">
        <f>'Bills Import 2024'!K301</f>
        <v>Subcontractors &amp; Services</v>
      </c>
      <c r="E301" s="1" t="str">
        <f>'Bills Import 2024'!M301</f>
        <v>Indirect Costs</v>
      </c>
      <c r="F301" s="1" t="str">
        <f>'Bills Import 2024'!O301</f>
        <v>Overheads</v>
      </c>
      <c r="G301" s="45">
        <f>'Bills Import 2024'!R301</f>
        <v>45505</v>
      </c>
      <c r="H301" s="45">
        <f>'Bills Import 2024'!R301</f>
        <v>45505</v>
      </c>
      <c r="I301" s="45">
        <f>'Bills Import 2024'!AE301</f>
        <v>45540</v>
      </c>
      <c r="J301" s="45">
        <f>'Bills Import 2024'!AG301</f>
        <v>45510</v>
      </c>
      <c r="K301" s="45">
        <f>'Bills Import 2024'!AI301</f>
        <v>45535</v>
      </c>
      <c r="L301" s="45">
        <f>'Bills Import 2024'!AK301</f>
        <v>45520</v>
      </c>
      <c r="M301" s="45">
        <f>'Bills Import 2024'!AM301</f>
        <v>45505</v>
      </c>
      <c r="N301" s="45">
        <f>'Bills Import 2024'!AO301</f>
        <v>45526</v>
      </c>
      <c r="O301" s="1" t="str">
        <f>'Bills Import 2024'!X301</f>
        <v>3010092</v>
      </c>
      <c r="P301" s="1" t="str">
        <f>'Bills Import 2024'!Y301</f>
        <v>3010093</v>
      </c>
      <c r="Q301" s="1" t="str">
        <f>'Bills Import 2024'!Z301</f>
        <v>3010094</v>
      </c>
      <c r="R301" s="1" t="str">
        <f>'Bills Import 2024'!AA301</f>
        <v>3010095</v>
      </c>
      <c r="S301" s="1" t="str">
        <f>'Bills Import 2024'!AB301</f>
        <v>3010096</v>
      </c>
      <c r="T301" s="1" t="str">
        <f>'Bills Import 2024'!AC301</f>
        <v>3010097</v>
      </c>
      <c r="U301" s="1" t="str">
        <f>'Bills Import 2024'!BC301</f>
        <v>Raw Material</v>
      </c>
      <c r="V301" s="1" t="str">
        <f>'Bills Import 2024'!BD301</f>
        <v>Manpower</v>
      </c>
      <c r="W301" s="1" t="str">
        <f>'Bills Import 2024'!BE301</f>
        <v>Machinary</v>
      </c>
      <c r="X301" s="1" t="str">
        <f>'Bills Import 2024'!BF301</f>
        <v>Subcontractors</v>
      </c>
      <c r="Y301" s="1" t="str">
        <f>'Bills Import 2024'!BG301</f>
        <v>Indirect Costs</v>
      </c>
      <c r="Z301" s="1" t="str">
        <f>'Bills Import 2024'!BH301</f>
        <v>Overheads</v>
      </c>
      <c r="AA301" s="1">
        <f>'Bills Import 2024'!BI301</f>
        <v>1</v>
      </c>
      <c r="AB301" s="1">
        <f>'Bills Import 2024'!BJ301</f>
        <v>1</v>
      </c>
      <c r="AC301" s="1">
        <f>'Bills Import 2024'!BK301</f>
        <v>1</v>
      </c>
      <c r="AD301" s="1">
        <f>'Bills Import 2024'!BL301</f>
        <v>1</v>
      </c>
      <c r="AE301" s="1">
        <f>'Bills Import 2024'!BM301</f>
        <v>1</v>
      </c>
      <c r="AF301" s="1">
        <f>'Bills Import 2024'!BN301</f>
        <v>1</v>
      </c>
      <c r="AG301" s="46">
        <f>'Bills Import 2024'!BO301</f>
        <v>1298630</v>
      </c>
      <c r="AH301" s="46">
        <f>'Bills Import 2024'!BP301</f>
        <v>634325</v>
      </c>
      <c r="AI301" s="46">
        <f>'Bills Import 2024'!BQ301</f>
        <v>58557</v>
      </c>
      <c r="AJ301" s="46">
        <f>'Bills Import 2024'!BR301</f>
        <v>260006</v>
      </c>
      <c r="AK301" s="46">
        <f>'Bills Import 2024'!BS301</f>
        <v>111231</v>
      </c>
      <c r="AL301" s="46">
        <f>'Bills Import 2024'!BT301</f>
        <v>256644</v>
      </c>
      <c r="AM301" s="1">
        <f>'Bills Import 2024'!U301</f>
        <v>10259</v>
      </c>
      <c r="AN301" s="1" t="str">
        <f>'Bills Import 2024'!W301</f>
        <v>{"1031": 100.0}</v>
      </c>
      <c r="AO301" s="1" t="str">
        <f>'Bills Import 2024'!AW301</f>
        <v>15% PUR</v>
      </c>
      <c r="AP301" s="1" t="str">
        <f>'Bills Import 2024'!AX301</f>
        <v>0% PUR</v>
      </c>
      <c r="AQ301" s="1" t="str">
        <f>'Bills Import 2024'!AY301</f>
        <v>15% PUR</v>
      </c>
      <c r="AR301" s="1" t="str">
        <f>'Bills Import 2024'!AZ301</f>
        <v>15% PUR</v>
      </c>
      <c r="AS301" s="1" t="str">
        <f>'Bills Import 2024'!BA301</f>
        <v>15% PUR</v>
      </c>
      <c r="AT301" s="1" t="str">
        <f>'Bills Import 2024'!BB301</f>
        <v>0% PUR</v>
      </c>
    </row>
    <row r="302" spans="1:46" x14ac:dyDescent="0.25">
      <c r="A302" s="1" t="str">
        <f>'Bills Import 2024'!E302</f>
        <v/>
      </c>
      <c r="B302" s="1" t="str">
        <f>'Bills Import 2024'!G302</f>
        <v/>
      </c>
      <c r="C302" s="1" t="str">
        <f>'Bills Import 2024'!I302</f>
        <v/>
      </c>
      <c r="D302" s="1" t="str">
        <f>'Bills Import 2024'!K302</f>
        <v/>
      </c>
      <c r="E302" s="1" t="str">
        <f>'Bills Import 2024'!M302</f>
        <v/>
      </c>
      <c r="F302" s="1" t="str">
        <f>'Bills Import 2024'!O302</f>
        <v/>
      </c>
      <c r="G302" s="45" t="str">
        <f>'Bills Import 2024'!R302</f>
        <v/>
      </c>
      <c r="H302" s="45" t="str">
        <f>'Bills Import 2024'!R302</f>
        <v/>
      </c>
      <c r="I302" s="45" t="str">
        <f>'Bills Import 2024'!AE302</f>
        <v/>
      </c>
      <c r="J302" s="45" t="str">
        <f>'Bills Import 2024'!AG302</f>
        <v/>
      </c>
      <c r="K302" s="45" t="str">
        <f>'Bills Import 2024'!AI302</f>
        <v/>
      </c>
      <c r="L302" s="45" t="str">
        <f>'Bills Import 2024'!AK302</f>
        <v/>
      </c>
      <c r="M302" s="45" t="str">
        <f>'Bills Import 2024'!AM302</f>
        <v/>
      </c>
      <c r="N302" s="45" t="str">
        <f>'Bills Import 2024'!AO302</f>
        <v/>
      </c>
      <c r="O302" s="1" t="str">
        <f>'Bills Import 2024'!X302</f>
        <v>101011701</v>
      </c>
      <c r="P302" s="1" t="str">
        <f>'Bills Import 2024'!Y302</f>
        <v>3010093</v>
      </c>
      <c r="Q302" s="1" t="str">
        <f>'Bills Import 2024'!Z302</f>
        <v>3010094</v>
      </c>
      <c r="R302" s="1" t="str">
        <f>'Bills Import 2024'!AA302</f>
        <v>101011701</v>
      </c>
      <c r="S302" s="1" t="str">
        <f>'Bills Import 2024'!AB302</f>
        <v>3010096</v>
      </c>
      <c r="T302" s="1" t="str">
        <f>'Bills Import 2024'!AC302</f>
        <v>3010097</v>
      </c>
      <c r="U302" s="1" t="str">
        <f>'Bills Import 2024'!BC302</f>
        <v>Deduction of Advance Payment to Suppliers</v>
      </c>
      <c r="V302" s="1" t="str">
        <f>'Bills Import 2024'!BD302</f>
        <v>Manpower</v>
      </c>
      <c r="W302" s="1" t="str">
        <f>'Bills Import 2024'!BE302</f>
        <v>Machinary</v>
      </c>
      <c r="X302" s="1" t="str">
        <f>'Bills Import 2024'!BF302</f>
        <v>Deduction of Advance Payment to Suppliers</v>
      </c>
      <c r="Y302" s="1" t="str">
        <f>'Bills Import 2024'!BG302</f>
        <v>Indirect Costs</v>
      </c>
      <c r="Z302" s="1" t="str">
        <f>'Bills Import 2024'!BH302</f>
        <v>Overheads</v>
      </c>
      <c r="AA302" s="1">
        <f>'Bills Import 2024'!BI302</f>
        <v>-1</v>
      </c>
      <c r="AB302" s="1">
        <f>'Bills Import 2024'!BJ302</f>
        <v>1</v>
      </c>
      <c r="AC302" s="1">
        <f>'Bills Import 2024'!BK302</f>
        <v>1</v>
      </c>
      <c r="AD302" s="1">
        <f>'Bills Import 2024'!BL302</f>
        <v>-1</v>
      </c>
      <c r="AE302" s="1">
        <f>'Bills Import 2024'!BM302</f>
        <v>1</v>
      </c>
      <c r="AF302" s="1">
        <f>'Bills Import 2024'!BN302</f>
        <v>1</v>
      </c>
      <c r="AG302" s="46">
        <f>'Bills Import 2024'!BO302</f>
        <v>129863</v>
      </c>
      <c r="AH302" s="46">
        <f>'Bills Import 2024'!BP302</f>
        <v>63433</v>
      </c>
      <c r="AI302" s="46">
        <f>'Bills Import 2024'!BQ302</f>
        <v>5856</v>
      </c>
      <c r="AJ302" s="46">
        <f>'Bills Import 2024'!BR302</f>
        <v>26001</v>
      </c>
      <c r="AK302" s="46">
        <f>'Bills Import 2024'!BS302</f>
        <v>11123</v>
      </c>
      <c r="AL302" s="46">
        <f>'Bills Import 2024'!BT302</f>
        <v>25664</v>
      </c>
      <c r="AM302" s="1">
        <f>'Bills Import 2024'!U302</f>
        <v>10259</v>
      </c>
      <c r="AN302" s="1" t="str">
        <f>'Bills Import 2024'!W302</f>
        <v>{"1031": 100.0}</v>
      </c>
      <c r="AO302" s="1" t="str">
        <f>'Bills Import 2024'!AW302</f>
        <v>15% PUR</v>
      </c>
      <c r="AP302" s="1" t="str">
        <f>'Bills Import 2024'!AX302</f>
        <v>0% PUR</v>
      </c>
      <c r="AQ302" s="1" t="str">
        <f>'Bills Import 2024'!AY302</f>
        <v>15% PUR</v>
      </c>
      <c r="AR302" s="1" t="str">
        <f>'Bills Import 2024'!AZ302</f>
        <v>15% PUR</v>
      </c>
      <c r="AS302" s="1" t="str">
        <f>'Bills Import 2024'!BA302</f>
        <v>15% PUR</v>
      </c>
      <c r="AT302" s="1" t="str">
        <f>'Bills Import 2024'!BB302</f>
        <v>0% PUR</v>
      </c>
    </row>
    <row r="303" spans="1:46" x14ac:dyDescent="0.25">
      <c r="A303" s="1" t="str">
        <f>'Bills Import 2024'!E303</f>
        <v>Raw Material Supplier</v>
      </c>
      <c r="B303" s="1" t="str">
        <f>'Bills Import 2024'!G303</f>
        <v>Employees Wages &amp; Salaries</v>
      </c>
      <c r="C303" s="1" t="str">
        <f>'Bills Import 2024'!I303</f>
        <v>Machinary Depreciation &amp; Maintenance</v>
      </c>
      <c r="D303" s="1" t="str">
        <f>'Bills Import 2024'!K303</f>
        <v>Subcontractors &amp; Services</v>
      </c>
      <c r="E303" s="1" t="str">
        <f>'Bills Import 2024'!M303</f>
        <v>Indirect Costs</v>
      </c>
      <c r="F303" s="1" t="str">
        <f>'Bills Import 2024'!O303</f>
        <v>Overheads</v>
      </c>
      <c r="G303" s="45">
        <f>'Bills Import 2024'!R303</f>
        <v>45505</v>
      </c>
      <c r="H303" s="45">
        <f>'Bills Import 2024'!R303</f>
        <v>45505</v>
      </c>
      <c r="I303" s="45">
        <f>'Bills Import 2024'!AE303</f>
        <v>45540</v>
      </c>
      <c r="J303" s="45">
        <f>'Bills Import 2024'!AG303</f>
        <v>45510</v>
      </c>
      <c r="K303" s="45">
        <f>'Bills Import 2024'!AI303</f>
        <v>45535</v>
      </c>
      <c r="L303" s="45">
        <f>'Bills Import 2024'!AK303</f>
        <v>45520</v>
      </c>
      <c r="M303" s="45">
        <f>'Bills Import 2024'!AM303</f>
        <v>45505</v>
      </c>
      <c r="N303" s="45">
        <f>'Bills Import 2024'!AO303</f>
        <v>45526</v>
      </c>
      <c r="O303" s="1" t="str">
        <f>'Bills Import 2024'!X303</f>
        <v>3010092</v>
      </c>
      <c r="P303" s="1" t="str">
        <f>'Bills Import 2024'!Y303</f>
        <v>3010093</v>
      </c>
      <c r="Q303" s="1" t="str">
        <f>'Bills Import 2024'!Z303</f>
        <v>3010094</v>
      </c>
      <c r="R303" s="1" t="str">
        <f>'Bills Import 2024'!AA303</f>
        <v>3010095</v>
      </c>
      <c r="S303" s="1" t="str">
        <f>'Bills Import 2024'!AB303</f>
        <v>3010096</v>
      </c>
      <c r="T303" s="1" t="str">
        <f>'Bills Import 2024'!AC303</f>
        <v>3010097</v>
      </c>
      <c r="U303" s="1" t="str">
        <f>'Bills Import 2024'!BC303</f>
        <v>Raw Material</v>
      </c>
      <c r="V303" s="1" t="str">
        <f>'Bills Import 2024'!BD303</f>
        <v>Manpower</v>
      </c>
      <c r="W303" s="1" t="str">
        <f>'Bills Import 2024'!BE303</f>
        <v>Machinary</v>
      </c>
      <c r="X303" s="1" t="str">
        <f>'Bills Import 2024'!BF303</f>
        <v>Subcontractors</v>
      </c>
      <c r="Y303" s="1" t="str">
        <f>'Bills Import 2024'!BG303</f>
        <v>Indirect Costs</v>
      </c>
      <c r="Z303" s="1" t="str">
        <f>'Bills Import 2024'!BH303</f>
        <v>Overheads</v>
      </c>
      <c r="AA303" s="1">
        <f>'Bills Import 2024'!BI303</f>
        <v>1</v>
      </c>
      <c r="AB303" s="1">
        <f>'Bills Import 2024'!BJ303</f>
        <v>1</v>
      </c>
      <c r="AC303" s="1">
        <f>'Bills Import 2024'!BK303</f>
        <v>1</v>
      </c>
      <c r="AD303" s="1">
        <f>'Bills Import 2024'!BL303</f>
        <v>1</v>
      </c>
      <c r="AE303" s="1">
        <f>'Bills Import 2024'!BM303</f>
        <v>1</v>
      </c>
      <c r="AF303" s="1">
        <f>'Bills Import 2024'!BN303</f>
        <v>1</v>
      </c>
      <c r="AG303" s="46">
        <f>'Bills Import 2024'!BO303</f>
        <v>231750</v>
      </c>
      <c r="AH303" s="46">
        <f>'Bills Import 2024'!BP303</f>
        <v>113200</v>
      </c>
      <c r="AI303" s="46">
        <f>'Bills Import 2024'!BQ303</f>
        <v>10450</v>
      </c>
      <c r="AJ303" s="46">
        <f>'Bills Import 2024'!BR303</f>
        <v>46400</v>
      </c>
      <c r="AK303" s="46">
        <f>'Bills Import 2024'!BS303</f>
        <v>19850</v>
      </c>
      <c r="AL303" s="46">
        <f>'Bills Import 2024'!BT303</f>
        <v>45800</v>
      </c>
      <c r="AM303" s="1">
        <f>'Bills Import 2024'!U303</f>
        <v>10250</v>
      </c>
      <c r="AN303" s="1" t="str">
        <f>'Bills Import 2024'!W303</f>
        <v>{"1022": 100.0}</v>
      </c>
      <c r="AO303" s="1" t="str">
        <f>'Bills Import 2024'!AW303</f>
        <v>15% PUR</v>
      </c>
      <c r="AP303" s="1" t="str">
        <f>'Bills Import 2024'!AX303</f>
        <v>0% PUR</v>
      </c>
      <c r="AQ303" s="1" t="str">
        <f>'Bills Import 2024'!AY303</f>
        <v>15% PUR</v>
      </c>
      <c r="AR303" s="1" t="str">
        <f>'Bills Import 2024'!AZ303</f>
        <v>15% PUR</v>
      </c>
      <c r="AS303" s="1" t="str">
        <f>'Bills Import 2024'!BA303</f>
        <v>15% PUR</v>
      </c>
      <c r="AT303" s="1" t="str">
        <f>'Bills Import 2024'!BB303</f>
        <v>0% PUR</v>
      </c>
    </row>
    <row r="304" spans="1:46" x14ac:dyDescent="0.25">
      <c r="A304" s="1" t="str">
        <f>'Bills Import 2024'!E304</f>
        <v/>
      </c>
      <c r="B304" s="1" t="str">
        <f>'Bills Import 2024'!G304</f>
        <v/>
      </c>
      <c r="C304" s="1" t="str">
        <f>'Bills Import 2024'!I304</f>
        <v/>
      </c>
      <c r="D304" s="1" t="str">
        <f>'Bills Import 2024'!K304</f>
        <v/>
      </c>
      <c r="E304" s="1" t="str">
        <f>'Bills Import 2024'!M304</f>
        <v/>
      </c>
      <c r="F304" s="1" t="str">
        <f>'Bills Import 2024'!O304</f>
        <v/>
      </c>
      <c r="G304" s="45" t="str">
        <f>'Bills Import 2024'!R304</f>
        <v/>
      </c>
      <c r="H304" s="45" t="str">
        <f>'Bills Import 2024'!R304</f>
        <v/>
      </c>
      <c r="I304" s="45" t="str">
        <f>'Bills Import 2024'!AE304</f>
        <v/>
      </c>
      <c r="J304" s="45" t="str">
        <f>'Bills Import 2024'!AG304</f>
        <v/>
      </c>
      <c r="K304" s="45" t="str">
        <f>'Bills Import 2024'!AI304</f>
        <v/>
      </c>
      <c r="L304" s="45" t="str">
        <f>'Bills Import 2024'!AK304</f>
        <v/>
      </c>
      <c r="M304" s="45" t="str">
        <f>'Bills Import 2024'!AM304</f>
        <v/>
      </c>
      <c r="N304" s="45" t="str">
        <f>'Bills Import 2024'!AO304</f>
        <v/>
      </c>
      <c r="O304" s="1" t="str">
        <f>'Bills Import 2024'!X304</f>
        <v>101011701</v>
      </c>
      <c r="P304" s="1" t="str">
        <f>'Bills Import 2024'!Y304</f>
        <v>3010093</v>
      </c>
      <c r="Q304" s="1" t="str">
        <f>'Bills Import 2024'!Z304</f>
        <v>3010094</v>
      </c>
      <c r="R304" s="1" t="str">
        <f>'Bills Import 2024'!AA304</f>
        <v>101011701</v>
      </c>
      <c r="S304" s="1" t="str">
        <f>'Bills Import 2024'!AB304</f>
        <v>3010096</v>
      </c>
      <c r="T304" s="1" t="str">
        <f>'Bills Import 2024'!AC304</f>
        <v>3010097</v>
      </c>
      <c r="U304" s="1" t="str">
        <f>'Bills Import 2024'!BC304</f>
        <v>Deduction of Advance Payment to Suppliers</v>
      </c>
      <c r="V304" s="1" t="str">
        <f>'Bills Import 2024'!BD304</f>
        <v>Manpower</v>
      </c>
      <c r="W304" s="1" t="str">
        <f>'Bills Import 2024'!BE304</f>
        <v>Machinary</v>
      </c>
      <c r="X304" s="1" t="str">
        <f>'Bills Import 2024'!BF304</f>
        <v>Deduction of Advance Payment to Suppliers</v>
      </c>
      <c r="Y304" s="1" t="str">
        <f>'Bills Import 2024'!BG304</f>
        <v>Indirect Costs</v>
      </c>
      <c r="Z304" s="1" t="str">
        <f>'Bills Import 2024'!BH304</f>
        <v>Overheads</v>
      </c>
      <c r="AA304" s="1">
        <f>'Bills Import 2024'!BI304</f>
        <v>-1</v>
      </c>
      <c r="AB304" s="1">
        <f>'Bills Import 2024'!BJ304</f>
        <v>1</v>
      </c>
      <c r="AC304" s="1">
        <f>'Bills Import 2024'!BK304</f>
        <v>1</v>
      </c>
      <c r="AD304" s="1">
        <f>'Bills Import 2024'!BL304</f>
        <v>-1</v>
      </c>
      <c r="AE304" s="1">
        <f>'Bills Import 2024'!BM304</f>
        <v>1</v>
      </c>
      <c r="AF304" s="1">
        <f>'Bills Import 2024'!BN304</f>
        <v>1</v>
      </c>
      <c r="AG304" s="46">
        <f>'Bills Import 2024'!BO304</f>
        <v>46350</v>
      </c>
      <c r="AH304" s="46">
        <f>'Bills Import 2024'!BP304</f>
        <v>22640</v>
      </c>
      <c r="AI304" s="46">
        <f>'Bills Import 2024'!BQ304</f>
        <v>2090</v>
      </c>
      <c r="AJ304" s="46">
        <f>'Bills Import 2024'!BR304</f>
        <v>9280</v>
      </c>
      <c r="AK304" s="46">
        <f>'Bills Import 2024'!BS304</f>
        <v>3970</v>
      </c>
      <c r="AL304" s="46">
        <f>'Bills Import 2024'!BT304</f>
        <v>9160</v>
      </c>
      <c r="AM304" s="1">
        <f>'Bills Import 2024'!U304</f>
        <v>10250</v>
      </c>
      <c r="AN304" s="1" t="str">
        <f>'Bills Import 2024'!W304</f>
        <v>{"1022": 100.0}</v>
      </c>
      <c r="AO304" s="1" t="str">
        <f>'Bills Import 2024'!AW304</f>
        <v>15% PUR</v>
      </c>
      <c r="AP304" s="1" t="str">
        <f>'Bills Import 2024'!AX304</f>
        <v>0% PUR</v>
      </c>
      <c r="AQ304" s="1" t="str">
        <f>'Bills Import 2024'!AY304</f>
        <v>15% PUR</v>
      </c>
      <c r="AR304" s="1" t="str">
        <f>'Bills Import 2024'!AZ304</f>
        <v>15% PUR</v>
      </c>
      <c r="AS304" s="1" t="str">
        <f>'Bills Import 2024'!BA304</f>
        <v>15% PUR</v>
      </c>
      <c r="AT304" s="1" t="str">
        <f>'Bills Import 2024'!BB304</f>
        <v>0% PUR</v>
      </c>
    </row>
    <row r="305" spans="1:46" x14ac:dyDescent="0.25">
      <c r="A305" s="1" t="str">
        <f>'Bills Import 2024'!E305</f>
        <v>Raw Material Supplier</v>
      </c>
      <c r="B305" s="1" t="str">
        <f>'Bills Import 2024'!G305</f>
        <v>Employees Wages &amp; Salaries</v>
      </c>
      <c r="C305" s="1" t="str">
        <f>'Bills Import 2024'!I305</f>
        <v>Machinary Depreciation &amp; Maintenance</v>
      </c>
      <c r="D305" s="1" t="str">
        <f>'Bills Import 2024'!K305</f>
        <v>Subcontractors &amp; Services</v>
      </c>
      <c r="E305" s="1" t="str">
        <f>'Bills Import 2024'!M305</f>
        <v>Indirect Costs</v>
      </c>
      <c r="F305" s="1" t="str">
        <f>'Bills Import 2024'!O305</f>
        <v>Overheads</v>
      </c>
      <c r="G305" s="45">
        <f>'Bills Import 2024'!R305</f>
        <v>45505</v>
      </c>
      <c r="H305" s="45">
        <f>'Bills Import 2024'!R305</f>
        <v>45505</v>
      </c>
      <c r="I305" s="45">
        <f>'Bills Import 2024'!AE305</f>
        <v>45540</v>
      </c>
      <c r="J305" s="45">
        <f>'Bills Import 2024'!AG305</f>
        <v>45510</v>
      </c>
      <c r="K305" s="45">
        <f>'Bills Import 2024'!AI305</f>
        <v>45535</v>
      </c>
      <c r="L305" s="45">
        <f>'Bills Import 2024'!AK305</f>
        <v>45520</v>
      </c>
      <c r="M305" s="45">
        <f>'Bills Import 2024'!AM305</f>
        <v>45505</v>
      </c>
      <c r="N305" s="45">
        <f>'Bills Import 2024'!AO305</f>
        <v>45526</v>
      </c>
      <c r="O305" s="1" t="str">
        <f>'Bills Import 2024'!X305</f>
        <v>3010092</v>
      </c>
      <c r="P305" s="1" t="str">
        <f>'Bills Import 2024'!Y305</f>
        <v>3010093</v>
      </c>
      <c r="Q305" s="1" t="str">
        <f>'Bills Import 2024'!Z305</f>
        <v>3010094</v>
      </c>
      <c r="R305" s="1" t="str">
        <f>'Bills Import 2024'!AA305</f>
        <v>3010095</v>
      </c>
      <c r="S305" s="1" t="str">
        <f>'Bills Import 2024'!AB305</f>
        <v>3010096</v>
      </c>
      <c r="T305" s="1" t="str">
        <f>'Bills Import 2024'!AC305</f>
        <v>3010097</v>
      </c>
      <c r="U305" s="1" t="str">
        <f>'Bills Import 2024'!BC305</f>
        <v>Raw Material</v>
      </c>
      <c r="V305" s="1" t="str">
        <f>'Bills Import 2024'!BD305</f>
        <v>Manpower</v>
      </c>
      <c r="W305" s="1" t="str">
        <f>'Bills Import 2024'!BE305</f>
        <v>Machinary</v>
      </c>
      <c r="X305" s="1" t="str">
        <f>'Bills Import 2024'!BF305</f>
        <v>Subcontractors</v>
      </c>
      <c r="Y305" s="1" t="str">
        <f>'Bills Import 2024'!BG305</f>
        <v>Indirect Costs</v>
      </c>
      <c r="Z305" s="1" t="str">
        <f>'Bills Import 2024'!BH305</f>
        <v>Overheads</v>
      </c>
      <c r="AA305" s="1">
        <f>'Bills Import 2024'!BI305</f>
        <v>1</v>
      </c>
      <c r="AB305" s="1">
        <f>'Bills Import 2024'!BJ305</f>
        <v>1</v>
      </c>
      <c r="AC305" s="1">
        <f>'Bills Import 2024'!BK305</f>
        <v>1</v>
      </c>
      <c r="AD305" s="1">
        <f>'Bills Import 2024'!BL305</f>
        <v>1</v>
      </c>
      <c r="AE305" s="1">
        <f>'Bills Import 2024'!BM305</f>
        <v>1</v>
      </c>
      <c r="AF305" s="1">
        <f>'Bills Import 2024'!BN305</f>
        <v>1</v>
      </c>
      <c r="AG305" s="46">
        <f>'Bills Import 2024'!BO305</f>
        <v>648900</v>
      </c>
      <c r="AH305" s="46">
        <f>'Bills Import 2024'!BP305</f>
        <v>316960</v>
      </c>
      <c r="AI305" s="46">
        <f>'Bills Import 2024'!BQ305</f>
        <v>29260</v>
      </c>
      <c r="AJ305" s="46">
        <f>'Bills Import 2024'!BR305</f>
        <v>129920</v>
      </c>
      <c r="AK305" s="46">
        <f>'Bills Import 2024'!BS305</f>
        <v>55580</v>
      </c>
      <c r="AL305" s="46">
        <f>'Bills Import 2024'!BT305</f>
        <v>128240</v>
      </c>
      <c r="AM305" s="1">
        <f>'Bills Import 2024'!U305</f>
        <v>10249</v>
      </c>
      <c r="AN305" s="1" t="str">
        <f>'Bills Import 2024'!W305</f>
        <v>{"1021": 100.0}</v>
      </c>
      <c r="AO305" s="1" t="str">
        <f>'Bills Import 2024'!AW305</f>
        <v>15% PUR</v>
      </c>
      <c r="AP305" s="1" t="str">
        <f>'Bills Import 2024'!AX305</f>
        <v>0% PUR</v>
      </c>
      <c r="AQ305" s="1" t="str">
        <f>'Bills Import 2024'!AY305</f>
        <v>15% PUR</v>
      </c>
      <c r="AR305" s="1" t="str">
        <f>'Bills Import 2024'!AZ305</f>
        <v>15% PUR</v>
      </c>
      <c r="AS305" s="1" t="str">
        <f>'Bills Import 2024'!BA305</f>
        <v>15% PUR</v>
      </c>
      <c r="AT305" s="1" t="str">
        <f>'Bills Import 2024'!BB305</f>
        <v>0% PUR</v>
      </c>
    </row>
    <row r="306" spans="1:46" x14ac:dyDescent="0.25">
      <c r="A306" s="1" t="str">
        <f>'Bills Import 2024'!E306</f>
        <v/>
      </c>
      <c r="B306" s="1" t="str">
        <f>'Bills Import 2024'!G306</f>
        <v/>
      </c>
      <c r="C306" s="1" t="str">
        <f>'Bills Import 2024'!I306</f>
        <v/>
      </c>
      <c r="D306" s="1" t="str">
        <f>'Bills Import 2024'!K306</f>
        <v/>
      </c>
      <c r="E306" s="1" t="str">
        <f>'Bills Import 2024'!M306</f>
        <v/>
      </c>
      <c r="F306" s="1" t="str">
        <f>'Bills Import 2024'!O306</f>
        <v/>
      </c>
      <c r="G306" s="45" t="str">
        <f>'Bills Import 2024'!R306</f>
        <v/>
      </c>
      <c r="H306" s="45" t="str">
        <f>'Bills Import 2024'!R306</f>
        <v/>
      </c>
      <c r="I306" s="45" t="str">
        <f>'Bills Import 2024'!AE306</f>
        <v/>
      </c>
      <c r="J306" s="45" t="str">
        <f>'Bills Import 2024'!AG306</f>
        <v/>
      </c>
      <c r="K306" s="45" t="str">
        <f>'Bills Import 2024'!AI306</f>
        <v/>
      </c>
      <c r="L306" s="45" t="str">
        <f>'Bills Import 2024'!AK306</f>
        <v/>
      </c>
      <c r="M306" s="45" t="str">
        <f>'Bills Import 2024'!AM306</f>
        <v/>
      </c>
      <c r="N306" s="45" t="str">
        <f>'Bills Import 2024'!AO306</f>
        <v/>
      </c>
      <c r="O306" s="1" t="str">
        <f>'Bills Import 2024'!X306</f>
        <v>101011701</v>
      </c>
      <c r="P306" s="1" t="str">
        <f>'Bills Import 2024'!Y306</f>
        <v>3010093</v>
      </c>
      <c r="Q306" s="1" t="str">
        <f>'Bills Import 2024'!Z306</f>
        <v>3010094</v>
      </c>
      <c r="R306" s="1" t="str">
        <f>'Bills Import 2024'!AA306</f>
        <v>101011701</v>
      </c>
      <c r="S306" s="1" t="str">
        <f>'Bills Import 2024'!AB306</f>
        <v>3010096</v>
      </c>
      <c r="T306" s="1" t="str">
        <f>'Bills Import 2024'!AC306</f>
        <v>3010097</v>
      </c>
      <c r="U306" s="1" t="str">
        <f>'Bills Import 2024'!BC306</f>
        <v>Deduction of Advance Payment to Suppliers</v>
      </c>
      <c r="V306" s="1" t="str">
        <f>'Bills Import 2024'!BD306</f>
        <v>Manpower</v>
      </c>
      <c r="W306" s="1" t="str">
        <f>'Bills Import 2024'!BE306</f>
        <v>Machinary</v>
      </c>
      <c r="X306" s="1" t="str">
        <f>'Bills Import 2024'!BF306</f>
        <v>Deduction of Advance Payment to Suppliers</v>
      </c>
      <c r="Y306" s="1" t="str">
        <f>'Bills Import 2024'!BG306</f>
        <v>Indirect Costs</v>
      </c>
      <c r="Z306" s="1" t="str">
        <f>'Bills Import 2024'!BH306</f>
        <v>Overheads</v>
      </c>
      <c r="AA306" s="1">
        <f>'Bills Import 2024'!BI306</f>
        <v>-1</v>
      </c>
      <c r="AB306" s="1">
        <f>'Bills Import 2024'!BJ306</f>
        <v>1</v>
      </c>
      <c r="AC306" s="1">
        <f>'Bills Import 2024'!BK306</f>
        <v>1</v>
      </c>
      <c r="AD306" s="1">
        <f>'Bills Import 2024'!BL306</f>
        <v>-1</v>
      </c>
      <c r="AE306" s="1">
        <f>'Bills Import 2024'!BM306</f>
        <v>1</v>
      </c>
      <c r="AF306" s="1">
        <f>'Bills Import 2024'!BN306</f>
        <v>1</v>
      </c>
      <c r="AG306" s="46">
        <f>'Bills Import 2024'!BO306</f>
        <v>97335</v>
      </c>
      <c r="AH306" s="46">
        <f>'Bills Import 2024'!BP306</f>
        <v>47544</v>
      </c>
      <c r="AI306" s="46">
        <f>'Bills Import 2024'!BQ306</f>
        <v>4389</v>
      </c>
      <c r="AJ306" s="46">
        <f>'Bills Import 2024'!BR306</f>
        <v>19488</v>
      </c>
      <c r="AK306" s="46">
        <f>'Bills Import 2024'!BS306</f>
        <v>8337</v>
      </c>
      <c r="AL306" s="46">
        <f>'Bills Import 2024'!BT306</f>
        <v>19236</v>
      </c>
      <c r="AM306" s="1">
        <f>'Bills Import 2024'!U306</f>
        <v>10249</v>
      </c>
      <c r="AN306" s="1" t="str">
        <f>'Bills Import 2024'!W306</f>
        <v>{"1021": 100.0}</v>
      </c>
      <c r="AO306" s="1" t="str">
        <f>'Bills Import 2024'!AW306</f>
        <v>15% PUR</v>
      </c>
      <c r="AP306" s="1" t="str">
        <f>'Bills Import 2024'!AX306</f>
        <v>0% PUR</v>
      </c>
      <c r="AQ306" s="1" t="str">
        <f>'Bills Import 2024'!AY306</f>
        <v>15% PUR</v>
      </c>
      <c r="AR306" s="1" t="str">
        <f>'Bills Import 2024'!AZ306</f>
        <v>15% PUR</v>
      </c>
      <c r="AS306" s="1" t="str">
        <f>'Bills Import 2024'!BA306</f>
        <v>15% PUR</v>
      </c>
      <c r="AT306" s="1" t="str">
        <f>'Bills Import 2024'!BB306</f>
        <v>0% PUR</v>
      </c>
    </row>
    <row r="307" spans="1:46" x14ac:dyDescent="0.25">
      <c r="A307" s="1" t="str">
        <f>'Bills Import 2024'!E307</f>
        <v>Raw Material Supplier</v>
      </c>
      <c r="B307" s="1" t="str">
        <f>'Bills Import 2024'!G307</f>
        <v>Employees Wages &amp; Salaries</v>
      </c>
      <c r="C307" s="1" t="str">
        <f>'Bills Import 2024'!I307</f>
        <v>Machinary Depreciation &amp; Maintenance</v>
      </c>
      <c r="D307" s="1" t="str">
        <f>'Bills Import 2024'!K307</f>
        <v>Subcontractors &amp; Services</v>
      </c>
      <c r="E307" s="1" t="str">
        <f>'Bills Import 2024'!M307</f>
        <v>Indirect Costs</v>
      </c>
      <c r="F307" s="1" t="str">
        <f>'Bills Import 2024'!O307</f>
        <v>Overheads</v>
      </c>
      <c r="G307" s="45">
        <f>'Bills Import 2024'!R307</f>
        <v>45505</v>
      </c>
      <c r="H307" s="45">
        <f>'Bills Import 2024'!R307</f>
        <v>45505</v>
      </c>
      <c r="I307" s="45">
        <f>'Bills Import 2024'!AE307</f>
        <v>45540</v>
      </c>
      <c r="J307" s="45">
        <f>'Bills Import 2024'!AG307</f>
        <v>45510</v>
      </c>
      <c r="K307" s="45">
        <f>'Bills Import 2024'!AI307</f>
        <v>45535</v>
      </c>
      <c r="L307" s="45">
        <f>'Bills Import 2024'!AK307</f>
        <v>45520</v>
      </c>
      <c r="M307" s="45">
        <f>'Bills Import 2024'!AM307</f>
        <v>45505</v>
      </c>
      <c r="N307" s="45">
        <f>'Bills Import 2024'!AO307</f>
        <v>45526</v>
      </c>
      <c r="O307" s="1" t="str">
        <f>'Bills Import 2024'!X307</f>
        <v>3010092</v>
      </c>
      <c r="P307" s="1" t="str">
        <f>'Bills Import 2024'!Y307</f>
        <v>3010093</v>
      </c>
      <c r="Q307" s="1" t="str">
        <f>'Bills Import 2024'!Z307</f>
        <v>3010094</v>
      </c>
      <c r="R307" s="1" t="str">
        <f>'Bills Import 2024'!AA307</f>
        <v>3010095</v>
      </c>
      <c r="S307" s="1" t="str">
        <f>'Bills Import 2024'!AB307</f>
        <v>3010096</v>
      </c>
      <c r="T307" s="1" t="str">
        <f>'Bills Import 2024'!AC307</f>
        <v>3010097</v>
      </c>
      <c r="U307" s="1" t="str">
        <f>'Bills Import 2024'!BC307</f>
        <v>Raw Material</v>
      </c>
      <c r="V307" s="1" t="str">
        <f>'Bills Import 2024'!BD307</f>
        <v>Manpower</v>
      </c>
      <c r="W307" s="1" t="str">
        <f>'Bills Import 2024'!BE307</f>
        <v>Machinary</v>
      </c>
      <c r="X307" s="1" t="str">
        <f>'Bills Import 2024'!BF307</f>
        <v>Subcontractors</v>
      </c>
      <c r="Y307" s="1" t="str">
        <f>'Bills Import 2024'!BG307</f>
        <v>Indirect Costs</v>
      </c>
      <c r="Z307" s="1" t="str">
        <f>'Bills Import 2024'!BH307</f>
        <v>Overheads</v>
      </c>
      <c r="AA307" s="1">
        <f>'Bills Import 2024'!BI307</f>
        <v>1</v>
      </c>
      <c r="AB307" s="1">
        <f>'Bills Import 2024'!BJ307</f>
        <v>1</v>
      </c>
      <c r="AC307" s="1">
        <f>'Bills Import 2024'!BK307</f>
        <v>1</v>
      </c>
      <c r="AD307" s="1">
        <f>'Bills Import 2024'!BL307</f>
        <v>1</v>
      </c>
      <c r="AE307" s="1">
        <f>'Bills Import 2024'!BM307</f>
        <v>1</v>
      </c>
      <c r="AF307" s="1">
        <f>'Bills Import 2024'!BN307</f>
        <v>1</v>
      </c>
      <c r="AG307" s="46">
        <f>'Bills Import 2024'!BO307</f>
        <v>717218</v>
      </c>
      <c r="AH307" s="46">
        <f>'Bills Import 2024'!BP307</f>
        <v>350330</v>
      </c>
      <c r="AI307" s="46">
        <f>'Bills Import 2024'!BQ307</f>
        <v>32341</v>
      </c>
      <c r="AJ307" s="46">
        <f>'Bills Import 2024'!BR307</f>
        <v>143598</v>
      </c>
      <c r="AK307" s="46">
        <f>'Bills Import 2024'!BS307</f>
        <v>61432</v>
      </c>
      <c r="AL307" s="46">
        <f>'Bills Import 2024'!BT307</f>
        <v>141741</v>
      </c>
      <c r="AM307" s="1">
        <f>'Bills Import 2024'!U307</f>
        <v>10171</v>
      </c>
      <c r="AN307" s="1" t="str">
        <f>'Bills Import 2024'!W307</f>
        <v>{"943": 100.0}</v>
      </c>
      <c r="AO307" s="1" t="str">
        <f>'Bills Import 2024'!AW307</f>
        <v>15% PUR</v>
      </c>
      <c r="AP307" s="1" t="str">
        <f>'Bills Import 2024'!AX307</f>
        <v>0% PUR</v>
      </c>
      <c r="AQ307" s="1" t="str">
        <f>'Bills Import 2024'!AY307</f>
        <v>15% PUR</v>
      </c>
      <c r="AR307" s="1" t="str">
        <f>'Bills Import 2024'!AZ307</f>
        <v>15% PUR</v>
      </c>
      <c r="AS307" s="1" t="str">
        <f>'Bills Import 2024'!BA307</f>
        <v>15% PUR</v>
      </c>
      <c r="AT307" s="1" t="str">
        <f>'Bills Import 2024'!BB307</f>
        <v>0% PUR</v>
      </c>
    </row>
    <row r="308" spans="1:46" x14ac:dyDescent="0.25">
      <c r="A308" s="1" t="str">
        <f>'Bills Import 2024'!E308</f>
        <v/>
      </c>
      <c r="B308" s="1" t="str">
        <f>'Bills Import 2024'!G308</f>
        <v/>
      </c>
      <c r="C308" s="1" t="str">
        <f>'Bills Import 2024'!I308</f>
        <v/>
      </c>
      <c r="D308" s="1" t="str">
        <f>'Bills Import 2024'!K308</f>
        <v/>
      </c>
      <c r="E308" s="1" t="str">
        <f>'Bills Import 2024'!M308</f>
        <v/>
      </c>
      <c r="F308" s="1" t="str">
        <f>'Bills Import 2024'!O308</f>
        <v/>
      </c>
      <c r="G308" s="45" t="str">
        <f>'Bills Import 2024'!R308</f>
        <v/>
      </c>
      <c r="H308" s="45" t="str">
        <f>'Bills Import 2024'!R308</f>
        <v/>
      </c>
      <c r="I308" s="45" t="str">
        <f>'Bills Import 2024'!AE308</f>
        <v/>
      </c>
      <c r="J308" s="45" t="str">
        <f>'Bills Import 2024'!AG308</f>
        <v/>
      </c>
      <c r="K308" s="45" t="str">
        <f>'Bills Import 2024'!AI308</f>
        <v/>
      </c>
      <c r="L308" s="45" t="str">
        <f>'Bills Import 2024'!AK308</f>
        <v/>
      </c>
      <c r="M308" s="45" t="str">
        <f>'Bills Import 2024'!AM308</f>
        <v/>
      </c>
      <c r="N308" s="45" t="str">
        <f>'Bills Import 2024'!AO308</f>
        <v/>
      </c>
      <c r="O308" s="1" t="str">
        <f>'Bills Import 2024'!X308</f>
        <v>101011701</v>
      </c>
      <c r="P308" s="1" t="str">
        <f>'Bills Import 2024'!Y308</f>
        <v>3010093</v>
      </c>
      <c r="Q308" s="1" t="str">
        <f>'Bills Import 2024'!Z308</f>
        <v>3010094</v>
      </c>
      <c r="R308" s="1" t="str">
        <f>'Bills Import 2024'!AA308</f>
        <v>101011701</v>
      </c>
      <c r="S308" s="1" t="str">
        <f>'Bills Import 2024'!AB308</f>
        <v>3010096</v>
      </c>
      <c r="T308" s="1" t="str">
        <f>'Bills Import 2024'!AC308</f>
        <v>3010097</v>
      </c>
      <c r="U308" s="1" t="str">
        <f>'Bills Import 2024'!BC308</f>
        <v>Deduction of Advance Payment to Suppliers</v>
      </c>
      <c r="V308" s="1" t="str">
        <f>'Bills Import 2024'!BD308</f>
        <v>Manpower</v>
      </c>
      <c r="W308" s="1" t="str">
        <f>'Bills Import 2024'!BE308</f>
        <v>Machinary</v>
      </c>
      <c r="X308" s="1" t="str">
        <f>'Bills Import 2024'!BF308</f>
        <v>Deduction of Advance Payment to Suppliers</v>
      </c>
      <c r="Y308" s="1" t="str">
        <f>'Bills Import 2024'!BG308</f>
        <v>Indirect Costs</v>
      </c>
      <c r="Z308" s="1" t="str">
        <f>'Bills Import 2024'!BH308</f>
        <v>Overheads</v>
      </c>
      <c r="AA308" s="1">
        <f>'Bills Import 2024'!BI308</f>
        <v>-1</v>
      </c>
      <c r="AB308" s="1">
        <f>'Bills Import 2024'!BJ308</f>
        <v>1</v>
      </c>
      <c r="AC308" s="1">
        <f>'Bills Import 2024'!BK308</f>
        <v>1</v>
      </c>
      <c r="AD308" s="1">
        <f>'Bills Import 2024'!BL308</f>
        <v>-1</v>
      </c>
      <c r="AE308" s="1">
        <f>'Bills Import 2024'!BM308</f>
        <v>1</v>
      </c>
      <c r="AF308" s="1">
        <f>'Bills Import 2024'!BN308</f>
        <v>1</v>
      </c>
      <c r="AG308" s="46">
        <f>'Bills Import 2024'!BO308</f>
        <v>71722</v>
      </c>
      <c r="AH308" s="46">
        <f>'Bills Import 2024'!BP308</f>
        <v>35033</v>
      </c>
      <c r="AI308" s="46">
        <f>'Bills Import 2024'!BQ308</f>
        <v>3234</v>
      </c>
      <c r="AJ308" s="46">
        <f>'Bills Import 2024'!BR308</f>
        <v>14360</v>
      </c>
      <c r="AK308" s="46">
        <f>'Bills Import 2024'!BS308</f>
        <v>6143</v>
      </c>
      <c r="AL308" s="46">
        <f>'Bills Import 2024'!BT308</f>
        <v>14174</v>
      </c>
      <c r="AM308" s="1">
        <f>'Bills Import 2024'!U308</f>
        <v>10171</v>
      </c>
      <c r="AN308" s="1" t="str">
        <f>'Bills Import 2024'!W308</f>
        <v>{"943": 100.0}</v>
      </c>
      <c r="AO308" s="1" t="str">
        <f>'Bills Import 2024'!AW308</f>
        <v>15% PUR</v>
      </c>
      <c r="AP308" s="1" t="str">
        <f>'Bills Import 2024'!AX308</f>
        <v>0% PUR</v>
      </c>
      <c r="AQ308" s="1" t="str">
        <f>'Bills Import 2024'!AY308</f>
        <v>15% PUR</v>
      </c>
      <c r="AR308" s="1" t="str">
        <f>'Bills Import 2024'!AZ308</f>
        <v>15% PUR</v>
      </c>
      <c r="AS308" s="1" t="str">
        <f>'Bills Import 2024'!BA308</f>
        <v>15% PUR</v>
      </c>
      <c r="AT308" s="1" t="str">
        <f>'Bills Import 2024'!BB308</f>
        <v>0% PUR</v>
      </c>
    </row>
    <row r="309" spans="1:46" x14ac:dyDescent="0.25">
      <c r="A309" s="1" t="str">
        <f>'Bills Import 2024'!E309</f>
        <v>Raw Material Supplier</v>
      </c>
      <c r="B309" s="1" t="str">
        <f>'Bills Import 2024'!G309</f>
        <v>Employees Wages &amp; Salaries</v>
      </c>
      <c r="C309" s="1" t="str">
        <f>'Bills Import 2024'!I309</f>
        <v>Machinary Depreciation &amp; Maintenance</v>
      </c>
      <c r="D309" s="1" t="str">
        <f>'Bills Import 2024'!K309</f>
        <v>Subcontractors &amp; Services</v>
      </c>
      <c r="E309" s="1" t="str">
        <f>'Bills Import 2024'!M309</f>
        <v>Indirect Costs</v>
      </c>
      <c r="F309" s="1" t="str">
        <f>'Bills Import 2024'!O309</f>
        <v>Overheads</v>
      </c>
      <c r="G309" s="45">
        <f>'Bills Import 2024'!R309</f>
        <v>45505</v>
      </c>
      <c r="H309" s="45">
        <f>'Bills Import 2024'!R309</f>
        <v>45505</v>
      </c>
      <c r="I309" s="45">
        <f>'Bills Import 2024'!AE309</f>
        <v>45540</v>
      </c>
      <c r="J309" s="45">
        <f>'Bills Import 2024'!AG309</f>
        <v>45510</v>
      </c>
      <c r="K309" s="45">
        <f>'Bills Import 2024'!AI309</f>
        <v>45535</v>
      </c>
      <c r="L309" s="45">
        <f>'Bills Import 2024'!AK309</f>
        <v>45520</v>
      </c>
      <c r="M309" s="45">
        <f>'Bills Import 2024'!AM309</f>
        <v>45505</v>
      </c>
      <c r="N309" s="45">
        <f>'Bills Import 2024'!AO309</f>
        <v>45526</v>
      </c>
      <c r="O309" s="1" t="str">
        <f>'Bills Import 2024'!X309</f>
        <v>3010092</v>
      </c>
      <c r="P309" s="1" t="str">
        <f>'Bills Import 2024'!Y309</f>
        <v>3010093</v>
      </c>
      <c r="Q309" s="1" t="str">
        <f>'Bills Import 2024'!Z309</f>
        <v>3010094</v>
      </c>
      <c r="R309" s="1" t="str">
        <f>'Bills Import 2024'!AA309</f>
        <v>3010095</v>
      </c>
      <c r="S309" s="1" t="str">
        <f>'Bills Import 2024'!AB309</f>
        <v>3010096</v>
      </c>
      <c r="T309" s="1" t="str">
        <f>'Bills Import 2024'!AC309</f>
        <v>3010097</v>
      </c>
      <c r="U309" s="1" t="str">
        <f>'Bills Import 2024'!BC309</f>
        <v>Raw Material</v>
      </c>
      <c r="V309" s="1" t="str">
        <f>'Bills Import 2024'!BD309</f>
        <v>Manpower</v>
      </c>
      <c r="W309" s="1" t="str">
        <f>'Bills Import 2024'!BE309</f>
        <v>Machinary</v>
      </c>
      <c r="X309" s="1" t="str">
        <f>'Bills Import 2024'!BF309</f>
        <v>Subcontractors</v>
      </c>
      <c r="Y309" s="1" t="str">
        <f>'Bills Import 2024'!BG309</f>
        <v>Indirect Costs</v>
      </c>
      <c r="Z309" s="1" t="str">
        <f>'Bills Import 2024'!BH309</f>
        <v>Overheads</v>
      </c>
      <c r="AA309" s="1">
        <f>'Bills Import 2024'!BI309</f>
        <v>1</v>
      </c>
      <c r="AB309" s="1">
        <f>'Bills Import 2024'!BJ309</f>
        <v>1</v>
      </c>
      <c r="AC309" s="1">
        <f>'Bills Import 2024'!BK309</f>
        <v>1</v>
      </c>
      <c r="AD309" s="1">
        <f>'Bills Import 2024'!BL309</f>
        <v>1</v>
      </c>
      <c r="AE309" s="1">
        <f>'Bills Import 2024'!BM309</f>
        <v>1</v>
      </c>
      <c r="AF309" s="1">
        <f>'Bills Import 2024'!BN309</f>
        <v>1</v>
      </c>
      <c r="AG309" s="46">
        <f>'Bills Import 2024'!BO309</f>
        <v>2544949</v>
      </c>
      <c r="AH309" s="46">
        <f>'Bills Import 2024'!BP309</f>
        <v>1243099</v>
      </c>
      <c r="AI309" s="46">
        <f>'Bills Import 2024'!BQ309</f>
        <v>114756</v>
      </c>
      <c r="AJ309" s="46">
        <f>'Bills Import 2024'!BR309</f>
        <v>509539</v>
      </c>
      <c r="AK309" s="46">
        <f>'Bills Import 2024'!BS309</f>
        <v>217982</v>
      </c>
      <c r="AL309" s="46">
        <f>'Bills Import 2024'!BT309</f>
        <v>502950</v>
      </c>
      <c r="AM309" s="1">
        <f>'Bills Import 2024'!U309</f>
        <v>10264</v>
      </c>
      <c r="AN309" s="1" t="str">
        <f>'Bills Import 2024'!W309</f>
        <v>{"1110": 100.0}</v>
      </c>
      <c r="AO309" s="1" t="str">
        <f>'Bills Import 2024'!AW309</f>
        <v>15% PUR</v>
      </c>
      <c r="AP309" s="1" t="str">
        <f>'Bills Import 2024'!AX309</f>
        <v>0% PUR</v>
      </c>
      <c r="AQ309" s="1" t="str">
        <f>'Bills Import 2024'!AY309</f>
        <v>15% PUR</v>
      </c>
      <c r="AR309" s="1" t="str">
        <f>'Bills Import 2024'!AZ309</f>
        <v>15% PUR</v>
      </c>
      <c r="AS309" s="1" t="str">
        <f>'Bills Import 2024'!BA309</f>
        <v>15% PUR</v>
      </c>
      <c r="AT309" s="1" t="str">
        <f>'Bills Import 2024'!BB309</f>
        <v>0% PUR</v>
      </c>
    </row>
    <row r="310" spans="1:46" x14ac:dyDescent="0.25">
      <c r="A310" s="1" t="str">
        <f>'Bills Import 2024'!E310</f>
        <v/>
      </c>
      <c r="B310" s="1" t="str">
        <f>'Bills Import 2024'!G310</f>
        <v/>
      </c>
      <c r="C310" s="1" t="str">
        <f>'Bills Import 2024'!I310</f>
        <v/>
      </c>
      <c r="D310" s="1" t="str">
        <f>'Bills Import 2024'!K310</f>
        <v/>
      </c>
      <c r="E310" s="1" t="str">
        <f>'Bills Import 2024'!M310</f>
        <v/>
      </c>
      <c r="F310" s="1" t="str">
        <f>'Bills Import 2024'!O310</f>
        <v/>
      </c>
      <c r="G310" s="45" t="str">
        <f>'Bills Import 2024'!R310</f>
        <v/>
      </c>
      <c r="H310" s="45" t="str">
        <f>'Bills Import 2024'!R310</f>
        <v/>
      </c>
      <c r="I310" s="45" t="str">
        <f>'Bills Import 2024'!AE310</f>
        <v/>
      </c>
      <c r="J310" s="45" t="str">
        <f>'Bills Import 2024'!AG310</f>
        <v/>
      </c>
      <c r="K310" s="45" t="str">
        <f>'Bills Import 2024'!AI310</f>
        <v/>
      </c>
      <c r="L310" s="45" t="str">
        <f>'Bills Import 2024'!AK310</f>
        <v/>
      </c>
      <c r="M310" s="45" t="str">
        <f>'Bills Import 2024'!AM310</f>
        <v/>
      </c>
      <c r="N310" s="45" t="str">
        <f>'Bills Import 2024'!AO310</f>
        <v/>
      </c>
      <c r="O310" s="1" t="str">
        <f>'Bills Import 2024'!X310</f>
        <v>101011701</v>
      </c>
      <c r="P310" s="1" t="str">
        <f>'Bills Import 2024'!Y310</f>
        <v>3010093</v>
      </c>
      <c r="Q310" s="1" t="str">
        <f>'Bills Import 2024'!Z310</f>
        <v>3010094</v>
      </c>
      <c r="R310" s="1" t="str">
        <f>'Bills Import 2024'!AA310</f>
        <v>101011701</v>
      </c>
      <c r="S310" s="1" t="str">
        <f>'Bills Import 2024'!AB310</f>
        <v>3010096</v>
      </c>
      <c r="T310" s="1" t="str">
        <f>'Bills Import 2024'!AC310</f>
        <v>3010097</v>
      </c>
      <c r="U310" s="1" t="str">
        <f>'Bills Import 2024'!BC310</f>
        <v>Deduction of Advance Payment to Suppliers</v>
      </c>
      <c r="V310" s="1" t="str">
        <f>'Bills Import 2024'!BD310</f>
        <v>Manpower</v>
      </c>
      <c r="W310" s="1" t="str">
        <f>'Bills Import 2024'!BE310</f>
        <v>Machinary</v>
      </c>
      <c r="X310" s="1" t="str">
        <f>'Bills Import 2024'!BF310</f>
        <v>Deduction of Advance Payment to Suppliers</v>
      </c>
      <c r="Y310" s="1" t="str">
        <f>'Bills Import 2024'!BG310</f>
        <v>Indirect Costs</v>
      </c>
      <c r="Z310" s="1" t="str">
        <f>'Bills Import 2024'!BH310</f>
        <v>Overheads</v>
      </c>
      <c r="AA310" s="1">
        <f>'Bills Import 2024'!BI310</f>
        <v>-1</v>
      </c>
      <c r="AB310" s="1">
        <f>'Bills Import 2024'!BJ310</f>
        <v>1</v>
      </c>
      <c r="AC310" s="1">
        <f>'Bills Import 2024'!BK310</f>
        <v>1</v>
      </c>
      <c r="AD310" s="1">
        <f>'Bills Import 2024'!BL310</f>
        <v>-1</v>
      </c>
      <c r="AE310" s="1">
        <f>'Bills Import 2024'!BM310</f>
        <v>1</v>
      </c>
      <c r="AF310" s="1">
        <f>'Bills Import 2024'!BN310</f>
        <v>1</v>
      </c>
      <c r="AG310" s="46">
        <f>'Bills Import 2024'!BO310</f>
        <v>763485</v>
      </c>
      <c r="AH310" s="46">
        <f>'Bills Import 2024'!BP310</f>
        <v>372930</v>
      </c>
      <c r="AI310" s="46">
        <f>'Bills Import 2024'!BQ310</f>
        <v>34427</v>
      </c>
      <c r="AJ310" s="46">
        <f>'Bills Import 2024'!BR310</f>
        <v>152862</v>
      </c>
      <c r="AK310" s="46">
        <f>'Bills Import 2024'!BS310</f>
        <v>65394</v>
      </c>
      <c r="AL310" s="46">
        <f>'Bills Import 2024'!BT310</f>
        <v>150885</v>
      </c>
      <c r="AM310" s="1">
        <f>'Bills Import 2024'!U310</f>
        <v>10264</v>
      </c>
      <c r="AN310" s="1" t="str">
        <f>'Bills Import 2024'!W310</f>
        <v>{"1110": 100.0}</v>
      </c>
      <c r="AO310" s="1" t="str">
        <f>'Bills Import 2024'!AW310</f>
        <v>15% PUR</v>
      </c>
      <c r="AP310" s="1" t="str">
        <f>'Bills Import 2024'!AX310</f>
        <v>0% PUR</v>
      </c>
      <c r="AQ310" s="1" t="str">
        <f>'Bills Import 2024'!AY310</f>
        <v>15% PUR</v>
      </c>
      <c r="AR310" s="1" t="str">
        <f>'Bills Import 2024'!AZ310</f>
        <v>15% PUR</v>
      </c>
      <c r="AS310" s="1" t="str">
        <f>'Bills Import 2024'!BA310</f>
        <v>15% PUR</v>
      </c>
      <c r="AT310" s="1" t="str">
        <f>'Bills Import 2024'!BB310</f>
        <v>0% PUR</v>
      </c>
    </row>
    <row r="311" spans="1:46" x14ac:dyDescent="0.25">
      <c r="A311" s="1" t="str">
        <f>'Bills Import 2024'!E311</f>
        <v>Raw Material Supplier</v>
      </c>
      <c r="B311" s="1" t="str">
        <f>'Bills Import 2024'!G311</f>
        <v>Employees Wages &amp; Salaries</v>
      </c>
      <c r="C311" s="1" t="str">
        <f>'Bills Import 2024'!I311</f>
        <v>Machinary Depreciation &amp; Maintenance</v>
      </c>
      <c r="D311" s="1" t="str">
        <f>'Bills Import 2024'!K311</f>
        <v>Subcontractors &amp; Services</v>
      </c>
      <c r="E311" s="1" t="str">
        <f>'Bills Import 2024'!M311</f>
        <v>Indirect Costs</v>
      </c>
      <c r="F311" s="1" t="str">
        <f>'Bills Import 2024'!O311</f>
        <v>Overheads</v>
      </c>
      <c r="G311" s="45">
        <f>'Bills Import 2024'!R311</f>
        <v>45505</v>
      </c>
      <c r="H311" s="45">
        <f>'Bills Import 2024'!R311</f>
        <v>45505</v>
      </c>
      <c r="I311" s="45">
        <f>'Bills Import 2024'!AE311</f>
        <v>45540</v>
      </c>
      <c r="J311" s="45">
        <f>'Bills Import 2024'!AG311</f>
        <v>45510</v>
      </c>
      <c r="K311" s="45">
        <f>'Bills Import 2024'!AI311</f>
        <v>45535</v>
      </c>
      <c r="L311" s="45">
        <f>'Bills Import 2024'!AK311</f>
        <v>45520</v>
      </c>
      <c r="M311" s="45">
        <f>'Bills Import 2024'!AM311</f>
        <v>45505</v>
      </c>
      <c r="N311" s="45">
        <f>'Bills Import 2024'!AO311</f>
        <v>45526</v>
      </c>
      <c r="O311" s="1" t="str">
        <f>'Bills Import 2024'!X311</f>
        <v>3010092</v>
      </c>
      <c r="P311" s="1" t="str">
        <f>'Bills Import 2024'!Y311</f>
        <v>3010093</v>
      </c>
      <c r="Q311" s="1" t="str">
        <f>'Bills Import 2024'!Z311</f>
        <v>3010094</v>
      </c>
      <c r="R311" s="1" t="str">
        <f>'Bills Import 2024'!AA311</f>
        <v>3010095</v>
      </c>
      <c r="S311" s="1" t="str">
        <f>'Bills Import 2024'!AB311</f>
        <v>3010096</v>
      </c>
      <c r="T311" s="1" t="str">
        <f>'Bills Import 2024'!AC311</f>
        <v>3010097</v>
      </c>
      <c r="U311" s="1" t="str">
        <f>'Bills Import 2024'!BC311</f>
        <v>Raw Material</v>
      </c>
      <c r="V311" s="1" t="str">
        <f>'Bills Import 2024'!BD311</f>
        <v>Manpower</v>
      </c>
      <c r="W311" s="1" t="str">
        <f>'Bills Import 2024'!BE311</f>
        <v>Machinary</v>
      </c>
      <c r="X311" s="1" t="str">
        <f>'Bills Import 2024'!BF311</f>
        <v>Subcontractors</v>
      </c>
      <c r="Y311" s="1" t="str">
        <f>'Bills Import 2024'!BG311</f>
        <v>Indirect Costs</v>
      </c>
      <c r="Z311" s="1" t="str">
        <f>'Bills Import 2024'!BH311</f>
        <v>Overheads</v>
      </c>
      <c r="AA311" s="1">
        <f>'Bills Import 2024'!BI311</f>
        <v>1</v>
      </c>
      <c r="AB311" s="1">
        <f>'Bills Import 2024'!BJ311</f>
        <v>1</v>
      </c>
      <c r="AC311" s="1">
        <f>'Bills Import 2024'!BK311</f>
        <v>1</v>
      </c>
      <c r="AD311" s="1">
        <f>'Bills Import 2024'!BL311</f>
        <v>1</v>
      </c>
      <c r="AE311" s="1">
        <f>'Bills Import 2024'!BM311</f>
        <v>1</v>
      </c>
      <c r="AF311" s="1">
        <f>'Bills Import 2024'!BN311</f>
        <v>1</v>
      </c>
      <c r="AG311" s="46">
        <f>'Bills Import 2024'!BO311</f>
        <v>2084499</v>
      </c>
      <c r="AH311" s="46">
        <f>'Bills Import 2024'!BP311</f>
        <v>1018189</v>
      </c>
      <c r="AI311" s="46">
        <f>'Bills Import 2024'!BQ311</f>
        <v>93994</v>
      </c>
      <c r="AJ311" s="46">
        <f>'Bills Import 2024'!BR311</f>
        <v>417350</v>
      </c>
      <c r="AK311" s="46">
        <f>'Bills Import 2024'!BS311</f>
        <v>178543</v>
      </c>
      <c r="AL311" s="46">
        <f>'Bills Import 2024'!BT311</f>
        <v>411953</v>
      </c>
      <c r="AM311" s="1">
        <f>'Bills Import 2024'!U311</f>
        <v>10265</v>
      </c>
      <c r="AN311" s="1" t="str">
        <f>'Bills Import 2024'!W311</f>
        <v>{"61": 100.0}</v>
      </c>
      <c r="AO311" s="1" t="str">
        <f>'Bills Import 2024'!AW311</f>
        <v>15% PUR</v>
      </c>
      <c r="AP311" s="1" t="str">
        <f>'Bills Import 2024'!AX311</f>
        <v>0% PUR</v>
      </c>
      <c r="AQ311" s="1" t="str">
        <f>'Bills Import 2024'!AY311</f>
        <v>15% PUR</v>
      </c>
      <c r="AR311" s="1" t="str">
        <f>'Bills Import 2024'!AZ311</f>
        <v>15% PUR</v>
      </c>
      <c r="AS311" s="1" t="str">
        <f>'Bills Import 2024'!BA311</f>
        <v>15% PUR</v>
      </c>
      <c r="AT311" s="1" t="str">
        <f>'Bills Import 2024'!BB311</f>
        <v>0% PUR</v>
      </c>
    </row>
    <row r="312" spans="1:46" x14ac:dyDescent="0.25">
      <c r="A312" s="1" t="str">
        <f>'Bills Import 2024'!E312</f>
        <v/>
      </c>
      <c r="B312" s="1" t="str">
        <f>'Bills Import 2024'!G312</f>
        <v/>
      </c>
      <c r="C312" s="1" t="str">
        <f>'Bills Import 2024'!I312</f>
        <v/>
      </c>
      <c r="D312" s="1" t="str">
        <f>'Bills Import 2024'!K312</f>
        <v/>
      </c>
      <c r="E312" s="1" t="str">
        <f>'Bills Import 2024'!M312</f>
        <v/>
      </c>
      <c r="F312" s="1" t="str">
        <f>'Bills Import 2024'!O312</f>
        <v/>
      </c>
      <c r="G312" s="45" t="str">
        <f>'Bills Import 2024'!R312</f>
        <v/>
      </c>
      <c r="H312" s="45" t="str">
        <f>'Bills Import 2024'!R312</f>
        <v/>
      </c>
      <c r="I312" s="45" t="str">
        <f>'Bills Import 2024'!AE312</f>
        <v/>
      </c>
      <c r="J312" s="45" t="str">
        <f>'Bills Import 2024'!AG312</f>
        <v/>
      </c>
      <c r="K312" s="45" t="str">
        <f>'Bills Import 2024'!AI312</f>
        <v/>
      </c>
      <c r="L312" s="45" t="str">
        <f>'Bills Import 2024'!AK312</f>
        <v/>
      </c>
      <c r="M312" s="45" t="str">
        <f>'Bills Import 2024'!AM312</f>
        <v/>
      </c>
      <c r="N312" s="45" t="str">
        <f>'Bills Import 2024'!AO312</f>
        <v/>
      </c>
      <c r="O312" s="1" t="str">
        <f>'Bills Import 2024'!X312</f>
        <v>101011701</v>
      </c>
      <c r="P312" s="1" t="str">
        <f>'Bills Import 2024'!Y312</f>
        <v>3010093</v>
      </c>
      <c r="Q312" s="1" t="str">
        <f>'Bills Import 2024'!Z312</f>
        <v>3010094</v>
      </c>
      <c r="R312" s="1" t="str">
        <f>'Bills Import 2024'!AA312</f>
        <v>101011701</v>
      </c>
      <c r="S312" s="1" t="str">
        <f>'Bills Import 2024'!AB312</f>
        <v>3010096</v>
      </c>
      <c r="T312" s="1" t="str">
        <f>'Bills Import 2024'!AC312</f>
        <v>3010097</v>
      </c>
      <c r="U312" s="1" t="str">
        <f>'Bills Import 2024'!BC312</f>
        <v>Deduction of Advance Payment to Suppliers</v>
      </c>
      <c r="V312" s="1" t="str">
        <f>'Bills Import 2024'!BD312</f>
        <v>Manpower</v>
      </c>
      <c r="W312" s="1" t="str">
        <f>'Bills Import 2024'!BE312</f>
        <v>Machinary</v>
      </c>
      <c r="X312" s="1" t="str">
        <f>'Bills Import 2024'!BF312</f>
        <v>Deduction of Advance Payment to Suppliers</v>
      </c>
      <c r="Y312" s="1" t="str">
        <f>'Bills Import 2024'!BG312</f>
        <v>Indirect Costs</v>
      </c>
      <c r="Z312" s="1" t="str">
        <f>'Bills Import 2024'!BH312</f>
        <v>Overheads</v>
      </c>
      <c r="AA312" s="1">
        <f>'Bills Import 2024'!BI312</f>
        <v>-1</v>
      </c>
      <c r="AB312" s="1">
        <f>'Bills Import 2024'!BJ312</f>
        <v>1</v>
      </c>
      <c r="AC312" s="1">
        <f>'Bills Import 2024'!BK312</f>
        <v>1</v>
      </c>
      <c r="AD312" s="1">
        <f>'Bills Import 2024'!BL312</f>
        <v>-1</v>
      </c>
      <c r="AE312" s="1">
        <f>'Bills Import 2024'!BM312</f>
        <v>1</v>
      </c>
      <c r="AF312" s="1">
        <f>'Bills Import 2024'!BN312</f>
        <v>1</v>
      </c>
      <c r="AG312" s="46">
        <f>'Bills Import 2024'!BO312</f>
        <v>625350</v>
      </c>
      <c r="AH312" s="46">
        <f>'Bills Import 2024'!BP312</f>
        <v>305457</v>
      </c>
      <c r="AI312" s="46">
        <f>'Bills Import 2024'!BQ312</f>
        <v>28198</v>
      </c>
      <c r="AJ312" s="46">
        <f>'Bills Import 2024'!BR312</f>
        <v>125205</v>
      </c>
      <c r="AK312" s="46">
        <f>'Bills Import 2024'!BS312</f>
        <v>53563</v>
      </c>
      <c r="AL312" s="46">
        <f>'Bills Import 2024'!BT312</f>
        <v>123586</v>
      </c>
      <c r="AM312" s="1">
        <f>'Bills Import 2024'!U312</f>
        <v>10265</v>
      </c>
      <c r="AN312" s="1" t="str">
        <f>'Bills Import 2024'!W312</f>
        <v>{"61": 100.0}</v>
      </c>
      <c r="AO312" s="1" t="str">
        <f>'Bills Import 2024'!AW312</f>
        <v>15% PUR</v>
      </c>
      <c r="AP312" s="1" t="str">
        <f>'Bills Import 2024'!AX312</f>
        <v>0% PUR</v>
      </c>
      <c r="AQ312" s="1" t="str">
        <f>'Bills Import 2024'!AY312</f>
        <v>15% PUR</v>
      </c>
      <c r="AR312" s="1" t="str">
        <f>'Bills Import 2024'!AZ312</f>
        <v>15% PUR</v>
      </c>
      <c r="AS312" s="1" t="str">
        <f>'Bills Import 2024'!BA312</f>
        <v>15% PUR</v>
      </c>
      <c r="AT312" s="1" t="str">
        <f>'Bills Import 2024'!BB312</f>
        <v>0% PUR</v>
      </c>
    </row>
    <row r="313" spans="1:46" x14ac:dyDescent="0.25">
      <c r="A313" s="1" t="str">
        <f>'Bills Import 2024'!E313</f>
        <v>Raw Material Supplier</v>
      </c>
      <c r="B313" s="1" t="str">
        <f>'Bills Import 2024'!G313</f>
        <v>Employees Wages &amp; Salaries</v>
      </c>
      <c r="C313" s="1" t="str">
        <f>'Bills Import 2024'!I313</f>
        <v>Machinary Depreciation &amp; Maintenance</v>
      </c>
      <c r="D313" s="1" t="str">
        <f>'Bills Import 2024'!K313</f>
        <v>Subcontractors &amp; Services</v>
      </c>
      <c r="E313" s="1" t="str">
        <f>'Bills Import 2024'!M313</f>
        <v>Indirect Costs</v>
      </c>
      <c r="F313" s="1" t="str">
        <f>'Bills Import 2024'!O313</f>
        <v>Overheads</v>
      </c>
      <c r="G313" s="45">
        <f>'Bills Import 2024'!R313</f>
        <v>45535</v>
      </c>
      <c r="H313" s="45">
        <f>'Bills Import 2024'!R313</f>
        <v>45535</v>
      </c>
      <c r="I313" s="45">
        <f>'Bills Import 2024'!AE313</f>
        <v>45570</v>
      </c>
      <c r="J313" s="45">
        <f>'Bills Import 2024'!AG313</f>
        <v>45540</v>
      </c>
      <c r="K313" s="45">
        <f>'Bills Import 2024'!AI313</f>
        <v>45565</v>
      </c>
      <c r="L313" s="45">
        <f>'Bills Import 2024'!AK313</f>
        <v>45550</v>
      </c>
      <c r="M313" s="45">
        <f>'Bills Import 2024'!AM313</f>
        <v>45535</v>
      </c>
      <c r="N313" s="45">
        <f>'Bills Import 2024'!AO313</f>
        <v>45556</v>
      </c>
      <c r="O313" s="1" t="str">
        <f>'Bills Import 2024'!X313</f>
        <v>3010092</v>
      </c>
      <c r="P313" s="1" t="str">
        <f>'Bills Import 2024'!Y313</f>
        <v>3010093</v>
      </c>
      <c r="Q313" s="1" t="str">
        <f>'Bills Import 2024'!Z313</f>
        <v>3010094</v>
      </c>
      <c r="R313" s="1" t="str">
        <f>'Bills Import 2024'!AA313</f>
        <v>3010095</v>
      </c>
      <c r="S313" s="1" t="str">
        <f>'Bills Import 2024'!AB313</f>
        <v>3010096</v>
      </c>
      <c r="T313" s="1" t="str">
        <f>'Bills Import 2024'!AC313</f>
        <v>3010097</v>
      </c>
      <c r="U313" s="1" t="str">
        <f>'Bills Import 2024'!BC313</f>
        <v>Raw Material</v>
      </c>
      <c r="V313" s="1" t="str">
        <f>'Bills Import 2024'!BD313</f>
        <v>Manpower</v>
      </c>
      <c r="W313" s="1" t="str">
        <f>'Bills Import 2024'!BE313</f>
        <v>Machinary</v>
      </c>
      <c r="X313" s="1" t="str">
        <f>'Bills Import 2024'!BF313</f>
        <v>Subcontractors</v>
      </c>
      <c r="Y313" s="1" t="str">
        <f>'Bills Import 2024'!BG313</f>
        <v>Indirect Costs</v>
      </c>
      <c r="Z313" s="1" t="str">
        <f>'Bills Import 2024'!BH313</f>
        <v>Overheads</v>
      </c>
      <c r="AA313" s="1">
        <f>'Bills Import 2024'!BI313</f>
        <v>1</v>
      </c>
      <c r="AB313" s="1">
        <f>'Bills Import 2024'!BJ313</f>
        <v>1</v>
      </c>
      <c r="AC313" s="1">
        <f>'Bills Import 2024'!BK313</f>
        <v>1</v>
      </c>
      <c r="AD313" s="1">
        <f>'Bills Import 2024'!BL313</f>
        <v>1</v>
      </c>
      <c r="AE313" s="1">
        <f>'Bills Import 2024'!BM313</f>
        <v>1</v>
      </c>
      <c r="AF313" s="1">
        <f>'Bills Import 2024'!BN313</f>
        <v>1</v>
      </c>
      <c r="AG313" s="46">
        <f>'Bills Import 2024'!BO313</f>
        <v>180997</v>
      </c>
      <c r="AH313" s="46">
        <f>'Bills Import 2024'!BP313</f>
        <v>88409</v>
      </c>
      <c r="AI313" s="46">
        <f>'Bills Import 2024'!BQ313</f>
        <v>8161</v>
      </c>
      <c r="AJ313" s="46">
        <f>'Bills Import 2024'!BR313</f>
        <v>36238</v>
      </c>
      <c r="AK313" s="46">
        <f>'Bills Import 2024'!BS313</f>
        <v>15503</v>
      </c>
      <c r="AL313" s="46">
        <f>'Bills Import 2024'!BT313</f>
        <v>35770</v>
      </c>
      <c r="AM313" s="1">
        <f>'Bills Import 2024'!U313</f>
        <v>10240</v>
      </c>
      <c r="AN313" s="1" t="str">
        <f>'Bills Import 2024'!W313</f>
        <v>{"1012": 100.0}</v>
      </c>
      <c r="AO313" s="1" t="str">
        <f>'Bills Import 2024'!AW313</f>
        <v>15% PUR</v>
      </c>
      <c r="AP313" s="1" t="str">
        <f>'Bills Import 2024'!AX313</f>
        <v>0% PUR</v>
      </c>
      <c r="AQ313" s="1" t="str">
        <f>'Bills Import 2024'!AY313</f>
        <v>15% PUR</v>
      </c>
      <c r="AR313" s="1" t="str">
        <f>'Bills Import 2024'!AZ313</f>
        <v>15% PUR</v>
      </c>
      <c r="AS313" s="1" t="str">
        <f>'Bills Import 2024'!BA313</f>
        <v>15% PUR</v>
      </c>
      <c r="AT313" s="1" t="str">
        <f>'Bills Import 2024'!BB313</f>
        <v>0% PUR</v>
      </c>
    </row>
    <row r="314" spans="1:46" x14ac:dyDescent="0.25">
      <c r="A314" s="1" t="str">
        <f>'Bills Import 2024'!E314</f>
        <v/>
      </c>
      <c r="B314" s="1" t="str">
        <f>'Bills Import 2024'!G314</f>
        <v/>
      </c>
      <c r="C314" s="1" t="str">
        <f>'Bills Import 2024'!I314</f>
        <v/>
      </c>
      <c r="D314" s="1" t="str">
        <f>'Bills Import 2024'!K314</f>
        <v/>
      </c>
      <c r="E314" s="1" t="str">
        <f>'Bills Import 2024'!M314</f>
        <v/>
      </c>
      <c r="F314" s="1" t="str">
        <f>'Bills Import 2024'!O314</f>
        <v/>
      </c>
      <c r="G314" s="45" t="str">
        <f>'Bills Import 2024'!R314</f>
        <v/>
      </c>
      <c r="H314" s="45" t="str">
        <f>'Bills Import 2024'!R314</f>
        <v/>
      </c>
      <c r="I314" s="45" t="str">
        <f>'Bills Import 2024'!AE314</f>
        <v/>
      </c>
      <c r="J314" s="45" t="str">
        <f>'Bills Import 2024'!AG314</f>
        <v/>
      </c>
      <c r="K314" s="45" t="str">
        <f>'Bills Import 2024'!AI314</f>
        <v/>
      </c>
      <c r="L314" s="45" t="str">
        <f>'Bills Import 2024'!AK314</f>
        <v/>
      </c>
      <c r="M314" s="45" t="str">
        <f>'Bills Import 2024'!AM314</f>
        <v/>
      </c>
      <c r="N314" s="45" t="str">
        <f>'Bills Import 2024'!AO314</f>
        <v/>
      </c>
      <c r="O314" s="1" t="str">
        <f>'Bills Import 2024'!X314</f>
        <v>101011701</v>
      </c>
      <c r="P314" s="1" t="str">
        <f>'Bills Import 2024'!Y314</f>
        <v>3010093</v>
      </c>
      <c r="Q314" s="1" t="str">
        <f>'Bills Import 2024'!Z314</f>
        <v>3010094</v>
      </c>
      <c r="R314" s="1" t="str">
        <f>'Bills Import 2024'!AA314</f>
        <v>101011701</v>
      </c>
      <c r="S314" s="1" t="str">
        <f>'Bills Import 2024'!AB314</f>
        <v>3010096</v>
      </c>
      <c r="T314" s="1" t="str">
        <f>'Bills Import 2024'!AC314</f>
        <v>3010097</v>
      </c>
      <c r="U314" s="1" t="str">
        <f>'Bills Import 2024'!BC314</f>
        <v>Deduction of Advance Payment to Suppliers</v>
      </c>
      <c r="V314" s="1" t="str">
        <f>'Bills Import 2024'!BD314</f>
        <v>Manpower</v>
      </c>
      <c r="W314" s="1" t="str">
        <f>'Bills Import 2024'!BE314</f>
        <v>Machinary</v>
      </c>
      <c r="X314" s="1" t="str">
        <f>'Bills Import 2024'!BF314</f>
        <v>Deduction of Advance Payment to Suppliers</v>
      </c>
      <c r="Y314" s="1" t="str">
        <f>'Bills Import 2024'!BG314</f>
        <v>Indirect Costs</v>
      </c>
      <c r="Z314" s="1" t="str">
        <f>'Bills Import 2024'!BH314</f>
        <v>Overheads</v>
      </c>
      <c r="AA314" s="1">
        <f>'Bills Import 2024'!BI314</f>
        <v>-1</v>
      </c>
      <c r="AB314" s="1">
        <f>'Bills Import 2024'!BJ314</f>
        <v>1</v>
      </c>
      <c r="AC314" s="1">
        <f>'Bills Import 2024'!BK314</f>
        <v>1</v>
      </c>
      <c r="AD314" s="1">
        <f>'Bills Import 2024'!BL314</f>
        <v>-1</v>
      </c>
      <c r="AE314" s="1">
        <f>'Bills Import 2024'!BM314</f>
        <v>1</v>
      </c>
      <c r="AF314" s="1">
        <f>'Bills Import 2024'!BN314</f>
        <v>1</v>
      </c>
      <c r="AG314" s="46">
        <f>'Bills Import 2024'!BO314</f>
        <v>54299</v>
      </c>
      <c r="AH314" s="46">
        <f>'Bills Import 2024'!BP314</f>
        <v>26523</v>
      </c>
      <c r="AI314" s="46">
        <f>'Bills Import 2024'!BQ314</f>
        <v>2448</v>
      </c>
      <c r="AJ314" s="46">
        <f>'Bills Import 2024'!BR314</f>
        <v>10872</v>
      </c>
      <c r="AK314" s="46">
        <f>'Bills Import 2024'!BS314</f>
        <v>4651</v>
      </c>
      <c r="AL314" s="46">
        <f>'Bills Import 2024'!BT314</f>
        <v>10731</v>
      </c>
      <c r="AM314" s="1">
        <f>'Bills Import 2024'!U314</f>
        <v>10240</v>
      </c>
      <c r="AN314" s="1" t="str">
        <f>'Bills Import 2024'!W314</f>
        <v>{"1012": 100.0}</v>
      </c>
      <c r="AO314" s="1" t="str">
        <f>'Bills Import 2024'!AW314</f>
        <v>15% PUR</v>
      </c>
      <c r="AP314" s="1" t="str">
        <f>'Bills Import 2024'!AX314</f>
        <v>0% PUR</v>
      </c>
      <c r="AQ314" s="1" t="str">
        <f>'Bills Import 2024'!AY314</f>
        <v>15% PUR</v>
      </c>
      <c r="AR314" s="1" t="str">
        <f>'Bills Import 2024'!AZ314</f>
        <v>15% PUR</v>
      </c>
      <c r="AS314" s="1" t="str">
        <f>'Bills Import 2024'!BA314</f>
        <v>15% PUR</v>
      </c>
      <c r="AT314" s="1" t="str">
        <f>'Bills Import 2024'!BB314</f>
        <v>0% PUR</v>
      </c>
    </row>
    <row r="315" spans="1:46" x14ac:dyDescent="0.25">
      <c r="A315" s="1" t="str">
        <f>'Bills Import 2024'!E315</f>
        <v>Raw Material Supplier</v>
      </c>
      <c r="B315" s="1" t="str">
        <f>'Bills Import 2024'!G315</f>
        <v>Employees Wages &amp; Salaries</v>
      </c>
      <c r="C315" s="1" t="str">
        <f>'Bills Import 2024'!I315</f>
        <v>Machinary Depreciation &amp; Maintenance</v>
      </c>
      <c r="D315" s="1" t="str">
        <f>'Bills Import 2024'!K315</f>
        <v>Subcontractors &amp; Services</v>
      </c>
      <c r="E315" s="1" t="str">
        <f>'Bills Import 2024'!M315</f>
        <v>Indirect Costs</v>
      </c>
      <c r="F315" s="1" t="str">
        <f>'Bills Import 2024'!O315</f>
        <v>Overheads</v>
      </c>
      <c r="G315" s="45">
        <f>'Bills Import 2024'!R315</f>
        <v>45535</v>
      </c>
      <c r="H315" s="45">
        <f>'Bills Import 2024'!R315</f>
        <v>45535</v>
      </c>
      <c r="I315" s="45">
        <f>'Bills Import 2024'!AE315</f>
        <v>45570</v>
      </c>
      <c r="J315" s="45">
        <f>'Bills Import 2024'!AG315</f>
        <v>45540</v>
      </c>
      <c r="K315" s="45">
        <f>'Bills Import 2024'!AI315</f>
        <v>45565</v>
      </c>
      <c r="L315" s="45">
        <f>'Bills Import 2024'!AK315</f>
        <v>45550</v>
      </c>
      <c r="M315" s="45">
        <f>'Bills Import 2024'!AM315</f>
        <v>45535</v>
      </c>
      <c r="N315" s="45">
        <f>'Bills Import 2024'!AO315</f>
        <v>45556</v>
      </c>
      <c r="O315" s="1" t="str">
        <f>'Bills Import 2024'!X315</f>
        <v>3010092</v>
      </c>
      <c r="P315" s="1" t="str">
        <f>'Bills Import 2024'!Y315</f>
        <v>3010093</v>
      </c>
      <c r="Q315" s="1" t="str">
        <f>'Bills Import 2024'!Z315</f>
        <v>3010094</v>
      </c>
      <c r="R315" s="1" t="str">
        <f>'Bills Import 2024'!AA315</f>
        <v>3010095</v>
      </c>
      <c r="S315" s="1" t="str">
        <f>'Bills Import 2024'!AB315</f>
        <v>3010096</v>
      </c>
      <c r="T315" s="1" t="str">
        <f>'Bills Import 2024'!AC315</f>
        <v>3010097</v>
      </c>
      <c r="U315" s="1" t="str">
        <f>'Bills Import 2024'!BC315</f>
        <v>Raw Material</v>
      </c>
      <c r="V315" s="1" t="str">
        <f>'Bills Import 2024'!BD315</f>
        <v>Manpower</v>
      </c>
      <c r="W315" s="1" t="str">
        <f>'Bills Import 2024'!BE315</f>
        <v>Machinary</v>
      </c>
      <c r="X315" s="1" t="str">
        <f>'Bills Import 2024'!BF315</f>
        <v>Subcontractors</v>
      </c>
      <c r="Y315" s="1" t="str">
        <f>'Bills Import 2024'!BG315</f>
        <v>Indirect Costs</v>
      </c>
      <c r="Z315" s="1" t="str">
        <f>'Bills Import 2024'!BH315</f>
        <v>Overheads</v>
      </c>
      <c r="AA315" s="1">
        <f>'Bills Import 2024'!BI315</f>
        <v>1</v>
      </c>
      <c r="AB315" s="1">
        <f>'Bills Import 2024'!BJ315</f>
        <v>1</v>
      </c>
      <c r="AC315" s="1">
        <f>'Bills Import 2024'!BK315</f>
        <v>1</v>
      </c>
      <c r="AD315" s="1">
        <f>'Bills Import 2024'!BL315</f>
        <v>1</v>
      </c>
      <c r="AE315" s="1">
        <f>'Bills Import 2024'!BM315</f>
        <v>1</v>
      </c>
      <c r="AF315" s="1">
        <f>'Bills Import 2024'!BN315</f>
        <v>1</v>
      </c>
      <c r="AG315" s="46">
        <f>'Bills Import 2024'!BO315</f>
        <v>1854000</v>
      </c>
      <c r="AH315" s="46">
        <f>'Bills Import 2024'!BP315</f>
        <v>905600</v>
      </c>
      <c r="AI315" s="46">
        <f>'Bills Import 2024'!BQ315</f>
        <v>83600</v>
      </c>
      <c r="AJ315" s="46">
        <f>'Bills Import 2024'!BR315</f>
        <v>371200</v>
      </c>
      <c r="AK315" s="46">
        <f>'Bills Import 2024'!BS315</f>
        <v>158800</v>
      </c>
      <c r="AL315" s="46">
        <f>'Bills Import 2024'!BT315</f>
        <v>366400</v>
      </c>
      <c r="AM315" s="1">
        <f>'Bills Import 2024'!U315</f>
        <v>10256</v>
      </c>
      <c r="AN315" s="1" t="str">
        <f>'Bills Import 2024'!W315</f>
        <v>{"1028": 100.0}</v>
      </c>
      <c r="AO315" s="1" t="str">
        <f>'Bills Import 2024'!AW315</f>
        <v>15% PUR</v>
      </c>
      <c r="AP315" s="1" t="str">
        <f>'Bills Import 2024'!AX315</f>
        <v>0% PUR</v>
      </c>
      <c r="AQ315" s="1" t="str">
        <f>'Bills Import 2024'!AY315</f>
        <v>15% PUR</v>
      </c>
      <c r="AR315" s="1" t="str">
        <f>'Bills Import 2024'!AZ315</f>
        <v>15% PUR</v>
      </c>
      <c r="AS315" s="1" t="str">
        <f>'Bills Import 2024'!BA315</f>
        <v>15% PUR</v>
      </c>
      <c r="AT315" s="1" t="str">
        <f>'Bills Import 2024'!BB315</f>
        <v>0% PUR</v>
      </c>
    </row>
    <row r="316" spans="1:46" x14ac:dyDescent="0.25">
      <c r="A316" s="1" t="str">
        <f>'Bills Import 2024'!E316</f>
        <v/>
      </c>
      <c r="B316" s="1" t="str">
        <f>'Bills Import 2024'!G316</f>
        <v/>
      </c>
      <c r="C316" s="1" t="str">
        <f>'Bills Import 2024'!I316</f>
        <v/>
      </c>
      <c r="D316" s="1" t="str">
        <f>'Bills Import 2024'!K316</f>
        <v/>
      </c>
      <c r="E316" s="1" t="str">
        <f>'Bills Import 2024'!M316</f>
        <v/>
      </c>
      <c r="F316" s="1" t="str">
        <f>'Bills Import 2024'!O316</f>
        <v/>
      </c>
      <c r="G316" s="45" t="str">
        <f>'Bills Import 2024'!R316</f>
        <v/>
      </c>
      <c r="H316" s="45" t="str">
        <f>'Bills Import 2024'!R316</f>
        <v/>
      </c>
      <c r="I316" s="45" t="str">
        <f>'Bills Import 2024'!AE316</f>
        <v/>
      </c>
      <c r="J316" s="45" t="str">
        <f>'Bills Import 2024'!AG316</f>
        <v/>
      </c>
      <c r="K316" s="45" t="str">
        <f>'Bills Import 2024'!AI316</f>
        <v/>
      </c>
      <c r="L316" s="45" t="str">
        <f>'Bills Import 2024'!AK316</f>
        <v/>
      </c>
      <c r="M316" s="45" t="str">
        <f>'Bills Import 2024'!AM316</f>
        <v/>
      </c>
      <c r="N316" s="45" t="str">
        <f>'Bills Import 2024'!AO316</f>
        <v/>
      </c>
      <c r="O316" s="1" t="str">
        <f>'Bills Import 2024'!X316</f>
        <v>101011701</v>
      </c>
      <c r="P316" s="1" t="str">
        <f>'Bills Import 2024'!Y316</f>
        <v>3010093</v>
      </c>
      <c r="Q316" s="1" t="str">
        <f>'Bills Import 2024'!Z316</f>
        <v>3010094</v>
      </c>
      <c r="R316" s="1" t="str">
        <f>'Bills Import 2024'!AA316</f>
        <v>101011701</v>
      </c>
      <c r="S316" s="1" t="str">
        <f>'Bills Import 2024'!AB316</f>
        <v>3010096</v>
      </c>
      <c r="T316" s="1" t="str">
        <f>'Bills Import 2024'!AC316</f>
        <v>3010097</v>
      </c>
      <c r="U316" s="1" t="str">
        <f>'Bills Import 2024'!BC316</f>
        <v>Deduction of Advance Payment to Suppliers</v>
      </c>
      <c r="V316" s="1" t="str">
        <f>'Bills Import 2024'!BD316</f>
        <v>Manpower</v>
      </c>
      <c r="W316" s="1" t="str">
        <f>'Bills Import 2024'!BE316</f>
        <v>Machinary</v>
      </c>
      <c r="X316" s="1" t="str">
        <f>'Bills Import 2024'!BF316</f>
        <v>Deduction of Advance Payment to Suppliers</v>
      </c>
      <c r="Y316" s="1" t="str">
        <f>'Bills Import 2024'!BG316</f>
        <v>Indirect Costs</v>
      </c>
      <c r="Z316" s="1" t="str">
        <f>'Bills Import 2024'!BH316</f>
        <v>Overheads</v>
      </c>
      <c r="AA316" s="1">
        <f>'Bills Import 2024'!BI316</f>
        <v>-1</v>
      </c>
      <c r="AB316" s="1">
        <f>'Bills Import 2024'!BJ316</f>
        <v>1</v>
      </c>
      <c r="AC316" s="1">
        <f>'Bills Import 2024'!BK316</f>
        <v>1</v>
      </c>
      <c r="AD316" s="1">
        <f>'Bills Import 2024'!BL316</f>
        <v>-1</v>
      </c>
      <c r="AE316" s="1">
        <f>'Bills Import 2024'!BM316</f>
        <v>1</v>
      </c>
      <c r="AF316" s="1">
        <f>'Bills Import 2024'!BN316</f>
        <v>1</v>
      </c>
      <c r="AG316" s="46">
        <f>'Bills Import 2024'!BO316</f>
        <v>370800</v>
      </c>
      <c r="AH316" s="46">
        <f>'Bills Import 2024'!BP316</f>
        <v>181120</v>
      </c>
      <c r="AI316" s="46">
        <f>'Bills Import 2024'!BQ316</f>
        <v>16720</v>
      </c>
      <c r="AJ316" s="46">
        <f>'Bills Import 2024'!BR316</f>
        <v>74240</v>
      </c>
      <c r="AK316" s="46">
        <f>'Bills Import 2024'!BS316</f>
        <v>31760</v>
      </c>
      <c r="AL316" s="46">
        <f>'Bills Import 2024'!BT316</f>
        <v>73280</v>
      </c>
      <c r="AM316" s="1">
        <f>'Bills Import 2024'!U316</f>
        <v>10256</v>
      </c>
      <c r="AN316" s="1" t="str">
        <f>'Bills Import 2024'!W316</f>
        <v>{"1028": 100.0}</v>
      </c>
      <c r="AO316" s="1" t="str">
        <f>'Bills Import 2024'!AW316</f>
        <v>15% PUR</v>
      </c>
      <c r="AP316" s="1" t="str">
        <f>'Bills Import 2024'!AX316</f>
        <v>0% PUR</v>
      </c>
      <c r="AQ316" s="1" t="str">
        <f>'Bills Import 2024'!AY316</f>
        <v>15% PUR</v>
      </c>
      <c r="AR316" s="1" t="str">
        <f>'Bills Import 2024'!AZ316</f>
        <v>15% PUR</v>
      </c>
      <c r="AS316" s="1" t="str">
        <f>'Bills Import 2024'!BA316</f>
        <v>15% PUR</v>
      </c>
      <c r="AT316" s="1" t="str">
        <f>'Bills Import 2024'!BB316</f>
        <v>0% PUR</v>
      </c>
    </row>
    <row r="317" spans="1:46" x14ac:dyDescent="0.25">
      <c r="A317" s="1" t="str">
        <f>'Bills Import 2024'!E317</f>
        <v>Raw Material Supplier</v>
      </c>
      <c r="B317" s="1" t="str">
        <f>'Bills Import 2024'!G317</f>
        <v>Employees Wages &amp; Salaries</v>
      </c>
      <c r="C317" s="1" t="str">
        <f>'Bills Import 2024'!I317</f>
        <v>Machinary Depreciation &amp; Maintenance</v>
      </c>
      <c r="D317" s="1" t="str">
        <f>'Bills Import 2024'!K317</f>
        <v>Subcontractors &amp; Services</v>
      </c>
      <c r="E317" s="1" t="str">
        <f>'Bills Import 2024'!M317</f>
        <v>Indirect Costs</v>
      </c>
      <c r="F317" s="1" t="str">
        <f>'Bills Import 2024'!O317</f>
        <v>Overheads</v>
      </c>
      <c r="G317" s="45">
        <f>'Bills Import 2024'!R317</f>
        <v>45535</v>
      </c>
      <c r="H317" s="45">
        <f>'Bills Import 2024'!R317</f>
        <v>45535</v>
      </c>
      <c r="I317" s="45">
        <f>'Bills Import 2024'!AE317</f>
        <v>45570</v>
      </c>
      <c r="J317" s="45">
        <f>'Bills Import 2024'!AG317</f>
        <v>45540</v>
      </c>
      <c r="K317" s="45">
        <f>'Bills Import 2024'!AI317</f>
        <v>45565</v>
      </c>
      <c r="L317" s="45">
        <f>'Bills Import 2024'!AK317</f>
        <v>45550</v>
      </c>
      <c r="M317" s="45">
        <f>'Bills Import 2024'!AM317</f>
        <v>45535</v>
      </c>
      <c r="N317" s="45">
        <f>'Bills Import 2024'!AO317</f>
        <v>45556</v>
      </c>
      <c r="O317" s="1" t="str">
        <f>'Bills Import 2024'!X317</f>
        <v>3010092</v>
      </c>
      <c r="P317" s="1" t="str">
        <f>'Bills Import 2024'!Y317</f>
        <v>3010093</v>
      </c>
      <c r="Q317" s="1" t="str">
        <f>'Bills Import 2024'!Z317</f>
        <v>3010094</v>
      </c>
      <c r="R317" s="1" t="str">
        <f>'Bills Import 2024'!AA317</f>
        <v>3010095</v>
      </c>
      <c r="S317" s="1" t="str">
        <f>'Bills Import 2024'!AB317</f>
        <v>3010096</v>
      </c>
      <c r="T317" s="1" t="str">
        <f>'Bills Import 2024'!AC317</f>
        <v>3010097</v>
      </c>
      <c r="U317" s="1" t="str">
        <f>'Bills Import 2024'!BC317</f>
        <v>Raw Material</v>
      </c>
      <c r="V317" s="1" t="str">
        <f>'Bills Import 2024'!BD317</f>
        <v>Manpower</v>
      </c>
      <c r="W317" s="1" t="str">
        <f>'Bills Import 2024'!BE317</f>
        <v>Machinary</v>
      </c>
      <c r="X317" s="1" t="str">
        <f>'Bills Import 2024'!BF317</f>
        <v>Subcontractors</v>
      </c>
      <c r="Y317" s="1" t="str">
        <f>'Bills Import 2024'!BG317</f>
        <v>Indirect Costs</v>
      </c>
      <c r="Z317" s="1" t="str">
        <f>'Bills Import 2024'!BH317</f>
        <v>Overheads</v>
      </c>
      <c r="AA317" s="1">
        <f>'Bills Import 2024'!BI317</f>
        <v>1</v>
      </c>
      <c r="AB317" s="1">
        <f>'Bills Import 2024'!BJ317</f>
        <v>1</v>
      </c>
      <c r="AC317" s="1">
        <f>'Bills Import 2024'!BK317</f>
        <v>1</v>
      </c>
      <c r="AD317" s="1">
        <f>'Bills Import 2024'!BL317</f>
        <v>1</v>
      </c>
      <c r="AE317" s="1">
        <f>'Bills Import 2024'!BM317</f>
        <v>1</v>
      </c>
      <c r="AF317" s="1">
        <f>'Bills Import 2024'!BN317</f>
        <v>1</v>
      </c>
      <c r="AG317" s="46">
        <f>'Bills Import 2024'!BO317</f>
        <v>385360</v>
      </c>
      <c r="AH317" s="46">
        <f>'Bills Import 2024'!BP317</f>
        <v>188232</v>
      </c>
      <c r="AI317" s="46">
        <f>'Bills Import 2024'!BQ317</f>
        <v>17377</v>
      </c>
      <c r="AJ317" s="46">
        <f>'Bills Import 2024'!BR317</f>
        <v>77155</v>
      </c>
      <c r="AK317" s="46">
        <f>'Bills Import 2024'!BS317</f>
        <v>33007</v>
      </c>
      <c r="AL317" s="46">
        <f>'Bills Import 2024'!BT317</f>
        <v>76158</v>
      </c>
      <c r="AM317" s="1">
        <f>'Bills Import 2024'!U317</f>
        <v>10219</v>
      </c>
      <c r="AN317" s="1" t="str">
        <f>'Bills Import 2024'!W317</f>
        <v>{"991": 100.0}</v>
      </c>
      <c r="AO317" s="1" t="str">
        <f>'Bills Import 2024'!AW317</f>
        <v>15% PUR</v>
      </c>
      <c r="AP317" s="1" t="str">
        <f>'Bills Import 2024'!AX317</f>
        <v>0% PUR</v>
      </c>
      <c r="AQ317" s="1" t="str">
        <f>'Bills Import 2024'!AY317</f>
        <v>15% PUR</v>
      </c>
      <c r="AR317" s="1" t="str">
        <f>'Bills Import 2024'!AZ317</f>
        <v>15% PUR</v>
      </c>
      <c r="AS317" s="1" t="str">
        <f>'Bills Import 2024'!BA317</f>
        <v>15% PUR</v>
      </c>
      <c r="AT317" s="1" t="str">
        <f>'Bills Import 2024'!BB317</f>
        <v>0% PUR</v>
      </c>
    </row>
    <row r="318" spans="1:46" x14ac:dyDescent="0.25">
      <c r="A318" s="1" t="str">
        <f>'Bills Import 2024'!E318</f>
        <v/>
      </c>
      <c r="B318" s="1" t="str">
        <f>'Bills Import 2024'!G318</f>
        <v/>
      </c>
      <c r="C318" s="1" t="str">
        <f>'Bills Import 2024'!I318</f>
        <v/>
      </c>
      <c r="D318" s="1" t="str">
        <f>'Bills Import 2024'!K318</f>
        <v/>
      </c>
      <c r="E318" s="1" t="str">
        <f>'Bills Import 2024'!M318</f>
        <v/>
      </c>
      <c r="F318" s="1" t="str">
        <f>'Bills Import 2024'!O318</f>
        <v/>
      </c>
      <c r="G318" s="45" t="str">
        <f>'Bills Import 2024'!R318</f>
        <v/>
      </c>
      <c r="H318" s="45" t="str">
        <f>'Bills Import 2024'!R318</f>
        <v/>
      </c>
      <c r="I318" s="45" t="str">
        <f>'Bills Import 2024'!AE318</f>
        <v/>
      </c>
      <c r="J318" s="45" t="str">
        <f>'Bills Import 2024'!AG318</f>
        <v/>
      </c>
      <c r="K318" s="45" t="str">
        <f>'Bills Import 2024'!AI318</f>
        <v/>
      </c>
      <c r="L318" s="45" t="str">
        <f>'Bills Import 2024'!AK318</f>
        <v/>
      </c>
      <c r="M318" s="45" t="str">
        <f>'Bills Import 2024'!AM318</f>
        <v/>
      </c>
      <c r="N318" s="45" t="str">
        <f>'Bills Import 2024'!AO318</f>
        <v/>
      </c>
      <c r="O318" s="1" t="str">
        <f>'Bills Import 2024'!X318</f>
        <v>101011701</v>
      </c>
      <c r="P318" s="1" t="str">
        <f>'Bills Import 2024'!Y318</f>
        <v>3010093</v>
      </c>
      <c r="Q318" s="1" t="str">
        <f>'Bills Import 2024'!Z318</f>
        <v>3010094</v>
      </c>
      <c r="R318" s="1" t="str">
        <f>'Bills Import 2024'!AA318</f>
        <v>101011701</v>
      </c>
      <c r="S318" s="1" t="str">
        <f>'Bills Import 2024'!AB318</f>
        <v>3010096</v>
      </c>
      <c r="T318" s="1" t="str">
        <f>'Bills Import 2024'!AC318</f>
        <v>3010097</v>
      </c>
      <c r="U318" s="1" t="str">
        <f>'Bills Import 2024'!BC318</f>
        <v>Deduction of Advance Payment to Suppliers</v>
      </c>
      <c r="V318" s="1" t="str">
        <f>'Bills Import 2024'!BD318</f>
        <v>Manpower</v>
      </c>
      <c r="W318" s="1" t="str">
        <f>'Bills Import 2024'!BE318</f>
        <v>Machinary</v>
      </c>
      <c r="X318" s="1" t="str">
        <f>'Bills Import 2024'!BF318</f>
        <v>Deduction of Advance Payment to Suppliers</v>
      </c>
      <c r="Y318" s="1" t="str">
        <f>'Bills Import 2024'!BG318</f>
        <v>Indirect Costs</v>
      </c>
      <c r="Z318" s="1" t="str">
        <f>'Bills Import 2024'!BH318</f>
        <v>Overheads</v>
      </c>
      <c r="AA318" s="1">
        <f>'Bills Import 2024'!BI318</f>
        <v>-1</v>
      </c>
      <c r="AB318" s="1">
        <f>'Bills Import 2024'!BJ318</f>
        <v>1</v>
      </c>
      <c r="AC318" s="1">
        <f>'Bills Import 2024'!BK318</f>
        <v>1</v>
      </c>
      <c r="AD318" s="1">
        <f>'Bills Import 2024'!BL318</f>
        <v>-1</v>
      </c>
      <c r="AE318" s="1">
        <f>'Bills Import 2024'!BM318</f>
        <v>1</v>
      </c>
      <c r="AF318" s="1">
        <f>'Bills Import 2024'!BN318</f>
        <v>1</v>
      </c>
      <c r="AG318" s="46">
        <f>'Bills Import 2024'!BO318</f>
        <v>96340</v>
      </c>
      <c r="AH318" s="46">
        <f>'Bills Import 2024'!BP318</f>
        <v>47058</v>
      </c>
      <c r="AI318" s="46">
        <f>'Bills Import 2024'!BQ318</f>
        <v>4344</v>
      </c>
      <c r="AJ318" s="46">
        <f>'Bills Import 2024'!BR318</f>
        <v>19289</v>
      </c>
      <c r="AK318" s="46">
        <f>'Bills Import 2024'!BS318</f>
        <v>8252</v>
      </c>
      <c r="AL318" s="46">
        <f>'Bills Import 2024'!BT318</f>
        <v>19039</v>
      </c>
      <c r="AM318" s="1">
        <f>'Bills Import 2024'!U318</f>
        <v>10219</v>
      </c>
      <c r="AN318" s="1" t="str">
        <f>'Bills Import 2024'!W318</f>
        <v>{"991": 100.0}</v>
      </c>
      <c r="AO318" s="1" t="str">
        <f>'Bills Import 2024'!AW318</f>
        <v>15% PUR</v>
      </c>
      <c r="AP318" s="1" t="str">
        <f>'Bills Import 2024'!AX318</f>
        <v>0% PUR</v>
      </c>
      <c r="AQ318" s="1" t="str">
        <f>'Bills Import 2024'!AY318</f>
        <v>15% PUR</v>
      </c>
      <c r="AR318" s="1" t="str">
        <f>'Bills Import 2024'!AZ318</f>
        <v>15% PUR</v>
      </c>
      <c r="AS318" s="1" t="str">
        <f>'Bills Import 2024'!BA318</f>
        <v>15% PUR</v>
      </c>
      <c r="AT318" s="1" t="str">
        <f>'Bills Import 2024'!BB318</f>
        <v>0% PUR</v>
      </c>
    </row>
    <row r="319" spans="1:46" x14ac:dyDescent="0.25">
      <c r="A319" s="1" t="str">
        <f>'Bills Import 2024'!E319</f>
        <v>Raw Material Supplier</v>
      </c>
      <c r="B319" s="1" t="str">
        <f>'Bills Import 2024'!G319</f>
        <v>Employees Wages &amp; Salaries</v>
      </c>
      <c r="C319" s="1" t="str">
        <f>'Bills Import 2024'!I319</f>
        <v>Machinary Depreciation &amp; Maintenance</v>
      </c>
      <c r="D319" s="1" t="str">
        <f>'Bills Import 2024'!K319</f>
        <v>Subcontractors &amp; Services</v>
      </c>
      <c r="E319" s="1" t="str">
        <f>'Bills Import 2024'!M319</f>
        <v>Indirect Costs</v>
      </c>
      <c r="F319" s="1" t="str">
        <f>'Bills Import 2024'!O319</f>
        <v>Overheads</v>
      </c>
      <c r="G319" s="45">
        <f>'Bills Import 2024'!R319</f>
        <v>45535</v>
      </c>
      <c r="H319" s="45">
        <f>'Bills Import 2024'!R319</f>
        <v>45535</v>
      </c>
      <c r="I319" s="45">
        <f>'Bills Import 2024'!AE319</f>
        <v>45570</v>
      </c>
      <c r="J319" s="45">
        <f>'Bills Import 2024'!AG319</f>
        <v>45540</v>
      </c>
      <c r="K319" s="45">
        <f>'Bills Import 2024'!AI319</f>
        <v>45565</v>
      </c>
      <c r="L319" s="45">
        <f>'Bills Import 2024'!AK319</f>
        <v>45550</v>
      </c>
      <c r="M319" s="45">
        <f>'Bills Import 2024'!AM319</f>
        <v>45535</v>
      </c>
      <c r="N319" s="45">
        <f>'Bills Import 2024'!AO319</f>
        <v>45556</v>
      </c>
      <c r="O319" s="1" t="str">
        <f>'Bills Import 2024'!X319</f>
        <v>3010092</v>
      </c>
      <c r="P319" s="1" t="str">
        <f>'Bills Import 2024'!Y319</f>
        <v>3010093</v>
      </c>
      <c r="Q319" s="1" t="str">
        <f>'Bills Import 2024'!Z319</f>
        <v>3010094</v>
      </c>
      <c r="R319" s="1" t="str">
        <f>'Bills Import 2024'!AA319</f>
        <v>3010095</v>
      </c>
      <c r="S319" s="1" t="str">
        <f>'Bills Import 2024'!AB319</f>
        <v>3010096</v>
      </c>
      <c r="T319" s="1" t="str">
        <f>'Bills Import 2024'!AC319</f>
        <v>3010097</v>
      </c>
      <c r="U319" s="1" t="str">
        <f>'Bills Import 2024'!BC319</f>
        <v>Raw Material</v>
      </c>
      <c r="V319" s="1" t="str">
        <f>'Bills Import 2024'!BD319</f>
        <v>Manpower</v>
      </c>
      <c r="W319" s="1" t="str">
        <f>'Bills Import 2024'!BE319</f>
        <v>Machinary</v>
      </c>
      <c r="X319" s="1" t="str">
        <f>'Bills Import 2024'!BF319</f>
        <v>Subcontractors</v>
      </c>
      <c r="Y319" s="1" t="str">
        <f>'Bills Import 2024'!BG319</f>
        <v>Indirect Costs</v>
      </c>
      <c r="Z319" s="1" t="str">
        <f>'Bills Import 2024'!BH319</f>
        <v>Overheads</v>
      </c>
      <c r="AA319" s="1">
        <f>'Bills Import 2024'!BI319</f>
        <v>1</v>
      </c>
      <c r="AB319" s="1">
        <f>'Bills Import 2024'!BJ319</f>
        <v>1</v>
      </c>
      <c r="AC319" s="1">
        <f>'Bills Import 2024'!BK319</f>
        <v>1</v>
      </c>
      <c r="AD319" s="1">
        <f>'Bills Import 2024'!BL319</f>
        <v>1</v>
      </c>
      <c r="AE319" s="1">
        <f>'Bills Import 2024'!BM319</f>
        <v>1</v>
      </c>
      <c r="AF319" s="1">
        <f>'Bills Import 2024'!BN319</f>
        <v>1</v>
      </c>
      <c r="AG319" s="46">
        <f>'Bills Import 2024'!BO319</f>
        <v>598879</v>
      </c>
      <c r="AH319" s="46">
        <f>'Bills Import 2024'!BP319</f>
        <v>292527</v>
      </c>
      <c r="AI319" s="46">
        <f>'Bills Import 2024'!BQ319</f>
        <v>27004</v>
      </c>
      <c r="AJ319" s="46">
        <f>'Bills Import 2024'!BR319</f>
        <v>119905</v>
      </c>
      <c r="AK319" s="46">
        <f>'Bills Import 2024'!BS319</f>
        <v>51296</v>
      </c>
      <c r="AL319" s="46">
        <f>'Bills Import 2024'!BT319</f>
        <v>118354</v>
      </c>
      <c r="AM319" s="1">
        <f>'Bills Import 2024'!U319</f>
        <v>10254</v>
      </c>
      <c r="AN319" s="1" t="str">
        <f>'Bills Import 2024'!W319</f>
        <v>{"1026": 100.0}</v>
      </c>
      <c r="AO319" s="1" t="str">
        <f>'Bills Import 2024'!AW319</f>
        <v>15% PUR</v>
      </c>
      <c r="AP319" s="1" t="str">
        <f>'Bills Import 2024'!AX319</f>
        <v>0% PUR</v>
      </c>
      <c r="AQ319" s="1" t="str">
        <f>'Bills Import 2024'!AY319</f>
        <v>15% PUR</v>
      </c>
      <c r="AR319" s="1" t="str">
        <f>'Bills Import 2024'!AZ319</f>
        <v>15% PUR</v>
      </c>
      <c r="AS319" s="1" t="str">
        <f>'Bills Import 2024'!BA319</f>
        <v>15% PUR</v>
      </c>
      <c r="AT319" s="1" t="str">
        <f>'Bills Import 2024'!BB319</f>
        <v>0% PUR</v>
      </c>
    </row>
    <row r="320" spans="1:46" x14ac:dyDescent="0.25">
      <c r="A320" s="1" t="str">
        <f>'Bills Import 2024'!E320</f>
        <v/>
      </c>
      <c r="B320" s="1" t="str">
        <f>'Bills Import 2024'!G320</f>
        <v/>
      </c>
      <c r="C320" s="1" t="str">
        <f>'Bills Import 2024'!I320</f>
        <v/>
      </c>
      <c r="D320" s="1" t="str">
        <f>'Bills Import 2024'!K320</f>
        <v/>
      </c>
      <c r="E320" s="1" t="str">
        <f>'Bills Import 2024'!M320</f>
        <v/>
      </c>
      <c r="F320" s="1" t="str">
        <f>'Bills Import 2024'!O320</f>
        <v/>
      </c>
      <c r="G320" s="45" t="str">
        <f>'Bills Import 2024'!R320</f>
        <v/>
      </c>
      <c r="H320" s="45" t="str">
        <f>'Bills Import 2024'!R320</f>
        <v/>
      </c>
      <c r="I320" s="45" t="str">
        <f>'Bills Import 2024'!AE320</f>
        <v/>
      </c>
      <c r="J320" s="45" t="str">
        <f>'Bills Import 2024'!AG320</f>
        <v/>
      </c>
      <c r="K320" s="45" t="str">
        <f>'Bills Import 2024'!AI320</f>
        <v/>
      </c>
      <c r="L320" s="45" t="str">
        <f>'Bills Import 2024'!AK320</f>
        <v/>
      </c>
      <c r="M320" s="45" t="str">
        <f>'Bills Import 2024'!AM320</f>
        <v/>
      </c>
      <c r="N320" s="45" t="str">
        <f>'Bills Import 2024'!AO320</f>
        <v/>
      </c>
      <c r="O320" s="1" t="str">
        <f>'Bills Import 2024'!X320</f>
        <v>101011701</v>
      </c>
      <c r="P320" s="1" t="str">
        <f>'Bills Import 2024'!Y320</f>
        <v>3010093</v>
      </c>
      <c r="Q320" s="1" t="str">
        <f>'Bills Import 2024'!Z320</f>
        <v>3010094</v>
      </c>
      <c r="R320" s="1" t="str">
        <f>'Bills Import 2024'!AA320</f>
        <v>101011701</v>
      </c>
      <c r="S320" s="1" t="str">
        <f>'Bills Import 2024'!AB320</f>
        <v>3010096</v>
      </c>
      <c r="T320" s="1" t="str">
        <f>'Bills Import 2024'!AC320</f>
        <v>3010097</v>
      </c>
      <c r="U320" s="1" t="str">
        <f>'Bills Import 2024'!BC320</f>
        <v>Deduction of Advance Payment to Suppliers</v>
      </c>
      <c r="V320" s="1" t="str">
        <f>'Bills Import 2024'!BD320</f>
        <v>Manpower</v>
      </c>
      <c r="W320" s="1" t="str">
        <f>'Bills Import 2024'!BE320</f>
        <v>Machinary</v>
      </c>
      <c r="X320" s="1" t="str">
        <f>'Bills Import 2024'!BF320</f>
        <v>Deduction of Advance Payment to Suppliers</v>
      </c>
      <c r="Y320" s="1" t="str">
        <f>'Bills Import 2024'!BG320</f>
        <v>Indirect Costs</v>
      </c>
      <c r="Z320" s="1" t="str">
        <f>'Bills Import 2024'!BH320</f>
        <v>Overheads</v>
      </c>
      <c r="AA320" s="1">
        <f>'Bills Import 2024'!BI320</f>
        <v>-1</v>
      </c>
      <c r="AB320" s="1">
        <f>'Bills Import 2024'!BJ320</f>
        <v>1</v>
      </c>
      <c r="AC320" s="1">
        <f>'Bills Import 2024'!BK320</f>
        <v>1</v>
      </c>
      <c r="AD320" s="1">
        <f>'Bills Import 2024'!BL320</f>
        <v>-1</v>
      </c>
      <c r="AE320" s="1">
        <f>'Bills Import 2024'!BM320</f>
        <v>1</v>
      </c>
      <c r="AF320" s="1">
        <f>'Bills Import 2024'!BN320</f>
        <v>1</v>
      </c>
      <c r="AG320" s="46">
        <f>'Bills Import 2024'!BO320</f>
        <v>119776</v>
      </c>
      <c r="AH320" s="46">
        <f>'Bills Import 2024'!BP320</f>
        <v>58505</v>
      </c>
      <c r="AI320" s="46">
        <f>'Bills Import 2024'!BQ320</f>
        <v>5401</v>
      </c>
      <c r="AJ320" s="46">
        <f>'Bills Import 2024'!BR320</f>
        <v>23981</v>
      </c>
      <c r="AK320" s="46">
        <f>'Bills Import 2024'!BS320</f>
        <v>10259</v>
      </c>
      <c r="AL320" s="46">
        <f>'Bills Import 2024'!BT320</f>
        <v>23671</v>
      </c>
      <c r="AM320" s="1">
        <f>'Bills Import 2024'!U320</f>
        <v>10254</v>
      </c>
      <c r="AN320" s="1" t="str">
        <f>'Bills Import 2024'!W320</f>
        <v>{"1026": 100.0}</v>
      </c>
      <c r="AO320" s="1" t="str">
        <f>'Bills Import 2024'!AW320</f>
        <v>15% PUR</v>
      </c>
      <c r="AP320" s="1" t="str">
        <f>'Bills Import 2024'!AX320</f>
        <v>0% PUR</v>
      </c>
      <c r="AQ320" s="1" t="str">
        <f>'Bills Import 2024'!AY320</f>
        <v>15% PUR</v>
      </c>
      <c r="AR320" s="1" t="str">
        <f>'Bills Import 2024'!AZ320</f>
        <v>15% PUR</v>
      </c>
      <c r="AS320" s="1" t="str">
        <f>'Bills Import 2024'!BA320</f>
        <v>15% PUR</v>
      </c>
      <c r="AT320" s="1" t="str">
        <f>'Bills Import 2024'!BB320</f>
        <v>0% PUR</v>
      </c>
    </row>
    <row r="321" spans="1:46" x14ac:dyDescent="0.25">
      <c r="A321" s="1" t="str">
        <f>'Bills Import 2024'!E321</f>
        <v>Raw Material Supplier</v>
      </c>
      <c r="B321" s="1" t="str">
        <f>'Bills Import 2024'!G321</f>
        <v>Employees Wages &amp; Salaries</v>
      </c>
      <c r="C321" s="1" t="str">
        <f>'Bills Import 2024'!I321</f>
        <v>Machinary Depreciation &amp; Maintenance</v>
      </c>
      <c r="D321" s="1" t="str">
        <f>'Bills Import 2024'!K321</f>
        <v>Subcontractors &amp; Services</v>
      </c>
      <c r="E321" s="1" t="str">
        <f>'Bills Import 2024'!M321</f>
        <v>Indirect Costs</v>
      </c>
      <c r="F321" s="1" t="str">
        <f>'Bills Import 2024'!O321</f>
        <v>Overheads</v>
      </c>
      <c r="G321" s="45">
        <f>'Bills Import 2024'!R321</f>
        <v>45535</v>
      </c>
      <c r="H321" s="45">
        <f>'Bills Import 2024'!R321</f>
        <v>45535</v>
      </c>
      <c r="I321" s="45">
        <f>'Bills Import 2024'!AE321</f>
        <v>45570</v>
      </c>
      <c r="J321" s="45">
        <f>'Bills Import 2024'!AG321</f>
        <v>45540</v>
      </c>
      <c r="K321" s="45">
        <f>'Bills Import 2024'!AI321</f>
        <v>45565</v>
      </c>
      <c r="L321" s="45">
        <f>'Bills Import 2024'!AK321</f>
        <v>45550</v>
      </c>
      <c r="M321" s="45">
        <f>'Bills Import 2024'!AM321</f>
        <v>45535</v>
      </c>
      <c r="N321" s="45">
        <f>'Bills Import 2024'!AO321</f>
        <v>45556</v>
      </c>
      <c r="O321" s="1" t="str">
        <f>'Bills Import 2024'!X321</f>
        <v>3010092</v>
      </c>
      <c r="P321" s="1" t="str">
        <f>'Bills Import 2024'!Y321</f>
        <v>3010093</v>
      </c>
      <c r="Q321" s="1" t="str">
        <f>'Bills Import 2024'!Z321</f>
        <v>3010094</v>
      </c>
      <c r="R321" s="1" t="str">
        <f>'Bills Import 2024'!AA321</f>
        <v>3010095</v>
      </c>
      <c r="S321" s="1" t="str">
        <f>'Bills Import 2024'!AB321</f>
        <v>3010096</v>
      </c>
      <c r="T321" s="1" t="str">
        <f>'Bills Import 2024'!AC321</f>
        <v>3010097</v>
      </c>
      <c r="U321" s="1" t="str">
        <f>'Bills Import 2024'!BC321</f>
        <v>Raw Material</v>
      </c>
      <c r="V321" s="1" t="str">
        <f>'Bills Import 2024'!BD321</f>
        <v>Manpower</v>
      </c>
      <c r="W321" s="1" t="str">
        <f>'Bills Import 2024'!BE321</f>
        <v>Machinary</v>
      </c>
      <c r="X321" s="1" t="str">
        <f>'Bills Import 2024'!BF321</f>
        <v>Subcontractors</v>
      </c>
      <c r="Y321" s="1" t="str">
        <f>'Bills Import 2024'!BG321</f>
        <v>Indirect Costs</v>
      </c>
      <c r="Z321" s="1" t="str">
        <f>'Bills Import 2024'!BH321</f>
        <v>Overheads</v>
      </c>
      <c r="AA321" s="1">
        <f>'Bills Import 2024'!BI321</f>
        <v>1</v>
      </c>
      <c r="AB321" s="1">
        <f>'Bills Import 2024'!BJ321</f>
        <v>1</v>
      </c>
      <c r="AC321" s="1">
        <f>'Bills Import 2024'!BK321</f>
        <v>1</v>
      </c>
      <c r="AD321" s="1">
        <f>'Bills Import 2024'!BL321</f>
        <v>1</v>
      </c>
      <c r="AE321" s="1">
        <f>'Bills Import 2024'!BM321</f>
        <v>1</v>
      </c>
      <c r="AF321" s="1">
        <f>'Bills Import 2024'!BN321</f>
        <v>1</v>
      </c>
      <c r="AG321" s="46">
        <f>'Bills Import 2024'!BO321</f>
        <v>578107</v>
      </c>
      <c r="AH321" s="46">
        <f>'Bills Import 2024'!BP321</f>
        <v>282381</v>
      </c>
      <c r="AI321" s="46">
        <f>'Bills Import 2024'!BQ321</f>
        <v>26068</v>
      </c>
      <c r="AJ321" s="46">
        <f>'Bills Import 2024'!BR321</f>
        <v>115746</v>
      </c>
      <c r="AK321" s="46">
        <f>'Bills Import 2024'!BS321</f>
        <v>49516</v>
      </c>
      <c r="AL321" s="46">
        <f>'Bills Import 2024'!BT321</f>
        <v>114249</v>
      </c>
      <c r="AM321" s="1">
        <f>'Bills Import 2024'!U321</f>
        <v>10253</v>
      </c>
      <c r="AN321" s="1" t="str">
        <f>'Bills Import 2024'!W321</f>
        <v>{"1025": 100.0}</v>
      </c>
      <c r="AO321" s="1" t="str">
        <f>'Bills Import 2024'!AW321</f>
        <v>15% PUR</v>
      </c>
      <c r="AP321" s="1" t="str">
        <f>'Bills Import 2024'!AX321</f>
        <v>0% PUR</v>
      </c>
      <c r="AQ321" s="1" t="str">
        <f>'Bills Import 2024'!AY321</f>
        <v>15% PUR</v>
      </c>
      <c r="AR321" s="1" t="str">
        <f>'Bills Import 2024'!AZ321</f>
        <v>15% PUR</v>
      </c>
      <c r="AS321" s="1" t="str">
        <f>'Bills Import 2024'!BA321</f>
        <v>15% PUR</v>
      </c>
      <c r="AT321" s="1" t="str">
        <f>'Bills Import 2024'!BB321</f>
        <v>0% PUR</v>
      </c>
    </row>
    <row r="322" spans="1:46" x14ac:dyDescent="0.25">
      <c r="A322" s="1" t="str">
        <f>'Bills Import 2024'!E322</f>
        <v/>
      </c>
      <c r="B322" s="1" t="str">
        <f>'Bills Import 2024'!G322</f>
        <v/>
      </c>
      <c r="C322" s="1" t="str">
        <f>'Bills Import 2024'!I322</f>
        <v/>
      </c>
      <c r="D322" s="1" t="str">
        <f>'Bills Import 2024'!K322</f>
        <v/>
      </c>
      <c r="E322" s="1" t="str">
        <f>'Bills Import 2024'!M322</f>
        <v/>
      </c>
      <c r="F322" s="1" t="str">
        <f>'Bills Import 2024'!O322</f>
        <v/>
      </c>
      <c r="G322" s="45" t="str">
        <f>'Bills Import 2024'!R322</f>
        <v/>
      </c>
      <c r="H322" s="45" t="str">
        <f>'Bills Import 2024'!R322</f>
        <v/>
      </c>
      <c r="I322" s="45" t="str">
        <f>'Bills Import 2024'!AE322</f>
        <v/>
      </c>
      <c r="J322" s="45" t="str">
        <f>'Bills Import 2024'!AG322</f>
        <v/>
      </c>
      <c r="K322" s="45" t="str">
        <f>'Bills Import 2024'!AI322</f>
        <v/>
      </c>
      <c r="L322" s="45" t="str">
        <f>'Bills Import 2024'!AK322</f>
        <v/>
      </c>
      <c r="M322" s="45" t="str">
        <f>'Bills Import 2024'!AM322</f>
        <v/>
      </c>
      <c r="N322" s="45" t="str">
        <f>'Bills Import 2024'!AO322</f>
        <v/>
      </c>
      <c r="O322" s="1" t="str">
        <f>'Bills Import 2024'!X322</f>
        <v>101011701</v>
      </c>
      <c r="P322" s="1" t="str">
        <f>'Bills Import 2024'!Y322</f>
        <v>3010093</v>
      </c>
      <c r="Q322" s="1" t="str">
        <f>'Bills Import 2024'!Z322</f>
        <v>3010094</v>
      </c>
      <c r="R322" s="1" t="str">
        <f>'Bills Import 2024'!AA322</f>
        <v>101011701</v>
      </c>
      <c r="S322" s="1" t="str">
        <f>'Bills Import 2024'!AB322</f>
        <v>3010096</v>
      </c>
      <c r="T322" s="1" t="str">
        <f>'Bills Import 2024'!AC322</f>
        <v>3010097</v>
      </c>
      <c r="U322" s="1" t="str">
        <f>'Bills Import 2024'!BC322</f>
        <v>Deduction of Advance Payment to Suppliers</v>
      </c>
      <c r="V322" s="1" t="str">
        <f>'Bills Import 2024'!BD322</f>
        <v>Manpower</v>
      </c>
      <c r="W322" s="1" t="str">
        <f>'Bills Import 2024'!BE322</f>
        <v>Machinary</v>
      </c>
      <c r="X322" s="1" t="str">
        <f>'Bills Import 2024'!BF322</f>
        <v>Deduction of Advance Payment to Suppliers</v>
      </c>
      <c r="Y322" s="1" t="str">
        <f>'Bills Import 2024'!BG322</f>
        <v>Indirect Costs</v>
      </c>
      <c r="Z322" s="1" t="str">
        <f>'Bills Import 2024'!BH322</f>
        <v>Overheads</v>
      </c>
      <c r="AA322" s="1">
        <f>'Bills Import 2024'!BI322</f>
        <v>-1</v>
      </c>
      <c r="AB322" s="1">
        <f>'Bills Import 2024'!BJ322</f>
        <v>1</v>
      </c>
      <c r="AC322" s="1">
        <f>'Bills Import 2024'!BK322</f>
        <v>1</v>
      </c>
      <c r="AD322" s="1">
        <f>'Bills Import 2024'!BL322</f>
        <v>-1</v>
      </c>
      <c r="AE322" s="1">
        <f>'Bills Import 2024'!BM322</f>
        <v>1</v>
      </c>
      <c r="AF322" s="1">
        <f>'Bills Import 2024'!BN322</f>
        <v>1</v>
      </c>
      <c r="AG322" s="46">
        <f>'Bills Import 2024'!BO322</f>
        <v>231243</v>
      </c>
      <c r="AH322" s="46">
        <f>'Bills Import 2024'!BP322</f>
        <v>112952</v>
      </c>
      <c r="AI322" s="46">
        <f>'Bills Import 2024'!BQ322</f>
        <v>10427</v>
      </c>
      <c r="AJ322" s="46">
        <f>'Bills Import 2024'!BR322</f>
        <v>46298</v>
      </c>
      <c r="AK322" s="46">
        <f>'Bills Import 2024'!BS322</f>
        <v>19807</v>
      </c>
      <c r="AL322" s="46">
        <f>'Bills Import 2024'!BT322</f>
        <v>45700</v>
      </c>
      <c r="AM322" s="1">
        <f>'Bills Import 2024'!U322</f>
        <v>10253</v>
      </c>
      <c r="AN322" s="1" t="str">
        <f>'Bills Import 2024'!W322</f>
        <v>{"1025": 100.0}</v>
      </c>
      <c r="AO322" s="1" t="str">
        <f>'Bills Import 2024'!AW322</f>
        <v>15% PUR</v>
      </c>
      <c r="AP322" s="1" t="str">
        <f>'Bills Import 2024'!AX322</f>
        <v>0% PUR</v>
      </c>
      <c r="AQ322" s="1" t="str">
        <f>'Bills Import 2024'!AY322</f>
        <v>15% PUR</v>
      </c>
      <c r="AR322" s="1" t="str">
        <f>'Bills Import 2024'!AZ322</f>
        <v>15% PUR</v>
      </c>
      <c r="AS322" s="1" t="str">
        <f>'Bills Import 2024'!BA322</f>
        <v>15% PUR</v>
      </c>
      <c r="AT322" s="1" t="str">
        <f>'Bills Import 2024'!BB322</f>
        <v>0% PUR</v>
      </c>
    </row>
    <row r="323" spans="1:46" x14ac:dyDescent="0.25">
      <c r="A323" s="1" t="str">
        <f>'Bills Import 2024'!E323</f>
        <v>Raw Material Supplier</v>
      </c>
      <c r="B323" s="1" t="str">
        <f>'Bills Import 2024'!G323</f>
        <v>Employees Wages &amp; Salaries</v>
      </c>
      <c r="C323" s="1" t="str">
        <f>'Bills Import 2024'!I323</f>
        <v>Machinary Depreciation &amp; Maintenance</v>
      </c>
      <c r="D323" s="1" t="str">
        <f>'Bills Import 2024'!K323</f>
        <v>Subcontractors &amp; Services</v>
      </c>
      <c r="E323" s="1" t="str">
        <f>'Bills Import 2024'!M323</f>
        <v>Indirect Costs</v>
      </c>
      <c r="F323" s="1" t="str">
        <f>'Bills Import 2024'!O323</f>
        <v>Overheads</v>
      </c>
      <c r="G323" s="45">
        <f>'Bills Import 2024'!R323</f>
        <v>45535</v>
      </c>
      <c r="H323" s="45">
        <f>'Bills Import 2024'!R323</f>
        <v>45535</v>
      </c>
      <c r="I323" s="45">
        <f>'Bills Import 2024'!AE323</f>
        <v>45570</v>
      </c>
      <c r="J323" s="45">
        <f>'Bills Import 2024'!AG323</f>
        <v>45540</v>
      </c>
      <c r="K323" s="45">
        <f>'Bills Import 2024'!AI323</f>
        <v>45565</v>
      </c>
      <c r="L323" s="45">
        <f>'Bills Import 2024'!AK323</f>
        <v>45550</v>
      </c>
      <c r="M323" s="45">
        <f>'Bills Import 2024'!AM323</f>
        <v>45535</v>
      </c>
      <c r="N323" s="45">
        <f>'Bills Import 2024'!AO323</f>
        <v>45556</v>
      </c>
      <c r="O323" s="1" t="str">
        <f>'Bills Import 2024'!X323</f>
        <v>3010092</v>
      </c>
      <c r="P323" s="1" t="str">
        <f>'Bills Import 2024'!Y323</f>
        <v>3010093</v>
      </c>
      <c r="Q323" s="1" t="str">
        <f>'Bills Import 2024'!Z323</f>
        <v>3010094</v>
      </c>
      <c r="R323" s="1" t="str">
        <f>'Bills Import 2024'!AA323</f>
        <v>3010095</v>
      </c>
      <c r="S323" s="1" t="str">
        <f>'Bills Import 2024'!AB323</f>
        <v>3010096</v>
      </c>
      <c r="T323" s="1" t="str">
        <f>'Bills Import 2024'!AC323</f>
        <v>3010097</v>
      </c>
      <c r="U323" s="1" t="str">
        <f>'Bills Import 2024'!BC323</f>
        <v>Raw Material</v>
      </c>
      <c r="V323" s="1" t="str">
        <f>'Bills Import 2024'!BD323</f>
        <v>Manpower</v>
      </c>
      <c r="W323" s="1" t="str">
        <f>'Bills Import 2024'!BE323</f>
        <v>Machinary</v>
      </c>
      <c r="X323" s="1" t="str">
        <f>'Bills Import 2024'!BF323</f>
        <v>Subcontractors</v>
      </c>
      <c r="Y323" s="1" t="str">
        <f>'Bills Import 2024'!BG323</f>
        <v>Indirect Costs</v>
      </c>
      <c r="Z323" s="1" t="str">
        <f>'Bills Import 2024'!BH323</f>
        <v>Overheads</v>
      </c>
      <c r="AA323" s="1">
        <f>'Bills Import 2024'!BI323</f>
        <v>1</v>
      </c>
      <c r="AB323" s="1">
        <f>'Bills Import 2024'!BJ323</f>
        <v>1</v>
      </c>
      <c r="AC323" s="1">
        <f>'Bills Import 2024'!BK323</f>
        <v>1</v>
      </c>
      <c r="AD323" s="1">
        <f>'Bills Import 2024'!BL323</f>
        <v>1</v>
      </c>
      <c r="AE323" s="1">
        <f>'Bills Import 2024'!BM323</f>
        <v>1</v>
      </c>
      <c r="AF323" s="1">
        <f>'Bills Import 2024'!BN323</f>
        <v>1</v>
      </c>
      <c r="AG323" s="46">
        <f>'Bills Import 2024'!BO323</f>
        <v>741600</v>
      </c>
      <c r="AH323" s="46">
        <f>'Bills Import 2024'!BP323</f>
        <v>362240</v>
      </c>
      <c r="AI323" s="46">
        <f>'Bills Import 2024'!BQ323</f>
        <v>33440</v>
      </c>
      <c r="AJ323" s="46">
        <f>'Bills Import 2024'!BR323</f>
        <v>148480</v>
      </c>
      <c r="AK323" s="46">
        <f>'Bills Import 2024'!BS323</f>
        <v>63520</v>
      </c>
      <c r="AL323" s="46">
        <f>'Bills Import 2024'!BT323</f>
        <v>146560</v>
      </c>
      <c r="AM323" s="1">
        <f>'Bills Import 2024'!U323</f>
        <v>10995</v>
      </c>
      <c r="AN323" s="1" t="str">
        <f>'Bills Import 2024'!W323</f>
        <v>{"1108": 100.0}</v>
      </c>
      <c r="AO323" s="1" t="str">
        <f>'Bills Import 2024'!AW323</f>
        <v>15% PUR</v>
      </c>
      <c r="AP323" s="1" t="str">
        <f>'Bills Import 2024'!AX323</f>
        <v>0% PUR</v>
      </c>
      <c r="AQ323" s="1" t="str">
        <f>'Bills Import 2024'!AY323</f>
        <v>15% PUR</v>
      </c>
      <c r="AR323" s="1" t="str">
        <f>'Bills Import 2024'!AZ323</f>
        <v>15% PUR</v>
      </c>
      <c r="AS323" s="1" t="str">
        <f>'Bills Import 2024'!BA323</f>
        <v>15% PUR</v>
      </c>
      <c r="AT323" s="1" t="str">
        <f>'Bills Import 2024'!BB323</f>
        <v>0% PUR</v>
      </c>
    </row>
    <row r="324" spans="1:46" x14ac:dyDescent="0.25">
      <c r="A324" s="1" t="str">
        <f>'Bills Import 2024'!E324</f>
        <v>Raw Material Supplier</v>
      </c>
      <c r="B324" s="1" t="str">
        <f>'Bills Import 2024'!G324</f>
        <v>Employees Wages &amp; Salaries</v>
      </c>
      <c r="C324" s="1" t="str">
        <f>'Bills Import 2024'!I324</f>
        <v>Machinary Depreciation &amp; Maintenance</v>
      </c>
      <c r="D324" s="1" t="str">
        <f>'Bills Import 2024'!K324</f>
        <v>Subcontractors &amp; Services</v>
      </c>
      <c r="E324" s="1" t="str">
        <f>'Bills Import 2024'!M324</f>
        <v>Indirect Costs</v>
      </c>
      <c r="F324" s="1" t="str">
        <f>'Bills Import 2024'!O324</f>
        <v>Overheads</v>
      </c>
      <c r="G324" s="45">
        <f>'Bills Import 2024'!R324</f>
        <v>45535</v>
      </c>
      <c r="H324" s="45">
        <f>'Bills Import 2024'!R324</f>
        <v>45535</v>
      </c>
      <c r="I324" s="45">
        <f>'Bills Import 2024'!AE324</f>
        <v>45570</v>
      </c>
      <c r="J324" s="45">
        <f>'Bills Import 2024'!AG324</f>
        <v>45540</v>
      </c>
      <c r="K324" s="45">
        <f>'Bills Import 2024'!AI324</f>
        <v>45565</v>
      </c>
      <c r="L324" s="45">
        <f>'Bills Import 2024'!AK324</f>
        <v>45550</v>
      </c>
      <c r="M324" s="45">
        <f>'Bills Import 2024'!AM324</f>
        <v>45535</v>
      </c>
      <c r="N324" s="45">
        <f>'Bills Import 2024'!AO324</f>
        <v>45556</v>
      </c>
      <c r="O324" s="1" t="str">
        <f>'Bills Import 2024'!X324</f>
        <v>3010092</v>
      </c>
      <c r="P324" s="1" t="str">
        <f>'Bills Import 2024'!Y324</f>
        <v>3010093</v>
      </c>
      <c r="Q324" s="1" t="str">
        <f>'Bills Import 2024'!Z324</f>
        <v>3010094</v>
      </c>
      <c r="R324" s="1" t="str">
        <f>'Bills Import 2024'!AA324</f>
        <v>3010095</v>
      </c>
      <c r="S324" s="1" t="str">
        <f>'Bills Import 2024'!AB324</f>
        <v>3010096</v>
      </c>
      <c r="T324" s="1" t="str">
        <f>'Bills Import 2024'!AC324</f>
        <v>3010097</v>
      </c>
      <c r="U324" s="1" t="str">
        <f>'Bills Import 2024'!BC324</f>
        <v>Raw Material</v>
      </c>
      <c r="V324" s="1" t="str">
        <f>'Bills Import 2024'!BD324</f>
        <v>Manpower</v>
      </c>
      <c r="W324" s="1" t="str">
        <f>'Bills Import 2024'!BE324</f>
        <v>Machinary</v>
      </c>
      <c r="X324" s="1" t="str">
        <f>'Bills Import 2024'!BF324</f>
        <v>Subcontractors</v>
      </c>
      <c r="Y324" s="1" t="str">
        <f>'Bills Import 2024'!BG324</f>
        <v>Indirect Costs</v>
      </c>
      <c r="Z324" s="1" t="str">
        <f>'Bills Import 2024'!BH324</f>
        <v>Overheads</v>
      </c>
      <c r="AA324" s="1">
        <f>'Bills Import 2024'!BI324</f>
        <v>1</v>
      </c>
      <c r="AB324" s="1">
        <f>'Bills Import 2024'!BJ324</f>
        <v>1</v>
      </c>
      <c r="AC324" s="1">
        <f>'Bills Import 2024'!BK324</f>
        <v>1</v>
      </c>
      <c r="AD324" s="1">
        <f>'Bills Import 2024'!BL324</f>
        <v>1</v>
      </c>
      <c r="AE324" s="1">
        <f>'Bills Import 2024'!BM324</f>
        <v>1</v>
      </c>
      <c r="AF324" s="1">
        <f>'Bills Import 2024'!BN324</f>
        <v>1</v>
      </c>
      <c r="AG324" s="46">
        <f>'Bills Import 2024'!BO324</f>
        <v>1201203</v>
      </c>
      <c r="AH324" s="46">
        <f>'Bills Import 2024'!BP324</f>
        <v>586737</v>
      </c>
      <c r="AI324" s="46">
        <f>'Bills Import 2024'!BQ324</f>
        <v>54164</v>
      </c>
      <c r="AJ324" s="46">
        <f>'Bills Import 2024'!BR324</f>
        <v>240500</v>
      </c>
      <c r="AK324" s="46">
        <f>'Bills Import 2024'!BS324</f>
        <v>102886</v>
      </c>
      <c r="AL324" s="46">
        <f>'Bills Import 2024'!BT324</f>
        <v>237390</v>
      </c>
      <c r="AM324" s="1">
        <f>'Bills Import 2024'!U324</f>
        <v>10259</v>
      </c>
      <c r="AN324" s="1" t="str">
        <f>'Bills Import 2024'!W324</f>
        <v>{"1031": 100.0}</v>
      </c>
      <c r="AO324" s="1" t="str">
        <f>'Bills Import 2024'!AW324</f>
        <v>15% PUR</v>
      </c>
      <c r="AP324" s="1" t="str">
        <f>'Bills Import 2024'!AX324</f>
        <v>0% PUR</v>
      </c>
      <c r="AQ324" s="1" t="str">
        <f>'Bills Import 2024'!AY324</f>
        <v>15% PUR</v>
      </c>
      <c r="AR324" s="1" t="str">
        <f>'Bills Import 2024'!AZ324</f>
        <v>15% PUR</v>
      </c>
      <c r="AS324" s="1" t="str">
        <f>'Bills Import 2024'!BA324</f>
        <v>15% PUR</v>
      </c>
      <c r="AT324" s="1" t="str">
        <f>'Bills Import 2024'!BB324</f>
        <v>0% PUR</v>
      </c>
    </row>
    <row r="325" spans="1:46" x14ac:dyDescent="0.25">
      <c r="A325" s="1" t="str">
        <f>'Bills Import 2024'!E325</f>
        <v/>
      </c>
      <c r="B325" s="1" t="str">
        <f>'Bills Import 2024'!G325</f>
        <v/>
      </c>
      <c r="C325" s="1" t="str">
        <f>'Bills Import 2024'!I325</f>
        <v/>
      </c>
      <c r="D325" s="1" t="str">
        <f>'Bills Import 2024'!K325</f>
        <v/>
      </c>
      <c r="E325" s="1" t="str">
        <f>'Bills Import 2024'!M325</f>
        <v/>
      </c>
      <c r="F325" s="1" t="str">
        <f>'Bills Import 2024'!O325</f>
        <v/>
      </c>
      <c r="G325" s="45" t="str">
        <f>'Bills Import 2024'!R325</f>
        <v/>
      </c>
      <c r="H325" s="45" t="str">
        <f>'Bills Import 2024'!R325</f>
        <v/>
      </c>
      <c r="I325" s="45" t="str">
        <f>'Bills Import 2024'!AE325</f>
        <v/>
      </c>
      <c r="J325" s="45" t="str">
        <f>'Bills Import 2024'!AG325</f>
        <v/>
      </c>
      <c r="K325" s="45" t="str">
        <f>'Bills Import 2024'!AI325</f>
        <v/>
      </c>
      <c r="L325" s="45" t="str">
        <f>'Bills Import 2024'!AK325</f>
        <v/>
      </c>
      <c r="M325" s="45" t="str">
        <f>'Bills Import 2024'!AM325</f>
        <v/>
      </c>
      <c r="N325" s="45" t="str">
        <f>'Bills Import 2024'!AO325</f>
        <v/>
      </c>
      <c r="O325" s="1" t="str">
        <f>'Bills Import 2024'!X325</f>
        <v>101011701</v>
      </c>
      <c r="P325" s="1" t="str">
        <f>'Bills Import 2024'!Y325</f>
        <v>3010093</v>
      </c>
      <c r="Q325" s="1" t="str">
        <f>'Bills Import 2024'!Z325</f>
        <v>3010094</v>
      </c>
      <c r="R325" s="1" t="str">
        <f>'Bills Import 2024'!AA325</f>
        <v>101011701</v>
      </c>
      <c r="S325" s="1" t="str">
        <f>'Bills Import 2024'!AB325</f>
        <v>3010096</v>
      </c>
      <c r="T325" s="1" t="str">
        <f>'Bills Import 2024'!AC325</f>
        <v>3010097</v>
      </c>
      <c r="U325" s="1" t="str">
        <f>'Bills Import 2024'!BC325</f>
        <v>Deduction of Advance Payment to Suppliers</v>
      </c>
      <c r="V325" s="1" t="str">
        <f>'Bills Import 2024'!BD325</f>
        <v>Manpower</v>
      </c>
      <c r="W325" s="1" t="str">
        <f>'Bills Import 2024'!BE325</f>
        <v>Machinary</v>
      </c>
      <c r="X325" s="1" t="str">
        <f>'Bills Import 2024'!BF325</f>
        <v>Deduction of Advance Payment to Suppliers</v>
      </c>
      <c r="Y325" s="1" t="str">
        <f>'Bills Import 2024'!BG325</f>
        <v>Indirect Costs</v>
      </c>
      <c r="Z325" s="1" t="str">
        <f>'Bills Import 2024'!BH325</f>
        <v>Overheads</v>
      </c>
      <c r="AA325" s="1">
        <f>'Bills Import 2024'!BI325</f>
        <v>-1</v>
      </c>
      <c r="AB325" s="1">
        <f>'Bills Import 2024'!BJ325</f>
        <v>1</v>
      </c>
      <c r="AC325" s="1">
        <f>'Bills Import 2024'!BK325</f>
        <v>1</v>
      </c>
      <c r="AD325" s="1">
        <f>'Bills Import 2024'!BL325</f>
        <v>-1</v>
      </c>
      <c r="AE325" s="1">
        <f>'Bills Import 2024'!BM325</f>
        <v>1</v>
      </c>
      <c r="AF325" s="1">
        <f>'Bills Import 2024'!BN325</f>
        <v>1</v>
      </c>
      <c r="AG325" s="46">
        <f>'Bills Import 2024'!BO325</f>
        <v>120120</v>
      </c>
      <c r="AH325" s="46">
        <f>'Bills Import 2024'!BP325</f>
        <v>58674</v>
      </c>
      <c r="AI325" s="46">
        <f>'Bills Import 2024'!BQ325</f>
        <v>5416</v>
      </c>
      <c r="AJ325" s="46">
        <f>'Bills Import 2024'!BR325</f>
        <v>24050</v>
      </c>
      <c r="AK325" s="46">
        <f>'Bills Import 2024'!BS325</f>
        <v>10289</v>
      </c>
      <c r="AL325" s="46">
        <f>'Bills Import 2024'!BT325</f>
        <v>23739</v>
      </c>
      <c r="AM325" s="1">
        <f>'Bills Import 2024'!U325</f>
        <v>10259</v>
      </c>
      <c r="AN325" s="1" t="str">
        <f>'Bills Import 2024'!W325</f>
        <v>{"1031": 100.0}</v>
      </c>
      <c r="AO325" s="1" t="str">
        <f>'Bills Import 2024'!AW325</f>
        <v>15% PUR</v>
      </c>
      <c r="AP325" s="1" t="str">
        <f>'Bills Import 2024'!AX325</f>
        <v>0% PUR</v>
      </c>
      <c r="AQ325" s="1" t="str">
        <f>'Bills Import 2024'!AY325</f>
        <v>15% PUR</v>
      </c>
      <c r="AR325" s="1" t="str">
        <f>'Bills Import 2024'!AZ325</f>
        <v>15% PUR</v>
      </c>
      <c r="AS325" s="1" t="str">
        <f>'Bills Import 2024'!BA325</f>
        <v>15% PUR</v>
      </c>
      <c r="AT325" s="1" t="str">
        <f>'Bills Import 2024'!BB325</f>
        <v>0% PUR</v>
      </c>
    </row>
    <row r="326" spans="1:46" x14ac:dyDescent="0.25">
      <c r="A326" s="1" t="str">
        <f>'Bills Import 2024'!E326</f>
        <v>Raw Material Supplier</v>
      </c>
      <c r="B326" s="1" t="str">
        <f>'Bills Import 2024'!G326</f>
        <v>Employees Wages &amp; Salaries</v>
      </c>
      <c r="C326" s="1" t="str">
        <f>'Bills Import 2024'!I326</f>
        <v>Machinary Depreciation &amp; Maintenance</v>
      </c>
      <c r="D326" s="1" t="str">
        <f>'Bills Import 2024'!K326</f>
        <v>Subcontractors &amp; Services</v>
      </c>
      <c r="E326" s="1" t="str">
        <f>'Bills Import 2024'!M326</f>
        <v>Indirect Costs</v>
      </c>
      <c r="F326" s="1" t="str">
        <f>'Bills Import 2024'!O326</f>
        <v>Overheads</v>
      </c>
      <c r="G326" s="45">
        <f>'Bills Import 2024'!R326</f>
        <v>45535</v>
      </c>
      <c r="H326" s="45">
        <f>'Bills Import 2024'!R326</f>
        <v>45535</v>
      </c>
      <c r="I326" s="45">
        <f>'Bills Import 2024'!AE326</f>
        <v>45570</v>
      </c>
      <c r="J326" s="45">
        <f>'Bills Import 2024'!AG326</f>
        <v>45540</v>
      </c>
      <c r="K326" s="45">
        <f>'Bills Import 2024'!AI326</f>
        <v>45565</v>
      </c>
      <c r="L326" s="45">
        <f>'Bills Import 2024'!AK326</f>
        <v>45550</v>
      </c>
      <c r="M326" s="45">
        <f>'Bills Import 2024'!AM326</f>
        <v>45535</v>
      </c>
      <c r="N326" s="45">
        <f>'Bills Import 2024'!AO326</f>
        <v>45556</v>
      </c>
      <c r="O326" s="1" t="str">
        <f>'Bills Import 2024'!X326</f>
        <v>3010092</v>
      </c>
      <c r="P326" s="1" t="str">
        <f>'Bills Import 2024'!Y326</f>
        <v>3010093</v>
      </c>
      <c r="Q326" s="1" t="str">
        <f>'Bills Import 2024'!Z326</f>
        <v>3010094</v>
      </c>
      <c r="R326" s="1" t="str">
        <f>'Bills Import 2024'!AA326</f>
        <v>3010095</v>
      </c>
      <c r="S326" s="1" t="str">
        <f>'Bills Import 2024'!AB326</f>
        <v>3010096</v>
      </c>
      <c r="T326" s="1" t="str">
        <f>'Bills Import 2024'!AC326</f>
        <v>3010097</v>
      </c>
      <c r="U326" s="1" t="str">
        <f>'Bills Import 2024'!BC326</f>
        <v>Raw Material</v>
      </c>
      <c r="V326" s="1" t="str">
        <f>'Bills Import 2024'!BD326</f>
        <v>Manpower</v>
      </c>
      <c r="W326" s="1" t="str">
        <f>'Bills Import 2024'!BE326</f>
        <v>Machinary</v>
      </c>
      <c r="X326" s="1" t="str">
        <f>'Bills Import 2024'!BF326</f>
        <v>Subcontractors</v>
      </c>
      <c r="Y326" s="1" t="str">
        <f>'Bills Import 2024'!BG326</f>
        <v>Indirect Costs</v>
      </c>
      <c r="Z326" s="1" t="str">
        <f>'Bills Import 2024'!BH326</f>
        <v>Overheads</v>
      </c>
      <c r="AA326" s="1">
        <f>'Bills Import 2024'!BI326</f>
        <v>1</v>
      </c>
      <c r="AB326" s="1">
        <f>'Bills Import 2024'!BJ326</f>
        <v>1</v>
      </c>
      <c r="AC326" s="1">
        <f>'Bills Import 2024'!BK326</f>
        <v>1</v>
      </c>
      <c r="AD326" s="1">
        <f>'Bills Import 2024'!BL326</f>
        <v>1</v>
      </c>
      <c r="AE326" s="1">
        <f>'Bills Import 2024'!BM326</f>
        <v>1</v>
      </c>
      <c r="AF326" s="1">
        <f>'Bills Import 2024'!BN326</f>
        <v>1</v>
      </c>
      <c r="AG326" s="46">
        <f>'Bills Import 2024'!BO326</f>
        <v>160824</v>
      </c>
      <c r="AH326" s="46">
        <f>'Bills Import 2024'!BP326</f>
        <v>78556</v>
      </c>
      <c r="AI326" s="46">
        <f>'Bills Import 2024'!BQ326</f>
        <v>7252</v>
      </c>
      <c r="AJ326" s="46">
        <f>'Bills Import 2024'!BR326</f>
        <v>32199</v>
      </c>
      <c r="AK326" s="46">
        <f>'Bills Import 2024'!BS326</f>
        <v>13775</v>
      </c>
      <c r="AL326" s="46">
        <f>'Bills Import 2024'!BT326</f>
        <v>31783</v>
      </c>
      <c r="AM326" s="1">
        <f>'Bills Import 2024'!U326</f>
        <v>10250</v>
      </c>
      <c r="AN326" s="1" t="str">
        <f>'Bills Import 2024'!W326</f>
        <v>{"1022": 100.0}</v>
      </c>
      <c r="AO326" s="1" t="str">
        <f>'Bills Import 2024'!AW326</f>
        <v>15% PUR</v>
      </c>
      <c r="AP326" s="1" t="str">
        <f>'Bills Import 2024'!AX326</f>
        <v>0% PUR</v>
      </c>
      <c r="AQ326" s="1" t="str">
        <f>'Bills Import 2024'!AY326</f>
        <v>15% PUR</v>
      </c>
      <c r="AR326" s="1" t="str">
        <f>'Bills Import 2024'!AZ326</f>
        <v>15% PUR</v>
      </c>
      <c r="AS326" s="1" t="str">
        <f>'Bills Import 2024'!BA326</f>
        <v>15% PUR</v>
      </c>
      <c r="AT326" s="1" t="str">
        <f>'Bills Import 2024'!BB326</f>
        <v>0% PUR</v>
      </c>
    </row>
    <row r="327" spans="1:46" x14ac:dyDescent="0.25">
      <c r="A327" s="1" t="str">
        <f>'Bills Import 2024'!E327</f>
        <v/>
      </c>
      <c r="B327" s="1" t="str">
        <f>'Bills Import 2024'!G327</f>
        <v/>
      </c>
      <c r="C327" s="1" t="str">
        <f>'Bills Import 2024'!I327</f>
        <v/>
      </c>
      <c r="D327" s="1" t="str">
        <f>'Bills Import 2024'!K327</f>
        <v/>
      </c>
      <c r="E327" s="1" t="str">
        <f>'Bills Import 2024'!M327</f>
        <v/>
      </c>
      <c r="F327" s="1" t="str">
        <f>'Bills Import 2024'!O327</f>
        <v/>
      </c>
      <c r="G327" s="45" t="str">
        <f>'Bills Import 2024'!R327</f>
        <v/>
      </c>
      <c r="H327" s="45" t="str">
        <f>'Bills Import 2024'!R327</f>
        <v/>
      </c>
      <c r="I327" s="45" t="str">
        <f>'Bills Import 2024'!AE327</f>
        <v/>
      </c>
      <c r="J327" s="45" t="str">
        <f>'Bills Import 2024'!AG327</f>
        <v/>
      </c>
      <c r="K327" s="45" t="str">
        <f>'Bills Import 2024'!AI327</f>
        <v/>
      </c>
      <c r="L327" s="45" t="str">
        <f>'Bills Import 2024'!AK327</f>
        <v/>
      </c>
      <c r="M327" s="45" t="str">
        <f>'Bills Import 2024'!AM327</f>
        <v/>
      </c>
      <c r="N327" s="45" t="str">
        <f>'Bills Import 2024'!AO327</f>
        <v/>
      </c>
      <c r="O327" s="1" t="str">
        <f>'Bills Import 2024'!X327</f>
        <v>101011701</v>
      </c>
      <c r="P327" s="1" t="str">
        <f>'Bills Import 2024'!Y327</f>
        <v>3010093</v>
      </c>
      <c r="Q327" s="1" t="str">
        <f>'Bills Import 2024'!Z327</f>
        <v>3010094</v>
      </c>
      <c r="R327" s="1" t="str">
        <f>'Bills Import 2024'!AA327</f>
        <v>101011701</v>
      </c>
      <c r="S327" s="1" t="str">
        <f>'Bills Import 2024'!AB327</f>
        <v>3010096</v>
      </c>
      <c r="T327" s="1" t="str">
        <f>'Bills Import 2024'!AC327</f>
        <v>3010097</v>
      </c>
      <c r="U327" s="1" t="str">
        <f>'Bills Import 2024'!BC327</f>
        <v>Deduction of Advance Payment to Suppliers</v>
      </c>
      <c r="V327" s="1" t="str">
        <f>'Bills Import 2024'!BD327</f>
        <v>Manpower</v>
      </c>
      <c r="W327" s="1" t="str">
        <f>'Bills Import 2024'!BE327</f>
        <v>Machinary</v>
      </c>
      <c r="X327" s="1" t="str">
        <f>'Bills Import 2024'!BF327</f>
        <v>Deduction of Advance Payment to Suppliers</v>
      </c>
      <c r="Y327" s="1" t="str">
        <f>'Bills Import 2024'!BG327</f>
        <v>Indirect Costs</v>
      </c>
      <c r="Z327" s="1" t="str">
        <f>'Bills Import 2024'!BH327</f>
        <v>Overheads</v>
      </c>
      <c r="AA327" s="1">
        <f>'Bills Import 2024'!BI327</f>
        <v>-1</v>
      </c>
      <c r="AB327" s="1">
        <f>'Bills Import 2024'!BJ327</f>
        <v>1</v>
      </c>
      <c r="AC327" s="1">
        <f>'Bills Import 2024'!BK327</f>
        <v>1</v>
      </c>
      <c r="AD327" s="1">
        <f>'Bills Import 2024'!BL327</f>
        <v>-1</v>
      </c>
      <c r="AE327" s="1">
        <f>'Bills Import 2024'!BM327</f>
        <v>1</v>
      </c>
      <c r="AF327" s="1">
        <f>'Bills Import 2024'!BN327</f>
        <v>1</v>
      </c>
      <c r="AG327" s="46">
        <f>'Bills Import 2024'!BO327</f>
        <v>32165</v>
      </c>
      <c r="AH327" s="46">
        <f>'Bills Import 2024'!BP327</f>
        <v>15711</v>
      </c>
      <c r="AI327" s="46">
        <f>'Bills Import 2024'!BQ327</f>
        <v>1450</v>
      </c>
      <c r="AJ327" s="46">
        <f>'Bills Import 2024'!BR327</f>
        <v>6440</v>
      </c>
      <c r="AK327" s="46">
        <f>'Bills Import 2024'!BS327</f>
        <v>2755</v>
      </c>
      <c r="AL327" s="46">
        <f>'Bills Import 2024'!BT327</f>
        <v>6357</v>
      </c>
      <c r="AM327" s="1">
        <f>'Bills Import 2024'!U327</f>
        <v>10250</v>
      </c>
      <c r="AN327" s="1" t="str">
        <f>'Bills Import 2024'!W327</f>
        <v>{"1022": 100.0}</v>
      </c>
      <c r="AO327" s="1" t="str">
        <f>'Bills Import 2024'!AW327</f>
        <v>15% PUR</v>
      </c>
      <c r="AP327" s="1" t="str">
        <f>'Bills Import 2024'!AX327</f>
        <v>0% PUR</v>
      </c>
      <c r="AQ327" s="1" t="str">
        <f>'Bills Import 2024'!AY327</f>
        <v>15% PUR</v>
      </c>
      <c r="AR327" s="1" t="str">
        <f>'Bills Import 2024'!AZ327</f>
        <v>15% PUR</v>
      </c>
      <c r="AS327" s="1" t="str">
        <f>'Bills Import 2024'!BA327</f>
        <v>15% PUR</v>
      </c>
      <c r="AT327" s="1" t="str">
        <f>'Bills Import 2024'!BB327</f>
        <v>0% PUR</v>
      </c>
    </row>
    <row r="328" spans="1:46" x14ac:dyDescent="0.25">
      <c r="A328" s="1" t="str">
        <f>'Bills Import 2024'!E328</f>
        <v>Raw Material Supplier</v>
      </c>
      <c r="B328" s="1" t="str">
        <f>'Bills Import 2024'!G328</f>
        <v>Employees Wages &amp; Salaries</v>
      </c>
      <c r="C328" s="1" t="str">
        <f>'Bills Import 2024'!I328</f>
        <v>Machinary Depreciation &amp; Maintenance</v>
      </c>
      <c r="D328" s="1" t="str">
        <f>'Bills Import 2024'!K328</f>
        <v>Subcontractors &amp; Services</v>
      </c>
      <c r="E328" s="1" t="str">
        <f>'Bills Import 2024'!M328</f>
        <v>Indirect Costs</v>
      </c>
      <c r="F328" s="1" t="str">
        <f>'Bills Import 2024'!O328</f>
        <v>Overheads</v>
      </c>
      <c r="G328" s="45">
        <f>'Bills Import 2024'!R328</f>
        <v>45535</v>
      </c>
      <c r="H328" s="45">
        <f>'Bills Import 2024'!R328</f>
        <v>45535</v>
      </c>
      <c r="I328" s="45">
        <f>'Bills Import 2024'!AE328</f>
        <v>45570</v>
      </c>
      <c r="J328" s="45">
        <f>'Bills Import 2024'!AG328</f>
        <v>45540</v>
      </c>
      <c r="K328" s="45">
        <f>'Bills Import 2024'!AI328</f>
        <v>45565</v>
      </c>
      <c r="L328" s="45">
        <f>'Bills Import 2024'!AK328</f>
        <v>45550</v>
      </c>
      <c r="M328" s="45">
        <f>'Bills Import 2024'!AM328</f>
        <v>45535</v>
      </c>
      <c r="N328" s="45">
        <f>'Bills Import 2024'!AO328</f>
        <v>45556</v>
      </c>
      <c r="O328" s="1" t="str">
        <f>'Bills Import 2024'!X328</f>
        <v>3010092</v>
      </c>
      <c r="P328" s="1" t="str">
        <f>'Bills Import 2024'!Y328</f>
        <v>3010093</v>
      </c>
      <c r="Q328" s="1" t="str">
        <f>'Bills Import 2024'!Z328</f>
        <v>3010094</v>
      </c>
      <c r="R328" s="1" t="str">
        <f>'Bills Import 2024'!AA328</f>
        <v>3010095</v>
      </c>
      <c r="S328" s="1" t="str">
        <f>'Bills Import 2024'!AB328</f>
        <v>3010096</v>
      </c>
      <c r="T328" s="1" t="str">
        <f>'Bills Import 2024'!AC328</f>
        <v>3010097</v>
      </c>
      <c r="U328" s="1" t="str">
        <f>'Bills Import 2024'!BC328</f>
        <v>Raw Material</v>
      </c>
      <c r="V328" s="1" t="str">
        <f>'Bills Import 2024'!BD328</f>
        <v>Manpower</v>
      </c>
      <c r="W328" s="1" t="str">
        <f>'Bills Import 2024'!BE328</f>
        <v>Machinary</v>
      </c>
      <c r="X328" s="1" t="str">
        <f>'Bills Import 2024'!BF328</f>
        <v>Subcontractors</v>
      </c>
      <c r="Y328" s="1" t="str">
        <f>'Bills Import 2024'!BG328</f>
        <v>Indirect Costs</v>
      </c>
      <c r="Z328" s="1" t="str">
        <f>'Bills Import 2024'!BH328</f>
        <v>Overheads</v>
      </c>
      <c r="AA328" s="1">
        <f>'Bills Import 2024'!BI328</f>
        <v>1</v>
      </c>
      <c r="AB328" s="1">
        <f>'Bills Import 2024'!BJ328</f>
        <v>1</v>
      </c>
      <c r="AC328" s="1">
        <f>'Bills Import 2024'!BK328</f>
        <v>1</v>
      </c>
      <c r="AD328" s="1">
        <f>'Bills Import 2024'!BL328</f>
        <v>1</v>
      </c>
      <c r="AE328" s="1">
        <f>'Bills Import 2024'!BM328</f>
        <v>1</v>
      </c>
      <c r="AF328" s="1">
        <f>'Bills Import 2024'!BN328</f>
        <v>1</v>
      </c>
      <c r="AG328" s="46">
        <f>'Bills Import 2024'!BO328</f>
        <v>602550</v>
      </c>
      <c r="AH328" s="46">
        <f>'Bills Import 2024'!BP328</f>
        <v>294320</v>
      </c>
      <c r="AI328" s="46">
        <f>'Bills Import 2024'!BQ328</f>
        <v>27170</v>
      </c>
      <c r="AJ328" s="46">
        <f>'Bills Import 2024'!BR328</f>
        <v>120640</v>
      </c>
      <c r="AK328" s="46">
        <f>'Bills Import 2024'!BS328</f>
        <v>51610</v>
      </c>
      <c r="AL328" s="46">
        <f>'Bills Import 2024'!BT328</f>
        <v>119080</v>
      </c>
      <c r="AM328" s="1">
        <f>'Bills Import 2024'!U328</f>
        <v>10249</v>
      </c>
      <c r="AN328" s="1" t="str">
        <f>'Bills Import 2024'!W328</f>
        <v>{"1021": 100.0}</v>
      </c>
      <c r="AO328" s="1" t="str">
        <f>'Bills Import 2024'!AW328</f>
        <v>15% PUR</v>
      </c>
      <c r="AP328" s="1" t="str">
        <f>'Bills Import 2024'!AX328</f>
        <v>0% PUR</v>
      </c>
      <c r="AQ328" s="1" t="str">
        <f>'Bills Import 2024'!AY328</f>
        <v>15% PUR</v>
      </c>
      <c r="AR328" s="1" t="str">
        <f>'Bills Import 2024'!AZ328</f>
        <v>15% PUR</v>
      </c>
      <c r="AS328" s="1" t="str">
        <f>'Bills Import 2024'!BA328</f>
        <v>15% PUR</v>
      </c>
      <c r="AT328" s="1" t="str">
        <f>'Bills Import 2024'!BB328</f>
        <v>0% PUR</v>
      </c>
    </row>
    <row r="329" spans="1:46" x14ac:dyDescent="0.25">
      <c r="A329" s="1" t="str">
        <f>'Bills Import 2024'!E329</f>
        <v/>
      </c>
      <c r="B329" s="1" t="str">
        <f>'Bills Import 2024'!G329</f>
        <v/>
      </c>
      <c r="C329" s="1" t="str">
        <f>'Bills Import 2024'!I329</f>
        <v/>
      </c>
      <c r="D329" s="1" t="str">
        <f>'Bills Import 2024'!K329</f>
        <v/>
      </c>
      <c r="E329" s="1" t="str">
        <f>'Bills Import 2024'!M329</f>
        <v/>
      </c>
      <c r="F329" s="1" t="str">
        <f>'Bills Import 2024'!O329</f>
        <v/>
      </c>
      <c r="G329" s="45" t="str">
        <f>'Bills Import 2024'!R329</f>
        <v/>
      </c>
      <c r="H329" s="45" t="str">
        <f>'Bills Import 2024'!R329</f>
        <v/>
      </c>
      <c r="I329" s="45" t="str">
        <f>'Bills Import 2024'!AE329</f>
        <v/>
      </c>
      <c r="J329" s="45" t="str">
        <f>'Bills Import 2024'!AG329</f>
        <v/>
      </c>
      <c r="K329" s="45" t="str">
        <f>'Bills Import 2024'!AI329</f>
        <v/>
      </c>
      <c r="L329" s="45" t="str">
        <f>'Bills Import 2024'!AK329</f>
        <v/>
      </c>
      <c r="M329" s="45" t="str">
        <f>'Bills Import 2024'!AM329</f>
        <v/>
      </c>
      <c r="N329" s="45" t="str">
        <f>'Bills Import 2024'!AO329</f>
        <v/>
      </c>
      <c r="O329" s="1" t="str">
        <f>'Bills Import 2024'!X329</f>
        <v>101011701</v>
      </c>
      <c r="P329" s="1" t="str">
        <f>'Bills Import 2024'!Y329</f>
        <v>3010093</v>
      </c>
      <c r="Q329" s="1" t="str">
        <f>'Bills Import 2024'!Z329</f>
        <v>3010094</v>
      </c>
      <c r="R329" s="1" t="str">
        <f>'Bills Import 2024'!AA329</f>
        <v>101011701</v>
      </c>
      <c r="S329" s="1" t="str">
        <f>'Bills Import 2024'!AB329</f>
        <v>3010096</v>
      </c>
      <c r="T329" s="1" t="str">
        <f>'Bills Import 2024'!AC329</f>
        <v>3010097</v>
      </c>
      <c r="U329" s="1" t="str">
        <f>'Bills Import 2024'!BC329</f>
        <v>Deduction of Advance Payment to Suppliers</v>
      </c>
      <c r="V329" s="1" t="str">
        <f>'Bills Import 2024'!BD329</f>
        <v>Manpower</v>
      </c>
      <c r="W329" s="1" t="str">
        <f>'Bills Import 2024'!BE329</f>
        <v>Machinary</v>
      </c>
      <c r="X329" s="1" t="str">
        <f>'Bills Import 2024'!BF329</f>
        <v>Deduction of Advance Payment to Suppliers</v>
      </c>
      <c r="Y329" s="1" t="str">
        <f>'Bills Import 2024'!BG329</f>
        <v>Indirect Costs</v>
      </c>
      <c r="Z329" s="1" t="str">
        <f>'Bills Import 2024'!BH329</f>
        <v>Overheads</v>
      </c>
      <c r="AA329" s="1">
        <f>'Bills Import 2024'!BI329</f>
        <v>-1</v>
      </c>
      <c r="AB329" s="1">
        <f>'Bills Import 2024'!BJ329</f>
        <v>1</v>
      </c>
      <c r="AC329" s="1">
        <f>'Bills Import 2024'!BK329</f>
        <v>1</v>
      </c>
      <c r="AD329" s="1">
        <f>'Bills Import 2024'!BL329</f>
        <v>-1</v>
      </c>
      <c r="AE329" s="1">
        <f>'Bills Import 2024'!BM329</f>
        <v>1</v>
      </c>
      <c r="AF329" s="1">
        <f>'Bills Import 2024'!BN329</f>
        <v>1</v>
      </c>
      <c r="AG329" s="46">
        <f>'Bills Import 2024'!BO329</f>
        <v>90383</v>
      </c>
      <c r="AH329" s="46">
        <f>'Bills Import 2024'!BP329</f>
        <v>44148</v>
      </c>
      <c r="AI329" s="46">
        <f>'Bills Import 2024'!BQ329</f>
        <v>4076</v>
      </c>
      <c r="AJ329" s="46">
        <f>'Bills Import 2024'!BR329</f>
        <v>18096</v>
      </c>
      <c r="AK329" s="46">
        <f>'Bills Import 2024'!BS329</f>
        <v>7742</v>
      </c>
      <c r="AL329" s="46">
        <f>'Bills Import 2024'!BT329</f>
        <v>17862</v>
      </c>
      <c r="AM329" s="1">
        <f>'Bills Import 2024'!U329</f>
        <v>10249</v>
      </c>
      <c r="AN329" s="1" t="str">
        <f>'Bills Import 2024'!W329</f>
        <v>{"1021": 100.0}</v>
      </c>
      <c r="AO329" s="1" t="str">
        <f>'Bills Import 2024'!AW329</f>
        <v>15% PUR</v>
      </c>
      <c r="AP329" s="1" t="str">
        <f>'Bills Import 2024'!AX329</f>
        <v>0% PUR</v>
      </c>
      <c r="AQ329" s="1" t="str">
        <f>'Bills Import 2024'!AY329</f>
        <v>15% PUR</v>
      </c>
      <c r="AR329" s="1" t="str">
        <f>'Bills Import 2024'!AZ329</f>
        <v>15% PUR</v>
      </c>
      <c r="AS329" s="1" t="str">
        <f>'Bills Import 2024'!BA329</f>
        <v>15% PUR</v>
      </c>
      <c r="AT329" s="1" t="str">
        <f>'Bills Import 2024'!BB329</f>
        <v>0% PUR</v>
      </c>
    </row>
    <row r="330" spans="1:46" x14ac:dyDescent="0.25">
      <c r="A330" s="1" t="str">
        <f>'Bills Import 2024'!E330</f>
        <v>Raw Material Supplier</v>
      </c>
      <c r="B330" s="1" t="str">
        <f>'Bills Import 2024'!G330</f>
        <v>Employees Wages &amp; Salaries</v>
      </c>
      <c r="C330" s="1" t="str">
        <f>'Bills Import 2024'!I330</f>
        <v>Machinary Depreciation &amp; Maintenance</v>
      </c>
      <c r="D330" s="1" t="str">
        <f>'Bills Import 2024'!K330</f>
        <v>Subcontractors &amp; Services</v>
      </c>
      <c r="E330" s="1" t="str">
        <f>'Bills Import 2024'!M330</f>
        <v>Indirect Costs</v>
      </c>
      <c r="F330" s="1" t="str">
        <f>'Bills Import 2024'!O330</f>
        <v>Overheads</v>
      </c>
      <c r="G330" s="45">
        <f>'Bills Import 2024'!R330</f>
        <v>45535</v>
      </c>
      <c r="H330" s="45">
        <f>'Bills Import 2024'!R330</f>
        <v>45535</v>
      </c>
      <c r="I330" s="45">
        <f>'Bills Import 2024'!AE330</f>
        <v>45570</v>
      </c>
      <c r="J330" s="45">
        <f>'Bills Import 2024'!AG330</f>
        <v>45540</v>
      </c>
      <c r="K330" s="45">
        <f>'Bills Import 2024'!AI330</f>
        <v>45565</v>
      </c>
      <c r="L330" s="45">
        <f>'Bills Import 2024'!AK330</f>
        <v>45550</v>
      </c>
      <c r="M330" s="45">
        <f>'Bills Import 2024'!AM330</f>
        <v>45535</v>
      </c>
      <c r="N330" s="45">
        <f>'Bills Import 2024'!AO330</f>
        <v>45556</v>
      </c>
      <c r="O330" s="1" t="str">
        <f>'Bills Import 2024'!X330</f>
        <v>3010092</v>
      </c>
      <c r="P330" s="1" t="str">
        <f>'Bills Import 2024'!Y330</f>
        <v>3010093</v>
      </c>
      <c r="Q330" s="1" t="str">
        <f>'Bills Import 2024'!Z330</f>
        <v>3010094</v>
      </c>
      <c r="R330" s="1" t="str">
        <f>'Bills Import 2024'!AA330</f>
        <v>3010095</v>
      </c>
      <c r="S330" s="1" t="str">
        <f>'Bills Import 2024'!AB330</f>
        <v>3010096</v>
      </c>
      <c r="T330" s="1" t="str">
        <f>'Bills Import 2024'!AC330</f>
        <v>3010097</v>
      </c>
      <c r="U330" s="1" t="str">
        <f>'Bills Import 2024'!BC330</f>
        <v>Raw Material</v>
      </c>
      <c r="V330" s="1" t="str">
        <f>'Bills Import 2024'!BD330</f>
        <v>Manpower</v>
      </c>
      <c r="W330" s="1" t="str">
        <f>'Bills Import 2024'!BE330</f>
        <v>Machinary</v>
      </c>
      <c r="X330" s="1" t="str">
        <f>'Bills Import 2024'!BF330</f>
        <v>Subcontractors</v>
      </c>
      <c r="Y330" s="1" t="str">
        <f>'Bills Import 2024'!BG330</f>
        <v>Indirect Costs</v>
      </c>
      <c r="Z330" s="1" t="str">
        <f>'Bills Import 2024'!BH330</f>
        <v>Overheads</v>
      </c>
      <c r="AA330" s="1">
        <f>'Bills Import 2024'!BI330</f>
        <v>1</v>
      </c>
      <c r="AB330" s="1">
        <f>'Bills Import 2024'!BJ330</f>
        <v>1</v>
      </c>
      <c r="AC330" s="1">
        <f>'Bills Import 2024'!BK330</f>
        <v>1</v>
      </c>
      <c r="AD330" s="1">
        <f>'Bills Import 2024'!BL330</f>
        <v>1</v>
      </c>
      <c r="AE330" s="1">
        <f>'Bills Import 2024'!BM330</f>
        <v>1</v>
      </c>
      <c r="AF330" s="1">
        <f>'Bills Import 2024'!BN330</f>
        <v>1</v>
      </c>
      <c r="AG330" s="46">
        <f>'Bills Import 2024'!BO330</f>
        <v>1451734</v>
      </c>
      <c r="AH330" s="46">
        <f>'Bills Import 2024'!BP330</f>
        <v>709110</v>
      </c>
      <c r="AI330" s="46">
        <f>'Bills Import 2024'!BQ330</f>
        <v>65461</v>
      </c>
      <c r="AJ330" s="46">
        <f>'Bills Import 2024'!BR330</f>
        <v>290660</v>
      </c>
      <c r="AK330" s="46">
        <f>'Bills Import 2024'!BS330</f>
        <v>124345</v>
      </c>
      <c r="AL330" s="46">
        <f>'Bills Import 2024'!BT330</f>
        <v>286901</v>
      </c>
      <c r="AM330" s="1">
        <f>'Bills Import 2024'!U330</f>
        <v>10997</v>
      </c>
      <c r="AN330" s="1" t="str">
        <f>'Bills Import 2024'!W330</f>
        <v>{"1109": 100.0}</v>
      </c>
      <c r="AO330" s="1" t="str">
        <f>'Bills Import 2024'!AW330</f>
        <v>15% PUR</v>
      </c>
      <c r="AP330" s="1" t="str">
        <f>'Bills Import 2024'!AX330</f>
        <v>0% PUR</v>
      </c>
      <c r="AQ330" s="1" t="str">
        <f>'Bills Import 2024'!AY330</f>
        <v>15% PUR</v>
      </c>
      <c r="AR330" s="1" t="str">
        <f>'Bills Import 2024'!AZ330</f>
        <v>15% PUR</v>
      </c>
      <c r="AS330" s="1" t="str">
        <f>'Bills Import 2024'!BA330</f>
        <v>15% PUR</v>
      </c>
      <c r="AT330" s="1" t="str">
        <f>'Bills Import 2024'!BB330</f>
        <v>0% PUR</v>
      </c>
    </row>
    <row r="331" spans="1:46" x14ac:dyDescent="0.25">
      <c r="A331" s="1" t="str">
        <f>'Bills Import 2024'!E331</f>
        <v/>
      </c>
      <c r="B331" s="1" t="str">
        <f>'Bills Import 2024'!G331</f>
        <v/>
      </c>
      <c r="C331" s="1" t="str">
        <f>'Bills Import 2024'!I331</f>
        <v/>
      </c>
      <c r="D331" s="1" t="str">
        <f>'Bills Import 2024'!K331</f>
        <v/>
      </c>
      <c r="E331" s="1" t="str">
        <f>'Bills Import 2024'!M331</f>
        <v/>
      </c>
      <c r="F331" s="1" t="str">
        <f>'Bills Import 2024'!O331</f>
        <v/>
      </c>
      <c r="G331" s="45" t="str">
        <f>'Bills Import 2024'!R331</f>
        <v/>
      </c>
      <c r="H331" s="45" t="str">
        <f>'Bills Import 2024'!R331</f>
        <v/>
      </c>
      <c r="I331" s="45" t="str">
        <f>'Bills Import 2024'!AE331</f>
        <v/>
      </c>
      <c r="J331" s="45" t="str">
        <f>'Bills Import 2024'!AG331</f>
        <v/>
      </c>
      <c r="K331" s="45" t="str">
        <f>'Bills Import 2024'!AI331</f>
        <v/>
      </c>
      <c r="L331" s="45" t="str">
        <f>'Bills Import 2024'!AK331</f>
        <v/>
      </c>
      <c r="M331" s="45" t="str">
        <f>'Bills Import 2024'!AM331</f>
        <v/>
      </c>
      <c r="N331" s="45" t="str">
        <f>'Bills Import 2024'!AO331</f>
        <v/>
      </c>
      <c r="O331" s="1" t="str">
        <f>'Bills Import 2024'!X331</f>
        <v>101011701</v>
      </c>
      <c r="P331" s="1" t="str">
        <f>'Bills Import 2024'!Y331</f>
        <v>3010093</v>
      </c>
      <c r="Q331" s="1" t="str">
        <f>'Bills Import 2024'!Z331</f>
        <v>3010094</v>
      </c>
      <c r="R331" s="1" t="str">
        <f>'Bills Import 2024'!AA331</f>
        <v>101011701</v>
      </c>
      <c r="S331" s="1" t="str">
        <f>'Bills Import 2024'!AB331</f>
        <v>3010096</v>
      </c>
      <c r="T331" s="1" t="str">
        <f>'Bills Import 2024'!AC331</f>
        <v>3010097</v>
      </c>
      <c r="U331" s="1" t="str">
        <f>'Bills Import 2024'!BC331</f>
        <v>Deduction of Advance Payment to Suppliers</v>
      </c>
      <c r="V331" s="1" t="str">
        <f>'Bills Import 2024'!BD331</f>
        <v>Manpower</v>
      </c>
      <c r="W331" s="1" t="str">
        <f>'Bills Import 2024'!BE331</f>
        <v>Machinary</v>
      </c>
      <c r="X331" s="1" t="str">
        <f>'Bills Import 2024'!BF331</f>
        <v>Deduction of Advance Payment to Suppliers</v>
      </c>
      <c r="Y331" s="1" t="str">
        <f>'Bills Import 2024'!BG331</f>
        <v>Indirect Costs</v>
      </c>
      <c r="Z331" s="1" t="str">
        <f>'Bills Import 2024'!BH331</f>
        <v>Overheads</v>
      </c>
      <c r="AA331" s="1">
        <f>'Bills Import 2024'!BI331</f>
        <v>-1</v>
      </c>
      <c r="AB331" s="1">
        <f>'Bills Import 2024'!BJ331</f>
        <v>1</v>
      </c>
      <c r="AC331" s="1">
        <f>'Bills Import 2024'!BK331</f>
        <v>1</v>
      </c>
      <c r="AD331" s="1">
        <f>'Bills Import 2024'!BL331</f>
        <v>-1</v>
      </c>
      <c r="AE331" s="1">
        <f>'Bills Import 2024'!BM331</f>
        <v>1</v>
      </c>
      <c r="AF331" s="1">
        <f>'Bills Import 2024'!BN331</f>
        <v>1</v>
      </c>
      <c r="AG331" s="46">
        <f>'Bills Import 2024'!BO331</f>
        <v>290347</v>
      </c>
      <c r="AH331" s="46">
        <f>'Bills Import 2024'!BP331</f>
        <v>141822</v>
      </c>
      <c r="AI331" s="46">
        <f>'Bills Import 2024'!BQ331</f>
        <v>13092</v>
      </c>
      <c r="AJ331" s="46">
        <f>'Bills Import 2024'!BR331</f>
        <v>58132</v>
      </c>
      <c r="AK331" s="46">
        <f>'Bills Import 2024'!BS331</f>
        <v>24869</v>
      </c>
      <c r="AL331" s="46">
        <f>'Bills Import 2024'!BT331</f>
        <v>57380</v>
      </c>
      <c r="AM331" s="1">
        <f>'Bills Import 2024'!U331</f>
        <v>10997</v>
      </c>
      <c r="AN331" s="1" t="str">
        <f>'Bills Import 2024'!W331</f>
        <v>{"1109": 100.0}</v>
      </c>
      <c r="AO331" s="1" t="str">
        <f>'Bills Import 2024'!AW331</f>
        <v>15% PUR</v>
      </c>
      <c r="AP331" s="1" t="str">
        <f>'Bills Import 2024'!AX331</f>
        <v>0% PUR</v>
      </c>
      <c r="AQ331" s="1" t="str">
        <f>'Bills Import 2024'!AY331</f>
        <v>15% PUR</v>
      </c>
      <c r="AR331" s="1" t="str">
        <f>'Bills Import 2024'!AZ331</f>
        <v>15% PUR</v>
      </c>
      <c r="AS331" s="1" t="str">
        <f>'Bills Import 2024'!BA331</f>
        <v>15% PUR</v>
      </c>
      <c r="AT331" s="1" t="str">
        <f>'Bills Import 2024'!BB331</f>
        <v>0% PUR</v>
      </c>
    </row>
    <row r="332" spans="1:46" x14ac:dyDescent="0.25">
      <c r="A332" s="1" t="str">
        <f>'Bills Import 2024'!E332</f>
        <v>Raw Material Supplier</v>
      </c>
      <c r="B332" s="1" t="str">
        <f>'Bills Import 2024'!G332</f>
        <v>Employees Wages &amp; Salaries</v>
      </c>
      <c r="C332" s="1" t="str">
        <f>'Bills Import 2024'!I332</f>
        <v>Machinary Depreciation &amp; Maintenance</v>
      </c>
      <c r="D332" s="1" t="str">
        <f>'Bills Import 2024'!K332</f>
        <v>Subcontractors &amp; Services</v>
      </c>
      <c r="E332" s="1" t="str">
        <f>'Bills Import 2024'!M332</f>
        <v>Indirect Costs</v>
      </c>
      <c r="F332" s="1" t="str">
        <f>'Bills Import 2024'!O332</f>
        <v>Overheads</v>
      </c>
      <c r="G332" s="45">
        <f>'Bills Import 2024'!R332</f>
        <v>45535</v>
      </c>
      <c r="H332" s="45">
        <f>'Bills Import 2024'!R332</f>
        <v>45535</v>
      </c>
      <c r="I332" s="45">
        <f>'Bills Import 2024'!AE332</f>
        <v>45570</v>
      </c>
      <c r="J332" s="45">
        <f>'Bills Import 2024'!AG332</f>
        <v>45540</v>
      </c>
      <c r="K332" s="45">
        <f>'Bills Import 2024'!AI332</f>
        <v>45565</v>
      </c>
      <c r="L332" s="45">
        <f>'Bills Import 2024'!AK332</f>
        <v>45550</v>
      </c>
      <c r="M332" s="45">
        <f>'Bills Import 2024'!AM332</f>
        <v>45535</v>
      </c>
      <c r="N332" s="45">
        <f>'Bills Import 2024'!AO332</f>
        <v>45556</v>
      </c>
      <c r="O332" s="1" t="str">
        <f>'Bills Import 2024'!X332</f>
        <v>3010092</v>
      </c>
      <c r="P332" s="1" t="str">
        <f>'Bills Import 2024'!Y332</f>
        <v>3010093</v>
      </c>
      <c r="Q332" s="1" t="str">
        <f>'Bills Import 2024'!Z332</f>
        <v>3010094</v>
      </c>
      <c r="R332" s="1" t="str">
        <f>'Bills Import 2024'!AA332</f>
        <v>3010095</v>
      </c>
      <c r="S332" s="1" t="str">
        <f>'Bills Import 2024'!AB332</f>
        <v>3010096</v>
      </c>
      <c r="T332" s="1" t="str">
        <f>'Bills Import 2024'!AC332</f>
        <v>3010097</v>
      </c>
      <c r="U332" s="1" t="str">
        <f>'Bills Import 2024'!BC332</f>
        <v>Raw Material</v>
      </c>
      <c r="V332" s="1" t="str">
        <f>'Bills Import 2024'!BD332</f>
        <v>Manpower</v>
      </c>
      <c r="W332" s="1" t="str">
        <f>'Bills Import 2024'!BE332</f>
        <v>Machinary</v>
      </c>
      <c r="X332" s="1" t="str">
        <f>'Bills Import 2024'!BF332</f>
        <v>Subcontractors</v>
      </c>
      <c r="Y332" s="1" t="str">
        <f>'Bills Import 2024'!BG332</f>
        <v>Indirect Costs</v>
      </c>
      <c r="Z332" s="1" t="str">
        <f>'Bills Import 2024'!BH332</f>
        <v>Overheads</v>
      </c>
      <c r="AA332" s="1">
        <f>'Bills Import 2024'!BI332</f>
        <v>1</v>
      </c>
      <c r="AB332" s="1">
        <f>'Bills Import 2024'!BJ332</f>
        <v>1</v>
      </c>
      <c r="AC332" s="1">
        <f>'Bills Import 2024'!BK332</f>
        <v>1</v>
      </c>
      <c r="AD332" s="1">
        <f>'Bills Import 2024'!BL332</f>
        <v>1</v>
      </c>
      <c r="AE332" s="1">
        <f>'Bills Import 2024'!BM332</f>
        <v>1</v>
      </c>
      <c r="AF332" s="1">
        <f>'Bills Import 2024'!BN332</f>
        <v>1</v>
      </c>
      <c r="AG332" s="46">
        <f>'Bills Import 2024'!BO332</f>
        <v>3817424</v>
      </c>
      <c r="AH332" s="46">
        <f>'Bills Import 2024'!BP332</f>
        <v>1864649</v>
      </c>
      <c r="AI332" s="46">
        <f>'Bills Import 2024'!BQ332</f>
        <v>172134</v>
      </c>
      <c r="AJ332" s="46">
        <f>'Bills Import 2024'!BR332</f>
        <v>764308</v>
      </c>
      <c r="AK332" s="46">
        <f>'Bills Import 2024'!BS332</f>
        <v>326972</v>
      </c>
      <c r="AL332" s="46">
        <f>'Bills Import 2024'!BT332</f>
        <v>754425</v>
      </c>
      <c r="AM332" s="1">
        <f>'Bills Import 2024'!U332</f>
        <v>10264</v>
      </c>
      <c r="AN332" s="1" t="str">
        <f>'Bills Import 2024'!W332</f>
        <v>{"1110": 100.0}</v>
      </c>
      <c r="AO332" s="1" t="str">
        <f>'Bills Import 2024'!AW332</f>
        <v>15% PUR</v>
      </c>
      <c r="AP332" s="1" t="str">
        <f>'Bills Import 2024'!AX332</f>
        <v>0% PUR</v>
      </c>
      <c r="AQ332" s="1" t="str">
        <f>'Bills Import 2024'!AY332</f>
        <v>15% PUR</v>
      </c>
      <c r="AR332" s="1" t="str">
        <f>'Bills Import 2024'!AZ332</f>
        <v>15% PUR</v>
      </c>
      <c r="AS332" s="1" t="str">
        <f>'Bills Import 2024'!BA332</f>
        <v>15% PUR</v>
      </c>
      <c r="AT332" s="1" t="str">
        <f>'Bills Import 2024'!BB332</f>
        <v>0% PUR</v>
      </c>
    </row>
    <row r="333" spans="1:46" x14ac:dyDescent="0.25">
      <c r="A333" s="1" t="str">
        <f>'Bills Import 2024'!E333</f>
        <v/>
      </c>
      <c r="B333" s="1" t="str">
        <f>'Bills Import 2024'!G333</f>
        <v/>
      </c>
      <c r="C333" s="1" t="str">
        <f>'Bills Import 2024'!I333</f>
        <v/>
      </c>
      <c r="D333" s="1" t="str">
        <f>'Bills Import 2024'!K333</f>
        <v/>
      </c>
      <c r="E333" s="1" t="str">
        <f>'Bills Import 2024'!M333</f>
        <v/>
      </c>
      <c r="F333" s="1" t="str">
        <f>'Bills Import 2024'!O333</f>
        <v/>
      </c>
      <c r="G333" s="45" t="str">
        <f>'Bills Import 2024'!R333</f>
        <v/>
      </c>
      <c r="H333" s="45" t="str">
        <f>'Bills Import 2024'!R333</f>
        <v/>
      </c>
      <c r="I333" s="45" t="str">
        <f>'Bills Import 2024'!AE333</f>
        <v/>
      </c>
      <c r="J333" s="45" t="str">
        <f>'Bills Import 2024'!AG333</f>
        <v/>
      </c>
      <c r="K333" s="45" t="str">
        <f>'Bills Import 2024'!AI333</f>
        <v/>
      </c>
      <c r="L333" s="45" t="str">
        <f>'Bills Import 2024'!AK333</f>
        <v/>
      </c>
      <c r="M333" s="45" t="str">
        <f>'Bills Import 2024'!AM333</f>
        <v/>
      </c>
      <c r="N333" s="45" t="str">
        <f>'Bills Import 2024'!AO333</f>
        <v/>
      </c>
      <c r="O333" s="1" t="str">
        <f>'Bills Import 2024'!X333</f>
        <v>101011701</v>
      </c>
      <c r="P333" s="1" t="str">
        <f>'Bills Import 2024'!Y333</f>
        <v>3010093</v>
      </c>
      <c r="Q333" s="1" t="str">
        <f>'Bills Import 2024'!Z333</f>
        <v>3010094</v>
      </c>
      <c r="R333" s="1" t="str">
        <f>'Bills Import 2024'!AA333</f>
        <v>101011701</v>
      </c>
      <c r="S333" s="1" t="str">
        <f>'Bills Import 2024'!AB333</f>
        <v>3010096</v>
      </c>
      <c r="T333" s="1" t="str">
        <f>'Bills Import 2024'!AC333</f>
        <v>3010097</v>
      </c>
      <c r="U333" s="1" t="str">
        <f>'Bills Import 2024'!BC333</f>
        <v>Deduction of Advance Payment to Suppliers</v>
      </c>
      <c r="V333" s="1" t="str">
        <f>'Bills Import 2024'!BD333</f>
        <v>Manpower</v>
      </c>
      <c r="W333" s="1" t="str">
        <f>'Bills Import 2024'!BE333</f>
        <v>Machinary</v>
      </c>
      <c r="X333" s="1" t="str">
        <f>'Bills Import 2024'!BF333</f>
        <v>Deduction of Advance Payment to Suppliers</v>
      </c>
      <c r="Y333" s="1" t="str">
        <f>'Bills Import 2024'!BG333</f>
        <v>Indirect Costs</v>
      </c>
      <c r="Z333" s="1" t="str">
        <f>'Bills Import 2024'!BH333</f>
        <v>Overheads</v>
      </c>
      <c r="AA333" s="1">
        <f>'Bills Import 2024'!BI333</f>
        <v>-1</v>
      </c>
      <c r="AB333" s="1">
        <f>'Bills Import 2024'!BJ333</f>
        <v>1</v>
      </c>
      <c r="AC333" s="1">
        <f>'Bills Import 2024'!BK333</f>
        <v>1</v>
      </c>
      <c r="AD333" s="1">
        <f>'Bills Import 2024'!BL333</f>
        <v>-1</v>
      </c>
      <c r="AE333" s="1">
        <f>'Bills Import 2024'!BM333</f>
        <v>1</v>
      </c>
      <c r="AF333" s="1">
        <f>'Bills Import 2024'!BN333</f>
        <v>1</v>
      </c>
      <c r="AG333" s="46">
        <f>'Bills Import 2024'!BO333</f>
        <v>1145227</v>
      </c>
      <c r="AH333" s="46">
        <f>'Bills Import 2024'!BP333</f>
        <v>559395</v>
      </c>
      <c r="AI333" s="46">
        <f>'Bills Import 2024'!BQ333</f>
        <v>51640</v>
      </c>
      <c r="AJ333" s="46">
        <f>'Bills Import 2024'!BR333</f>
        <v>229292</v>
      </c>
      <c r="AK333" s="46">
        <f>'Bills Import 2024'!BS333</f>
        <v>98092</v>
      </c>
      <c r="AL333" s="46">
        <f>'Bills Import 2024'!BT333</f>
        <v>226327</v>
      </c>
      <c r="AM333" s="1">
        <f>'Bills Import 2024'!U333</f>
        <v>10264</v>
      </c>
      <c r="AN333" s="1" t="str">
        <f>'Bills Import 2024'!W333</f>
        <v>{"1110": 100.0}</v>
      </c>
      <c r="AO333" s="1" t="str">
        <f>'Bills Import 2024'!AW333</f>
        <v>15% PUR</v>
      </c>
      <c r="AP333" s="1" t="str">
        <f>'Bills Import 2024'!AX333</f>
        <v>0% PUR</v>
      </c>
      <c r="AQ333" s="1" t="str">
        <f>'Bills Import 2024'!AY333</f>
        <v>15% PUR</v>
      </c>
      <c r="AR333" s="1" t="str">
        <f>'Bills Import 2024'!AZ333</f>
        <v>15% PUR</v>
      </c>
      <c r="AS333" s="1" t="str">
        <f>'Bills Import 2024'!BA333</f>
        <v>15% PUR</v>
      </c>
      <c r="AT333" s="1" t="str">
        <f>'Bills Import 2024'!BB333</f>
        <v>0% PUR</v>
      </c>
    </row>
    <row r="334" spans="1:46" x14ac:dyDescent="0.25">
      <c r="A334" s="1" t="str">
        <f>'Bills Import 2024'!E334</f>
        <v>Raw Material Supplier</v>
      </c>
      <c r="B334" s="1" t="str">
        <f>'Bills Import 2024'!G334</f>
        <v>Employees Wages &amp; Salaries</v>
      </c>
      <c r="C334" s="1" t="str">
        <f>'Bills Import 2024'!I334</f>
        <v>Machinary Depreciation &amp; Maintenance</v>
      </c>
      <c r="D334" s="1" t="str">
        <f>'Bills Import 2024'!K334</f>
        <v>Subcontractors &amp; Services</v>
      </c>
      <c r="E334" s="1" t="str">
        <f>'Bills Import 2024'!M334</f>
        <v>Indirect Costs</v>
      </c>
      <c r="F334" s="1" t="str">
        <f>'Bills Import 2024'!O334</f>
        <v>Overheads</v>
      </c>
      <c r="G334" s="45">
        <f>'Bills Import 2024'!R334</f>
        <v>45535</v>
      </c>
      <c r="H334" s="45">
        <f>'Bills Import 2024'!R334</f>
        <v>45535</v>
      </c>
      <c r="I334" s="45">
        <f>'Bills Import 2024'!AE334</f>
        <v>45570</v>
      </c>
      <c r="J334" s="45">
        <f>'Bills Import 2024'!AG334</f>
        <v>45540</v>
      </c>
      <c r="K334" s="45">
        <f>'Bills Import 2024'!AI334</f>
        <v>45565</v>
      </c>
      <c r="L334" s="45">
        <f>'Bills Import 2024'!AK334</f>
        <v>45550</v>
      </c>
      <c r="M334" s="45">
        <f>'Bills Import 2024'!AM334</f>
        <v>45535</v>
      </c>
      <c r="N334" s="45">
        <f>'Bills Import 2024'!AO334</f>
        <v>45556</v>
      </c>
      <c r="O334" s="1" t="str">
        <f>'Bills Import 2024'!X334</f>
        <v>3010092</v>
      </c>
      <c r="P334" s="1" t="str">
        <f>'Bills Import 2024'!Y334</f>
        <v>3010093</v>
      </c>
      <c r="Q334" s="1" t="str">
        <f>'Bills Import 2024'!Z334</f>
        <v>3010094</v>
      </c>
      <c r="R334" s="1" t="str">
        <f>'Bills Import 2024'!AA334</f>
        <v>3010095</v>
      </c>
      <c r="S334" s="1" t="str">
        <f>'Bills Import 2024'!AB334</f>
        <v>3010096</v>
      </c>
      <c r="T334" s="1" t="str">
        <f>'Bills Import 2024'!AC334</f>
        <v>3010097</v>
      </c>
      <c r="U334" s="1" t="str">
        <f>'Bills Import 2024'!BC334</f>
        <v>Raw Material</v>
      </c>
      <c r="V334" s="1" t="str">
        <f>'Bills Import 2024'!BD334</f>
        <v>Manpower</v>
      </c>
      <c r="W334" s="1" t="str">
        <f>'Bills Import 2024'!BE334</f>
        <v>Machinary</v>
      </c>
      <c r="X334" s="1" t="str">
        <f>'Bills Import 2024'!BF334</f>
        <v>Subcontractors</v>
      </c>
      <c r="Y334" s="1" t="str">
        <f>'Bills Import 2024'!BG334</f>
        <v>Indirect Costs</v>
      </c>
      <c r="Z334" s="1" t="str">
        <f>'Bills Import 2024'!BH334</f>
        <v>Overheads</v>
      </c>
      <c r="AA334" s="1">
        <f>'Bills Import 2024'!BI334</f>
        <v>1</v>
      </c>
      <c r="AB334" s="1">
        <f>'Bills Import 2024'!BJ334</f>
        <v>1</v>
      </c>
      <c r="AC334" s="1">
        <f>'Bills Import 2024'!BK334</f>
        <v>1</v>
      </c>
      <c r="AD334" s="1">
        <f>'Bills Import 2024'!BL334</f>
        <v>1</v>
      </c>
      <c r="AE334" s="1">
        <f>'Bills Import 2024'!BM334</f>
        <v>1</v>
      </c>
      <c r="AF334" s="1">
        <f>'Bills Import 2024'!BN334</f>
        <v>1</v>
      </c>
      <c r="AG334" s="46">
        <f>'Bills Import 2024'!BO334</f>
        <v>3126749</v>
      </c>
      <c r="AH334" s="46">
        <f>'Bills Import 2024'!BP334</f>
        <v>1527284</v>
      </c>
      <c r="AI334" s="46">
        <f>'Bills Import 2024'!BQ334</f>
        <v>140990</v>
      </c>
      <c r="AJ334" s="46">
        <f>'Bills Import 2024'!BR334</f>
        <v>626024</v>
      </c>
      <c r="AK334" s="46">
        <f>'Bills Import 2024'!BS334</f>
        <v>267814</v>
      </c>
      <c r="AL334" s="46">
        <f>'Bills Import 2024'!BT334</f>
        <v>617929</v>
      </c>
      <c r="AM334" s="1">
        <f>'Bills Import 2024'!U334</f>
        <v>10265</v>
      </c>
      <c r="AN334" s="1" t="str">
        <f>'Bills Import 2024'!W334</f>
        <v>{"61": 100.0}</v>
      </c>
      <c r="AO334" s="1" t="str">
        <f>'Bills Import 2024'!AW334</f>
        <v>15% PUR</v>
      </c>
      <c r="AP334" s="1" t="str">
        <f>'Bills Import 2024'!AX334</f>
        <v>0% PUR</v>
      </c>
      <c r="AQ334" s="1" t="str">
        <f>'Bills Import 2024'!AY334</f>
        <v>15% PUR</v>
      </c>
      <c r="AR334" s="1" t="str">
        <f>'Bills Import 2024'!AZ334</f>
        <v>15% PUR</v>
      </c>
      <c r="AS334" s="1" t="str">
        <f>'Bills Import 2024'!BA334</f>
        <v>15% PUR</v>
      </c>
      <c r="AT334" s="1" t="str">
        <f>'Bills Import 2024'!BB334</f>
        <v>0% PUR</v>
      </c>
    </row>
    <row r="335" spans="1:46" x14ac:dyDescent="0.25">
      <c r="A335" s="1" t="str">
        <f>'Bills Import 2024'!E335</f>
        <v/>
      </c>
      <c r="B335" s="1" t="str">
        <f>'Bills Import 2024'!G335</f>
        <v/>
      </c>
      <c r="C335" s="1" t="str">
        <f>'Bills Import 2024'!I335</f>
        <v/>
      </c>
      <c r="D335" s="1" t="str">
        <f>'Bills Import 2024'!K335</f>
        <v/>
      </c>
      <c r="E335" s="1" t="str">
        <f>'Bills Import 2024'!M335</f>
        <v/>
      </c>
      <c r="F335" s="1" t="str">
        <f>'Bills Import 2024'!O335</f>
        <v/>
      </c>
      <c r="G335" s="45" t="str">
        <f>'Bills Import 2024'!R335</f>
        <v/>
      </c>
      <c r="H335" s="45" t="str">
        <f>'Bills Import 2024'!R335</f>
        <v/>
      </c>
      <c r="I335" s="45" t="str">
        <f>'Bills Import 2024'!AE335</f>
        <v/>
      </c>
      <c r="J335" s="45" t="str">
        <f>'Bills Import 2024'!AG335</f>
        <v/>
      </c>
      <c r="K335" s="45" t="str">
        <f>'Bills Import 2024'!AI335</f>
        <v/>
      </c>
      <c r="L335" s="45" t="str">
        <f>'Bills Import 2024'!AK335</f>
        <v/>
      </c>
      <c r="M335" s="45" t="str">
        <f>'Bills Import 2024'!AM335</f>
        <v/>
      </c>
      <c r="N335" s="45" t="str">
        <f>'Bills Import 2024'!AO335</f>
        <v/>
      </c>
      <c r="O335" s="1" t="str">
        <f>'Bills Import 2024'!X335</f>
        <v>101011701</v>
      </c>
      <c r="P335" s="1" t="str">
        <f>'Bills Import 2024'!Y335</f>
        <v>3010093</v>
      </c>
      <c r="Q335" s="1" t="str">
        <f>'Bills Import 2024'!Z335</f>
        <v>3010094</v>
      </c>
      <c r="R335" s="1" t="str">
        <f>'Bills Import 2024'!AA335</f>
        <v>101011701</v>
      </c>
      <c r="S335" s="1" t="str">
        <f>'Bills Import 2024'!AB335</f>
        <v>3010096</v>
      </c>
      <c r="T335" s="1" t="str">
        <f>'Bills Import 2024'!AC335</f>
        <v>3010097</v>
      </c>
      <c r="U335" s="1" t="str">
        <f>'Bills Import 2024'!BC335</f>
        <v>Deduction of Advance Payment to Suppliers</v>
      </c>
      <c r="V335" s="1" t="str">
        <f>'Bills Import 2024'!BD335</f>
        <v>Manpower</v>
      </c>
      <c r="W335" s="1" t="str">
        <f>'Bills Import 2024'!BE335</f>
        <v>Machinary</v>
      </c>
      <c r="X335" s="1" t="str">
        <f>'Bills Import 2024'!BF335</f>
        <v>Deduction of Advance Payment to Suppliers</v>
      </c>
      <c r="Y335" s="1" t="str">
        <f>'Bills Import 2024'!BG335</f>
        <v>Indirect Costs</v>
      </c>
      <c r="Z335" s="1" t="str">
        <f>'Bills Import 2024'!BH335</f>
        <v>Overheads</v>
      </c>
      <c r="AA335" s="1">
        <f>'Bills Import 2024'!BI335</f>
        <v>-1</v>
      </c>
      <c r="AB335" s="1">
        <f>'Bills Import 2024'!BJ335</f>
        <v>1</v>
      </c>
      <c r="AC335" s="1">
        <f>'Bills Import 2024'!BK335</f>
        <v>1</v>
      </c>
      <c r="AD335" s="1">
        <f>'Bills Import 2024'!BL335</f>
        <v>-1</v>
      </c>
      <c r="AE335" s="1">
        <f>'Bills Import 2024'!BM335</f>
        <v>1</v>
      </c>
      <c r="AF335" s="1">
        <f>'Bills Import 2024'!BN335</f>
        <v>1</v>
      </c>
      <c r="AG335" s="46">
        <f>'Bills Import 2024'!BO335</f>
        <v>938025</v>
      </c>
      <c r="AH335" s="46">
        <f>'Bills Import 2024'!BP335</f>
        <v>458185</v>
      </c>
      <c r="AI335" s="46">
        <f>'Bills Import 2024'!BQ335</f>
        <v>42297</v>
      </c>
      <c r="AJ335" s="46">
        <f>'Bills Import 2024'!BR335</f>
        <v>187807</v>
      </c>
      <c r="AK335" s="46">
        <f>'Bills Import 2024'!BS335</f>
        <v>80344</v>
      </c>
      <c r="AL335" s="46">
        <f>'Bills Import 2024'!BT335</f>
        <v>185379</v>
      </c>
      <c r="AM335" s="1">
        <f>'Bills Import 2024'!U335</f>
        <v>10265</v>
      </c>
      <c r="AN335" s="1" t="str">
        <f>'Bills Import 2024'!W335</f>
        <v>{"61": 100.0}</v>
      </c>
      <c r="AO335" s="1" t="str">
        <f>'Bills Import 2024'!AW335</f>
        <v>15% PUR</v>
      </c>
      <c r="AP335" s="1" t="str">
        <f>'Bills Import 2024'!AX335</f>
        <v>0% PUR</v>
      </c>
      <c r="AQ335" s="1" t="str">
        <f>'Bills Import 2024'!AY335</f>
        <v>15% PUR</v>
      </c>
      <c r="AR335" s="1" t="str">
        <f>'Bills Import 2024'!AZ335</f>
        <v>15% PUR</v>
      </c>
      <c r="AS335" s="1" t="str">
        <f>'Bills Import 2024'!BA335</f>
        <v>15% PUR</v>
      </c>
      <c r="AT335" s="1" t="str">
        <f>'Bills Import 2024'!BB335</f>
        <v>0% PUR</v>
      </c>
    </row>
    <row r="336" spans="1:46" x14ac:dyDescent="0.25">
      <c r="A336" s="1" t="str">
        <f>'Bills Import 2024'!E336</f>
        <v>Raw Material Supplier</v>
      </c>
      <c r="B336" s="1" t="str">
        <f>'Bills Import 2024'!G336</f>
        <v>Employees Wages &amp; Salaries</v>
      </c>
      <c r="C336" s="1" t="str">
        <f>'Bills Import 2024'!I336</f>
        <v>Machinary Depreciation &amp; Maintenance</v>
      </c>
      <c r="D336" s="1" t="str">
        <f>'Bills Import 2024'!K336</f>
        <v>Subcontractors &amp; Services</v>
      </c>
      <c r="E336" s="1" t="str">
        <f>'Bills Import 2024'!M336</f>
        <v>Indirect Costs</v>
      </c>
      <c r="F336" s="1" t="str">
        <f>'Bills Import 2024'!O336</f>
        <v>Overheads</v>
      </c>
      <c r="G336" s="45">
        <f>'Bills Import 2024'!R336</f>
        <v>45566</v>
      </c>
      <c r="H336" s="45">
        <f>'Bills Import 2024'!R336</f>
        <v>45566</v>
      </c>
      <c r="I336" s="45">
        <f>'Bills Import 2024'!AE336</f>
        <v>45601</v>
      </c>
      <c r="J336" s="45">
        <f>'Bills Import 2024'!AG336</f>
        <v>45571</v>
      </c>
      <c r="K336" s="45">
        <f>'Bills Import 2024'!AI336</f>
        <v>45596</v>
      </c>
      <c r="L336" s="45">
        <f>'Bills Import 2024'!AK336</f>
        <v>45581</v>
      </c>
      <c r="M336" s="45">
        <f>'Bills Import 2024'!AM336</f>
        <v>45566</v>
      </c>
      <c r="N336" s="45">
        <f>'Bills Import 2024'!AO336</f>
        <v>45587</v>
      </c>
      <c r="O336" s="1" t="str">
        <f>'Bills Import 2024'!X336</f>
        <v>3010092</v>
      </c>
      <c r="P336" s="1" t="str">
        <f>'Bills Import 2024'!Y336</f>
        <v>3010093</v>
      </c>
      <c r="Q336" s="1" t="str">
        <f>'Bills Import 2024'!Z336</f>
        <v>3010094</v>
      </c>
      <c r="R336" s="1" t="str">
        <f>'Bills Import 2024'!AA336</f>
        <v>3010095</v>
      </c>
      <c r="S336" s="1" t="str">
        <f>'Bills Import 2024'!AB336</f>
        <v>3010096</v>
      </c>
      <c r="T336" s="1" t="str">
        <f>'Bills Import 2024'!AC336</f>
        <v>3010097</v>
      </c>
      <c r="U336" s="1" t="str">
        <f>'Bills Import 2024'!BC336</f>
        <v>Raw Material</v>
      </c>
      <c r="V336" s="1" t="str">
        <f>'Bills Import 2024'!BD336</f>
        <v>Manpower</v>
      </c>
      <c r="W336" s="1" t="str">
        <f>'Bills Import 2024'!BE336</f>
        <v>Machinary</v>
      </c>
      <c r="X336" s="1" t="str">
        <f>'Bills Import 2024'!BF336</f>
        <v>Subcontractors</v>
      </c>
      <c r="Y336" s="1" t="str">
        <f>'Bills Import 2024'!BG336</f>
        <v>Indirect Costs</v>
      </c>
      <c r="Z336" s="1" t="str">
        <f>'Bills Import 2024'!BH336</f>
        <v>Overheads</v>
      </c>
      <c r="AA336" s="1">
        <f>'Bills Import 2024'!BI336</f>
        <v>1</v>
      </c>
      <c r="AB336" s="1">
        <f>'Bills Import 2024'!BJ336</f>
        <v>1</v>
      </c>
      <c r="AC336" s="1">
        <f>'Bills Import 2024'!BK336</f>
        <v>1</v>
      </c>
      <c r="AD336" s="1">
        <f>'Bills Import 2024'!BL336</f>
        <v>1</v>
      </c>
      <c r="AE336" s="1">
        <f>'Bills Import 2024'!BM336</f>
        <v>1</v>
      </c>
      <c r="AF336" s="1">
        <f>'Bills Import 2024'!BN336</f>
        <v>1</v>
      </c>
      <c r="AG336" s="46">
        <f>'Bills Import 2024'!BO336</f>
        <v>2572358</v>
      </c>
      <c r="AH336" s="46">
        <f>'Bills Import 2024'!BP336</f>
        <v>1256487</v>
      </c>
      <c r="AI336" s="46">
        <f>'Bills Import 2024'!BQ336</f>
        <v>115992</v>
      </c>
      <c r="AJ336" s="46">
        <f>'Bills Import 2024'!BR336</f>
        <v>515027</v>
      </c>
      <c r="AK336" s="46">
        <f>'Bills Import 2024'!BS336</f>
        <v>220329</v>
      </c>
      <c r="AL336" s="46">
        <f>'Bills Import 2024'!BT336</f>
        <v>508367</v>
      </c>
      <c r="AM336" s="1">
        <f>'Bills Import 2024'!U336</f>
        <v>10256</v>
      </c>
      <c r="AN336" s="1" t="str">
        <f>'Bills Import 2024'!W336</f>
        <v>{"1028": 100.0}</v>
      </c>
      <c r="AO336" s="1" t="str">
        <f>'Bills Import 2024'!AW336</f>
        <v>15% PUR</v>
      </c>
      <c r="AP336" s="1" t="str">
        <f>'Bills Import 2024'!AX336</f>
        <v>0% PUR</v>
      </c>
      <c r="AQ336" s="1" t="str">
        <f>'Bills Import 2024'!AY336</f>
        <v>15% PUR</v>
      </c>
      <c r="AR336" s="1" t="str">
        <f>'Bills Import 2024'!AZ336</f>
        <v>15% PUR</v>
      </c>
      <c r="AS336" s="1" t="str">
        <f>'Bills Import 2024'!BA336</f>
        <v>15% PUR</v>
      </c>
      <c r="AT336" s="1" t="str">
        <f>'Bills Import 2024'!BB336</f>
        <v>0% PUR</v>
      </c>
    </row>
    <row r="337" spans="1:46" x14ac:dyDescent="0.25">
      <c r="A337" s="1" t="str">
        <f>'Bills Import 2024'!E337</f>
        <v/>
      </c>
      <c r="B337" s="1" t="str">
        <f>'Bills Import 2024'!G337</f>
        <v/>
      </c>
      <c r="C337" s="1" t="str">
        <f>'Bills Import 2024'!I337</f>
        <v/>
      </c>
      <c r="D337" s="1" t="str">
        <f>'Bills Import 2024'!K337</f>
        <v/>
      </c>
      <c r="E337" s="1" t="str">
        <f>'Bills Import 2024'!M337</f>
        <v/>
      </c>
      <c r="F337" s="1" t="str">
        <f>'Bills Import 2024'!O337</f>
        <v/>
      </c>
      <c r="G337" s="45" t="str">
        <f>'Bills Import 2024'!R337</f>
        <v/>
      </c>
      <c r="H337" s="45" t="str">
        <f>'Bills Import 2024'!R337</f>
        <v/>
      </c>
      <c r="I337" s="45" t="str">
        <f>'Bills Import 2024'!AE337</f>
        <v/>
      </c>
      <c r="J337" s="45" t="str">
        <f>'Bills Import 2024'!AG337</f>
        <v/>
      </c>
      <c r="K337" s="45" t="str">
        <f>'Bills Import 2024'!AI337</f>
        <v/>
      </c>
      <c r="L337" s="45" t="str">
        <f>'Bills Import 2024'!AK337</f>
        <v/>
      </c>
      <c r="M337" s="45" t="str">
        <f>'Bills Import 2024'!AM337</f>
        <v/>
      </c>
      <c r="N337" s="45" t="str">
        <f>'Bills Import 2024'!AO337</f>
        <v/>
      </c>
      <c r="O337" s="1" t="str">
        <f>'Bills Import 2024'!X337</f>
        <v>101011701</v>
      </c>
      <c r="P337" s="1" t="str">
        <f>'Bills Import 2024'!Y337</f>
        <v>3010093</v>
      </c>
      <c r="Q337" s="1" t="str">
        <f>'Bills Import 2024'!Z337</f>
        <v>3010094</v>
      </c>
      <c r="R337" s="1" t="str">
        <f>'Bills Import 2024'!AA337</f>
        <v>101011701</v>
      </c>
      <c r="S337" s="1" t="str">
        <f>'Bills Import 2024'!AB337</f>
        <v>3010096</v>
      </c>
      <c r="T337" s="1" t="str">
        <f>'Bills Import 2024'!AC337</f>
        <v>3010097</v>
      </c>
      <c r="U337" s="1" t="str">
        <f>'Bills Import 2024'!BC337</f>
        <v>Deduction of Advance Payment to Suppliers</v>
      </c>
      <c r="V337" s="1" t="str">
        <f>'Bills Import 2024'!BD337</f>
        <v>Manpower</v>
      </c>
      <c r="W337" s="1" t="str">
        <f>'Bills Import 2024'!BE337</f>
        <v>Machinary</v>
      </c>
      <c r="X337" s="1" t="str">
        <f>'Bills Import 2024'!BF337</f>
        <v>Deduction of Advance Payment to Suppliers</v>
      </c>
      <c r="Y337" s="1" t="str">
        <f>'Bills Import 2024'!BG337</f>
        <v>Indirect Costs</v>
      </c>
      <c r="Z337" s="1" t="str">
        <f>'Bills Import 2024'!BH337</f>
        <v>Overheads</v>
      </c>
      <c r="AA337" s="1">
        <f>'Bills Import 2024'!BI337</f>
        <v>-1</v>
      </c>
      <c r="AB337" s="1">
        <f>'Bills Import 2024'!BJ337</f>
        <v>1</v>
      </c>
      <c r="AC337" s="1">
        <f>'Bills Import 2024'!BK337</f>
        <v>1</v>
      </c>
      <c r="AD337" s="1">
        <f>'Bills Import 2024'!BL337</f>
        <v>-1</v>
      </c>
      <c r="AE337" s="1">
        <f>'Bills Import 2024'!BM337</f>
        <v>1</v>
      </c>
      <c r="AF337" s="1">
        <f>'Bills Import 2024'!BN337</f>
        <v>1</v>
      </c>
      <c r="AG337" s="46">
        <f>'Bills Import 2024'!BO337</f>
        <v>514472</v>
      </c>
      <c r="AH337" s="46">
        <f>'Bills Import 2024'!BP337</f>
        <v>251297</v>
      </c>
      <c r="AI337" s="46">
        <f>'Bills Import 2024'!BQ337</f>
        <v>23198</v>
      </c>
      <c r="AJ337" s="46">
        <f>'Bills Import 2024'!BR337</f>
        <v>103005</v>
      </c>
      <c r="AK337" s="46">
        <f>'Bills Import 2024'!BS337</f>
        <v>44066</v>
      </c>
      <c r="AL337" s="46">
        <f>'Bills Import 2024'!BT337</f>
        <v>101673</v>
      </c>
      <c r="AM337" s="1">
        <f>'Bills Import 2024'!U337</f>
        <v>10256</v>
      </c>
      <c r="AN337" s="1" t="str">
        <f>'Bills Import 2024'!W337</f>
        <v>{"1028": 100.0}</v>
      </c>
      <c r="AO337" s="1" t="str">
        <f>'Bills Import 2024'!AW337</f>
        <v>15% PUR</v>
      </c>
      <c r="AP337" s="1" t="str">
        <f>'Bills Import 2024'!AX337</f>
        <v>0% PUR</v>
      </c>
      <c r="AQ337" s="1" t="str">
        <f>'Bills Import 2024'!AY337</f>
        <v>15% PUR</v>
      </c>
      <c r="AR337" s="1" t="str">
        <f>'Bills Import 2024'!AZ337</f>
        <v>15% PUR</v>
      </c>
      <c r="AS337" s="1" t="str">
        <f>'Bills Import 2024'!BA337</f>
        <v>15% PUR</v>
      </c>
      <c r="AT337" s="1" t="str">
        <f>'Bills Import 2024'!BB337</f>
        <v>0% PUR</v>
      </c>
    </row>
    <row r="338" spans="1:46" x14ac:dyDescent="0.25">
      <c r="A338" s="1" t="str">
        <f>'Bills Import 2024'!E338</f>
        <v>Raw Material Supplier</v>
      </c>
      <c r="B338" s="1" t="str">
        <f>'Bills Import 2024'!G338</f>
        <v>Employees Wages &amp; Salaries</v>
      </c>
      <c r="C338" s="1" t="str">
        <f>'Bills Import 2024'!I338</f>
        <v>Machinary Depreciation &amp; Maintenance</v>
      </c>
      <c r="D338" s="1" t="str">
        <f>'Bills Import 2024'!K338</f>
        <v>Subcontractors &amp; Services</v>
      </c>
      <c r="E338" s="1" t="str">
        <f>'Bills Import 2024'!M338</f>
        <v>Indirect Costs</v>
      </c>
      <c r="F338" s="1" t="str">
        <f>'Bills Import 2024'!O338</f>
        <v>Overheads</v>
      </c>
      <c r="G338" s="45">
        <f>'Bills Import 2024'!R338</f>
        <v>45566</v>
      </c>
      <c r="H338" s="45">
        <f>'Bills Import 2024'!R338</f>
        <v>45566</v>
      </c>
      <c r="I338" s="45">
        <f>'Bills Import 2024'!AE338</f>
        <v>45601</v>
      </c>
      <c r="J338" s="45">
        <f>'Bills Import 2024'!AG338</f>
        <v>45571</v>
      </c>
      <c r="K338" s="45">
        <f>'Bills Import 2024'!AI338</f>
        <v>45596</v>
      </c>
      <c r="L338" s="45">
        <f>'Bills Import 2024'!AK338</f>
        <v>45581</v>
      </c>
      <c r="M338" s="45">
        <f>'Bills Import 2024'!AM338</f>
        <v>45566</v>
      </c>
      <c r="N338" s="45">
        <f>'Bills Import 2024'!AO338</f>
        <v>45587</v>
      </c>
      <c r="O338" s="1" t="str">
        <f>'Bills Import 2024'!X338</f>
        <v>3010092</v>
      </c>
      <c r="P338" s="1" t="str">
        <f>'Bills Import 2024'!Y338</f>
        <v>3010093</v>
      </c>
      <c r="Q338" s="1" t="str">
        <f>'Bills Import 2024'!Z338</f>
        <v>3010094</v>
      </c>
      <c r="R338" s="1" t="str">
        <f>'Bills Import 2024'!AA338</f>
        <v>3010095</v>
      </c>
      <c r="S338" s="1" t="str">
        <f>'Bills Import 2024'!AB338</f>
        <v>3010096</v>
      </c>
      <c r="T338" s="1" t="str">
        <f>'Bills Import 2024'!AC338</f>
        <v>3010097</v>
      </c>
      <c r="U338" s="1" t="str">
        <f>'Bills Import 2024'!BC338</f>
        <v>Raw Material</v>
      </c>
      <c r="V338" s="1" t="str">
        <f>'Bills Import 2024'!BD338</f>
        <v>Manpower</v>
      </c>
      <c r="W338" s="1" t="str">
        <f>'Bills Import 2024'!BE338</f>
        <v>Machinary</v>
      </c>
      <c r="X338" s="1" t="str">
        <f>'Bills Import 2024'!BF338</f>
        <v>Subcontractors</v>
      </c>
      <c r="Y338" s="1" t="str">
        <f>'Bills Import 2024'!BG338</f>
        <v>Indirect Costs</v>
      </c>
      <c r="Z338" s="1" t="str">
        <f>'Bills Import 2024'!BH338</f>
        <v>Overheads</v>
      </c>
      <c r="AA338" s="1">
        <f>'Bills Import 2024'!BI338</f>
        <v>1</v>
      </c>
      <c r="AB338" s="1">
        <f>'Bills Import 2024'!BJ338</f>
        <v>1</v>
      </c>
      <c r="AC338" s="1">
        <f>'Bills Import 2024'!BK338</f>
        <v>1</v>
      </c>
      <c r="AD338" s="1">
        <f>'Bills Import 2024'!BL338</f>
        <v>1</v>
      </c>
      <c r="AE338" s="1">
        <f>'Bills Import 2024'!BM338</f>
        <v>1</v>
      </c>
      <c r="AF338" s="1">
        <f>'Bills Import 2024'!BN338</f>
        <v>1</v>
      </c>
      <c r="AG338" s="46">
        <f>'Bills Import 2024'!BO338</f>
        <v>385360</v>
      </c>
      <c r="AH338" s="46">
        <f>'Bills Import 2024'!BP338</f>
        <v>188232</v>
      </c>
      <c r="AI338" s="46">
        <f>'Bills Import 2024'!BQ338</f>
        <v>17377</v>
      </c>
      <c r="AJ338" s="46">
        <f>'Bills Import 2024'!BR338</f>
        <v>77155</v>
      </c>
      <c r="AK338" s="46">
        <f>'Bills Import 2024'!BS338</f>
        <v>33007</v>
      </c>
      <c r="AL338" s="46">
        <f>'Bills Import 2024'!BT338</f>
        <v>76158</v>
      </c>
      <c r="AM338" s="1">
        <f>'Bills Import 2024'!U338</f>
        <v>10219</v>
      </c>
      <c r="AN338" s="1" t="str">
        <f>'Bills Import 2024'!W338</f>
        <v>{"991": 100.0}</v>
      </c>
      <c r="AO338" s="1" t="str">
        <f>'Bills Import 2024'!AW338</f>
        <v>15% PUR</v>
      </c>
      <c r="AP338" s="1" t="str">
        <f>'Bills Import 2024'!AX338</f>
        <v>0% PUR</v>
      </c>
      <c r="AQ338" s="1" t="str">
        <f>'Bills Import 2024'!AY338</f>
        <v>15% PUR</v>
      </c>
      <c r="AR338" s="1" t="str">
        <f>'Bills Import 2024'!AZ338</f>
        <v>15% PUR</v>
      </c>
      <c r="AS338" s="1" t="str">
        <f>'Bills Import 2024'!BA338</f>
        <v>15% PUR</v>
      </c>
      <c r="AT338" s="1" t="str">
        <f>'Bills Import 2024'!BB338</f>
        <v>0% PUR</v>
      </c>
    </row>
    <row r="339" spans="1:46" x14ac:dyDescent="0.25">
      <c r="A339" s="1" t="str">
        <f>'Bills Import 2024'!E339</f>
        <v/>
      </c>
      <c r="B339" s="1" t="str">
        <f>'Bills Import 2024'!G339</f>
        <v/>
      </c>
      <c r="C339" s="1" t="str">
        <f>'Bills Import 2024'!I339</f>
        <v/>
      </c>
      <c r="D339" s="1" t="str">
        <f>'Bills Import 2024'!K339</f>
        <v/>
      </c>
      <c r="E339" s="1" t="str">
        <f>'Bills Import 2024'!M339</f>
        <v/>
      </c>
      <c r="F339" s="1" t="str">
        <f>'Bills Import 2024'!O339</f>
        <v/>
      </c>
      <c r="G339" s="45" t="str">
        <f>'Bills Import 2024'!R339</f>
        <v/>
      </c>
      <c r="H339" s="45" t="str">
        <f>'Bills Import 2024'!R339</f>
        <v/>
      </c>
      <c r="I339" s="45" t="str">
        <f>'Bills Import 2024'!AE339</f>
        <v/>
      </c>
      <c r="J339" s="45" t="str">
        <f>'Bills Import 2024'!AG339</f>
        <v/>
      </c>
      <c r="K339" s="45" t="str">
        <f>'Bills Import 2024'!AI339</f>
        <v/>
      </c>
      <c r="L339" s="45" t="str">
        <f>'Bills Import 2024'!AK339</f>
        <v/>
      </c>
      <c r="M339" s="45" t="str">
        <f>'Bills Import 2024'!AM339</f>
        <v/>
      </c>
      <c r="N339" s="45" t="str">
        <f>'Bills Import 2024'!AO339</f>
        <v/>
      </c>
      <c r="O339" s="1" t="str">
        <f>'Bills Import 2024'!X339</f>
        <v>101011701</v>
      </c>
      <c r="P339" s="1" t="str">
        <f>'Bills Import 2024'!Y339</f>
        <v>3010093</v>
      </c>
      <c r="Q339" s="1" t="str">
        <f>'Bills Import 2024'!Z339</f>
        <v>3010094</v>
      </c>
      <c r="R339" s="1" t="str">
        <f>'Bills Import 2024'!AA339</f>
        <v>101011701</v>
      </c>
      <c r="S339" s="1" t="str">
        <f>'Bills Import 2024'!AB339</f>
        <v>3010096</v>
      </c>
      <c r="T339" s="1" t="str">
        <f>'Bills Import 2024'!AC339</f>
        <v>3010097</v>
      </c>
      <c r="U339" s="1" t="str">
        <f>'Bills Import 2024'!BC339</f>
        <v>Deduction of Advance Payment to Suppliers</v>
      </c>
      <c r="V339" s="1" t="str">
        <f>'Bills Import 2024'!BD339</f>
        <v>Manpower</v>
      </c>
      <c r="W339" s="1" t="str">
        <f>'Bills Import 2024'!BE339</f>
        <v>Machinary</v>
      </c>
      <c r="X339" s="1" t="str">
        <f>'Bills Import 2024'!BF339</f>
        <v>Deduction of Advance Payment to Suppliers</v>
      </c>
      <c r="Y339" s="1" t="str">
        <f>'Bills Import 2024'!BG339</f>
        <v>Indirect Costs</v>
      </c>
      <c r="Z339" s="1" t="str">
        <f>'Bills Import 2024'!BH339</f>
        <v>Overheads</v>
      </c>
      <c r="AA339" s="1">
        <f>'Bills Import 2024'!BI339</f>
        <v>-1</v>
      </c>
      <c r="AB339" s="1">
        <f>'Bills Import 2024'!BJ339</f>
        <v>1</v>
      </c>
      <c r="AC339" s="1">
        <f>'Bills Import 2024'!BK339</f>
        <v>1</v>
      </c>
      <c r="AD339" s="1">
        <f>'Bills Import 2024'!BL339</f>
        <v>-1</v>
      </c>
      <c r="AE339" s="1">
        <f>'Bills Import 2024'!BM339</f>
        <v>1</v>
      </c>
      <c r="AF339" s="1">
        <f>'Bills Import 2024'!BN339</f>
        <v>1</v>
      </c>
      <c r="AG339" s="46">
        <f>'Bills Import 2024'!BO339</f>
        <v>96340</v>
      </c>
      <c r="AH339" s="46">
        <f>'Bills Import 2024'!BP339</f>
        <v>47058</v>
      </c>
      <c r="AI339" s="46">
        <f>'Bills Import 2024'!BQ339</f>
        <v>4344</v>
      </c>
      <c r="AJ339" s="46">
        <f>'Bills Import 2024'!BR339</f>
        <v>19289</v>
      </c>
      <c r="AK339" s="46">
        <f>'Bills Import 2024'!BS339</f>
        <v>8252</v>
      </c>
      <c r="AL339" s="46">
        <f>'Bills Import 2024'!BT339</f>
        <v>19039</v>
      </c>
      <c r="AM339" s="1">
        <f>'Bills Import 2024'!U339</f>
        <v>10219</v>
      </c>
      <c r="AN339" s="1" t="str">
        <f>'Bills Import 2024'!W339</f>
        <v>{"991": 100.0}</v>
      </c>
      <c r="AO339" s="1" t="str">
        <f>'Bills Import 2024'!AW339</f>
        <v>15% PUR</v>
      </c>
      <c r="AP339" s="1" t="str">
        <f>'Bills Import 2024'!AX339</f>
        <v>0% PUR</v>
      </c>
      <c r="AQ339" s="1" t="str">
        <f>'Bills Import 2024'!AY339</f>
        <v>15% PUR</v>
      </c>
      <c r="AR339" s="1" t="str">
        <f>'Bills Import 2024'!AZ339</f>
        <v>15% PUR</v>
      </c>
      <c r="AS339" s="1" t="str">
        <f>'Bills Import 2024'!BA339</f>
        <v>15% PUR</v>
      </c>
      <c r="AT339" s="1" t="str">
        <f>'Bills Import 2024'!BB339</f>
        <v>0% PUR</v>
      </c>
    </row>
    <row r="340" spans="1:46" x14ac:dyDescent="0.25">
      <c r="A340" s="1" t="str">
        <f>'Bills Import 2024'!E340</f>
        <v>Raw Material Supplier</v>
      </c>
      <c r="B340" s="1" t="str">
        <f>'Bills Import 2024'!G340</f>
        <v>Employees Wages &amp; Salaries</v>
      </c>
      <c r="C340" s="1" t="str">
        <f>'Bills Import 2024'!I340</f>
        <v>Machinary Depreciation &amp; Maintenance</v>
      </c>
      <c r="D340" s="1" t="str">
        <f>'Bills Import 2024'!K340</f>
        <v>Subcontractors &amp; Services</v>
      </c>
      <c r="E340" s="1" t="str">
        <f>'Bills Import 2024'!M340</f>
        <v>Indirect Costs</v>
      </c>
      <c r="F340" s="1" t="str">
        <f>'Bills Import 2024'!O340</f>
        <v>Overheads</v>
      </c>
      <c r="G340" s="45">
        <f>'Bills Import 2024'!R340</f>
        <v>45566</v>
      </c>
      <c r="H340" s="45">
        <f>'Bills Import 2024'!R340</f>
        <v>45566</v>
      </c>
      <c r="I340" s="45">
        <f>'Bills Import 2024'!AE340</f>
        <v>45601</v>
      </c>
      <c r="J340" s="45">
        <f>'Bills Import 2024'!AG340</f>
        <v>45571</v>
      </c>
      <c r="K340" s="45">
        <f>'Bills Import 2024'!AI340</f>
        <v>45596</v>
      </c>
      <c r="L340" s="45">
        <f>'Bills Import 2024'!AK340</f>
        <v>45581</v>
      </c>
      <c r="M340" s="45">
        <f>'Bills Import 2024'!AM340</f>
        <v>45566</v>
      </c>
      <c r="N340" s="45">
        <f>'Bills Import 2024'!AO340</f>
        <v>45587</v>
      </c>
      <c r="O340" s="1" t="str">
        <f>'Bills Import 2024'!X340</f>
        <v>3010092</v>
      </c>
      <c r="P340" s="1" t="str">
        <f>'Bills Import 2024'!Y340</f>
        <v>3010093</v>
      </c>
      <c r="Q340" s="1" t="str">
        <f>'Bills Import 2024'!Z340</f>
        <v>3010094</v>
      </c>
      <c r="R340" s="1" t="str">
        <f>'Bills Import 2024'!AA340</f>
        <v>3010095</v>
      </c>
      <c r="S340" s="1" t="str">
        <f>'Bills Import 2024'!AB340</f>
        <v>3010096</v>
      </c>
      <c r="T340" s="1" t="str">
        <f>'Bills Import 2024'!AC340</f>
        <v>3010097</v>
      </c>
      <c r="U340" s="1" t="str">
        <f>'Bills Import 2024'!BC340</f>
        <v>Raw Material</v>
      </c>
      <c r="V340" s="1" t="str">
        <f>'Bills Import 2024'!BD340</f>
        <v>Manpower</v>
      </c>
      <c r="W340" s="1" t="str">
        <f>'Bills Import 2024'!BE340</f>
        <v>Machinary</v>
      </c>
      <c r="X340" s="1" t="str">
        <f>'Bills Import 2024'!BF340</f>
        <v>Subcontractors</v>
      </c>
      <c r="Y340" s="1" t="str">
        <f>'Bills Import 2024'!BG340</f>
        <v>Indirect Costs</v>
      </c>
      <c r="Z340" s="1" t="str">
        <f>'Bills Import 2024'!BH340</f>
        <v>Overheads</v>
      </c>
      <c r="AA340" s="1">
        <f>'Bills Import 2024'!BI340</f>
        <v>1</v>
      </c>
      <c r="AB340" s="1">
        <f>'Bills Import 2024'!BJ340</f>
        <v>1</v>
      </c>
      <c r="AC340" s="1">
        <f>'Bills Import 2024'!BK340</f>
        <v>1</v>
      </c>
      <c r="AD340" s="1">
        <f>'Bills Import 2024'!BL340</f>
        <v>1</v>
      </c>
      <c r="AE340" s="1">
        <f>'Bills Import 2024'!BM340</f>
        <v>1</v>
      </c>
      <c r="AF340" s="1">
        <f>'Bills Import 2024'!BN340</f>
        <v>1</v>
      </c>
      <c r="AG340" s="46">
        <f>'Bills Import 2024'!BO340</f>
        <v>598879</v>
      </c>
      <c r="AH340" s="46">
        <f>'Bills Import 2024'!BP340</f>
        <v>292527</v>
      </c>
      <c r="AI340" s="46">
        <f>'Bills Import 2024'!BQ340</f>
        <v>27004</v>
      </c>
      <c r="AJ340" s="46">
        <f>'Bills Import 2024'!BR340</f>
        <v>119905</v>
      </c>
      <c r="AK340" s="46">
        <f>'Bills Import 2024'!BS340</f>
        <v>51296</v>
      </c>
      <c r="AL340" s="46">
        <f>'Bills Import 2024'!BT340</f>
        <v>118354</v>
      </c>
      <c r="AM340" s="1">
        <f>'Bills Import 2024'!U340</f>
        <v>10254</v>
      </c>
      <c r="AN340" s="1" t="str">
        <f>'Bills Import 2024'!W340</f>
        <v>{"1026": 100.0}</v>
      </c>
      <c r="AO340" s="1" t="str">
        <f>'Bills Import 2024'!AW340</f>
        <v>15% PUR</v>
      </c>
      <c r="AP340" s="1" t="str">
        <f>'Bills Import 2024'!AX340</f>
        <v>0% PUR</v>
      </c>
      <c r="AQ340" s="1" t="str">
        <f>'Bills Import 2024'!AY340</f>
        <v>15% PUR</v>
      </c>
      <c r="AR340" s="1" t="str">
        <f>'Bills Import 2024'!AZ340</f>
        <v>15% PUR</v>
      </c>
      <c r="AS340" s="1" t="str">
        <f>'Bills Import 2024'!BA340</f>
        <v>15% PUR</v>
      </c>
      <c r="AT340" s="1" t="str">
        <f>'Bills Import 2024'!BB340</f>
        <v>0% PUR</v>
      </c>
    </row>
    <row r="341" spans="1:46" x14ac:dyDescent="0.25">
      <c r="A341" s="1" t="str">
        <f>'Bills Import 2024'!E341</f>
        <v/>
      </c>
      <c r="B341" s="1" t="str">
        <f>'Bills Import 2024'!G341</f>
        <v/>
      </c>
      <c r="C341" s="1" t="str">
        <f>'Bills Import 2024'!I341</f>
        <v/>
      </c>
      <c r="D341" s="1" t="str">
        <f>'Bills Import 2024'!K341</f>
        <v/>
      </c>
      <c r="E341" s="1" t="str">
        <f>'Bills Import 2024'!M341</f>
        <v/>
      </c>
      <c r="F341" s="1" t="str">
        <f>'Bills Import 2024'!O341</f>
        <v/>
      </c>
      <c r="G341" s="45" t="str">
        <f>'Bills Import 2024'!R341</f>
        <v/>
      </c>
      <c r="H341" s="45" t="str">
        <f>'Bills Import 2024'!R341</f>
        <v/>
      </c>
      <c r="I341" s="45" t="str">
        <f>'Bills Import 2024'!AE341</f>
        <v/>
      </c>
      <c r="J341" s="45" t="str">
        <f>'Bills Import 2024'!AG341</f>
        <v/>
      </c>
      <c r="K341" s="45" t="str">
        <f>'Bills Import 2024'!AI341</f>
        <v/>
      </c>
      <c r="L341" s="45" t="str">
        <f>'Bills Import 2024'!AK341</f>
        <v/>
      </c>
      <c r="M341" s="45" t="str">
        <f>'Bills Import 2024'!AM341</f>
        <v/>
      </c>
      <c r="N341" s="45" t="str">
        <f>'Bills Import 2024'!AO341</f>
        <v/>
      </c>
      <c r="O341" s="1" t="str">
        <f>'Bills Import 2024'!X341</f>
        <v>101011701</v>
      </c>
      <c r="P341" s="1" t="str">
        <f>'Bills Import 2024'!Y341</f>
        <v>3010093</v>
      </c>
      <c r="Q341" s="1" t="str">
        <f>'Bills Import 2024'!Z341</f>
        <v>3010094</v>
      </c>
      <c r="R341" s="1" t="str">
        <f>'Bills Import 2024'!AA341</f>
        <v>101011701</v>
      </c>
      <c r="S341" s="1" t="str">
        <f>'Bills Import 2024'!AB341</f>
        <v>3010096</v>
      </c>
      <c r="T341" s="1" t="str">
        <f>'Bills Import 2024'!AC341</f>
        <v>3010097</v>
      </c>
      <c r="U341" s="1" t="str">
        <f>'Bills Import 2024'!BC341</f>
        <v>Deduction of Advance Payment to Suppliers</v>
      </c>
      <c r="V341" s="1" t="str">
        <f>'Bills Import 2024'!BD341</f>
        <v>Manpower</v>
      </c>
      <c r="W341" s="1" t="str">
        <f>'Bills Import 2024'!BE341</f>
        <v>Machinary</v>
      </c>
      <c r="X341" s="1" t="str">
        <f>'Bills Import 2024'!BF341</f>
        <v>Deduction of Advance Payment to Suppliers</v>
      </c>
      <c r="Y341" s="1" t="str">
        <f>'Bills Import 2024'!BG341</f>
        <v>Indirect Costs</v>
      </c>
      <c r="Z341" s="1" t="str">
        <f>'Bills Import 2024'!BH341</f>
        <v>Overheads</v>
      </c>
      <c r="AA341" s="1">
        <f>'Bills Import 2024'!BI341</f>
        <v>-1</v>
      </c>
      <c r="AB341" s="1">
        <f>'Bills Import 2024'!BJ341</f>
        <v>1</v>
      </c>
      <c r="AC341" s="1">
        <f>'Bills Import 2024'!BK341</f>
        <v>1</v>
      </c>
      <c r="AD341" s="1">
        <f>'Bills Import 2024'!BL341</f>
        <v>-1</v>
      </c>
      <c r="AE341" s="1">
        <f>'Bills Import 2024'!BM341</f>
        <v>1</v>
      </c>
      <c r="AF341" s="1">
        <f>'Bills Import 2024'!BN341</f>
        <v>1</v>
      </c>
      <c r="AG341" s="46">
        <f>'Bills Import 2024'!BO341</f>
        <v>119776</v>
      </c>
      <c r="AH341" s="46">
        <f>'Bills Import 2024'!BP341</f>
        <v>58505</v>
      </c>
      <c r="AI341" s="46">
        <f>'Bills Import 2024'!BQ341</f>
        <v>5401</v>
      </c>
      <c r="AJ341" s="46">
        <f>'Bills Import 2024'!BR341</f>
        <v>23981</v>
      </c>
      <c r="AK341" s="46">
        <f>'Bills Import 2024'!BS341</f>
        <v>10259</v>
      </c>
      <c r="AL341" s="46">
        <f>'Bills Import 2024'!BT341</f>
        <v>23671</v>
      </c>
      <c r="AM341" s="1">
        <f>'Bills Import 2024'!U341</f>
        <v>10254</v>
      </c>
      <c r="AN341" s="1" t="str">
        <f>'Bills Import 2024'!W341</f>
        <v>{"1026": 100.0}</v>
      </c>
      <c r="AO341" s="1" t="str">
        <f>'Bills Import 2024'!AW341</f>
        <v>15% PUR</v>
      </c>
      <c r="AP341" s="1" t="str">
        <f>'Bills Import 2024'!AX341</f>
        <v>0% PUR</v>
      </c>
      <c r="AQ341" s="1" t="str">
        <f>'Bills Import 2024'!AY341</f>
        <v>15% PUR</v>
      </c>
      <c r="AR341" s="1" t="str">
        <f>'Bills Import 2024'!AZ341</f>
        <v>15% PUR</v>
      </c>
      <c r="AS341" s="1" t="str">
        <f>'Bills Import 2024'!BA341</f>
        <v>15% PUR</v>
      </c>
      <c r="AT341" s="1" t="str">
        <f>'Bills Import 2024'!BB341</f>
        <v>0% PUR</v>
      </c>
    </row>
    <row r="342" spans="1:46" x14ac:dyDescent="0.25">
      <c r="A342" s="1" t="str">
        <f>'Bills Import 2024'!E342</f>
        <v>Raw Material Supplier</v>
      </c>
      <c r="B342" s="1" t="str">
        <f>'Bills Import 2024'!G342</f>
        <v>Employees Wages &amp; Salaries</v>
      </c>
      <c r="C342" s="1" t="str">
        <f>'Bills Import 2024'!I342</f>
        <v>Machinary Depreciation &amp; Maintenance</v>
      </c>
      <c r="D342" s="1" t="str">
        <f>'Bills Import 2024'!K342</f>
        <v>Subcontractors &amp; Services</v>
      </c>
      <c r="E342" s="1" t="str">
        <f>'Bills Import 2024'!M342</f>
        <v>Indirect Costs</v>
      </c>
      <c r="F342" s="1" t="str">
        <f>'Bills Import 2024'!O342</f>
        <v>Overheads</v>
      </c>
      <c r="G342" s="45">
        <f>'Bills Import 2024'!R342</f>
        <v>45566</v>
      </c>
      <c r="H342" s="45">
        <f>'Bills Import 2024'!R342</f>
        <v>45566</v>
      </c>
      <c r="I342" s="45">
        <f>'Bills Import 2024'!AE342</f>
        <v>45601</v>
      </c>
      <c r="J342" s="45">
        <f>'Bills Import 2024'!AG342</f>
        <v>45571</v>
      </c>
      <c r="K342" s="45">
        <f>'Bills Import 2024'!AI342</f>
        <v>45596</v>
      </c>
      <c r="L342" s="45">
        <f>'Bills Import 2024'!AK342</f>
        <v>45581</v>
      </c>
      <c r="M342" s="45">
        <f>'Bills Import 2024'!AM342</f>
        <v>45566</v>
      </c>
      <c r="N342" s="45">
        <f>'Bills Import 2024'!AO342</f>
        <v>45587</v>
      </c>
      <c r="O342" s="1" t="str">
        <f>'Bills Import 2024'!X342</f>
        <v>3010092</v>
      </c>
      <c r="P342" s="1" t="str">
        <f>'Bills Import 2024'!Y342</f>
        <v>3010093</v>
      </c>
      <c r="Q342" s="1" t="str">
        <f>'Bills Import 2024'!Z342</f>
        <v>3010094</v>
      </c>
      <c r="R342" s="1" t="str">
        <f>'Bills Import 2024'!AA342</f>
        <v>3010095</v>
      </c>
      <c r="S342" s="1" t="str">
        <f>'Bills Import 2024'!AB342</f>
        <v>3010096</v>
      </c>
      <c r="T342" s="1" t="str">
        <f>'Bills Import 2024'!AC342</f>
        <v>3010097</v>
      </c>
      <c r="U342" s="1" t="str">
        <f>'Bills Import 2024'!BC342</f>
        <v>Raw Material</v>
      </c>
      <c r="V342" s="1" t="str">
        <f>'Bills Import 2024'!BD342</f>
        <v>Manpower</v>
      </c>
      <c r="W342" s="1" t="str">
        <f>'Bills Import 2024'!BE342</f>
        <v>Machinary</v>
      </c>
      <c r="X342" s="1" t="str">
        <f>'Bills Import 2024'!BF342</f>
        <v>Subcontractors</v>
      </c>
      <c r="Y342" s="1" t="str">
        <f>'Bills Import 2024'!BG342</f>
        <v>Indirect Costs</v>
      </c>
      <c r="Z342" s="1" t="str">
        <f>'Bills Import 2024'!BH342</f>
        <v>Overheads</v>
      </c>
      <c r="AA342" s="1">
        <f>'Bills Import 2024'!BI342</f>
        <v>1</v>
      </c>
      <c r="AB342" s="1">
        <f>'Bills Import 2024'!BJ342</f>
        <v>1</v>
      </c>
      <c r="AC342" s="1">
        <f>'Bills Import 2024'!BK342</f>
        <v>1</v>
      </c>
      <c r="AD342" s="1">
        <f>'Bills Import 2024'!BL342</f>
        <v>1</v>
      </c>
      <c r="AE342" s="1">
        <f>'Bills Import 2024'!BM342</f>
        <v>1</v>
      </c>
      <c r="AF342" s="1">
        <f>'Bills Import 2024'!BN342</f>
        <v>1</v>
      </c>
      <c r="AG342" s="46">
        <f>'Bills Import 2024'!BO342</f>
        <v>578102</v>
      </c>
      <c r="AH342" s="46">
        <f>'Bills Import 2024'!BP342</f>
        <v>282378</v>
      </c>
      <c r="AI342" s="46">
        <f>'Bills Import 2024'!BQ342</f>
        <v>26068</v>
      </c>
      <c r="AJ342" s="46">
        <f>'Bills Import 2024'!BR342</f>
        <v>115745</v>
      </c>
      <c r="AK342" s="46">
        <f>'Bills Import 2024'!BS342</f>
        <v>49516</v>
      </c>
      <c r="AL342" s="46">
        <f>'Bills Import 2024'!BT342</f>
        <v>114248</v>
      </c>
      <c r="AM342" s="1">
        <f>'Bills Import 2024'!U342</f>
        <v>10253</v>
      </c>
      <c r="AN342" s="1" t="str">
        <f>'Bills Import 2024'!W342</f>
        <v>{"1025": 100.0}</v>
      </c>
      <c r="AO342" s="1" t="str">
        <f>'Bills Import 2024'!AW342</f>
        <v>15% PUR</v>
      </c>
      <c r="AP342" s="1" t="str">
        <f>'Bills Import 2024'!AX342</f>
        <v>0% PUR</v>
      </c>
      <c r="AQ342" s="1" t="str">
        <f>'Bills Import 2024'!AY342</f>
        <v>15% PUR</v>
      </c>
      <c r="AR342" s="1" t="str">
        <f>'Bills Import 2024'!AZ342</f>
        <v>15% PUR</v>
      </c>
      <c r="AS342" s="1" t="str">
        <f>'Bills Import 2024'!BA342</f>
        <v>15% PUR</v>
      </c>
      <c r="AT342" s="1" t="str">
        <f>'Bills Import 2024'!BB342</f>
        <v>0% PUR</v>
      </c>
    </row>
    <row r="343" spans="1:46" x14ac:dyDescent="0.25">
      <c r="A343" s="1" t="str">
        <f>'Bills Import 2024'!E343</f>
        <v/>
      </c>
      <c r="B343" s="1" t="str">
        <f>'Bills Import 2024'!G343</f>
        <v/>
      </c>
      <c r="C343" s="1" t="str">
        <f>'Bills Import 2024'!I343</f>
        <v/>
      </c>
      <c r="D343" s="1" t="str">
        <f>'Bills Import 2024'!K343</f>
        <v/>
      </c>
      <c r="E343" s="1" t="str">
        <f>'Bills Import 2024'!M343</f>
        <v/>
      </c>
      <c r="F343" s="1" t="str">
        <f>'Bills Import 2024'!O343</f>
        <v/>
      </c>
      <c r="G343" s="45" t="str">
        <f>'Bills Import 2024'!R343</f>
        <v/>
      </c>
      <c r="H343" s="45" t="str">
        <f>'Bills Import 2024'!R343</f>
        <v/>
      </c>
      <c r="I343" s="45" t="str">
        <f>'Bills Import 2024'!AE343</f>
        <v/>
      </c>
      <c r="J343" s="45" t="str">
        <f>'Bills Import 2024'!AG343</f>
        <v/>
      </c>
      <c r="K343" s="45" t="str">
        <f>'Bills Import 2024'!AI343</f>
        <v/>
      </c>
      <c r="L343" s="45" t="str">
        <f>'Bills Import 2024'!AK343</f>
        <v/>
      </c>
      <c r="M343" s="45" t="str">
        <f>'Bills Import 2024'!AM343</f>
        <v/>
      </c>
      <c r="N343" s="45" t="str">
        <f>'Bills Import 2024'!AO343</f>
        <v/>
      </c>
      <c r="O343" s="1" t="str">
        <f>'Bills Import 2024'!X343</f>
        <v>101011701</v>
      </c>
      <c r="P343" s="1" t="str">
        <f>'Bills Import 2024'!Y343</f>
        <v>3010093</v>
      </c>
      <c r="Q343" s="1" t="str">
        <f>'Bills Import 2024'!Z343</f>
        <v>3010094</v>
      </c>
      <c r="R343" s="1" t="str">
        <f>'Bills Import 2024'!AA343</f>
        <v>101011701</v>
      </c>
      <c r="S343" s="1" t="str">
        <f>'Bills Import 2024'!AB343</f>
        <v>3010096</v>
      </c>
      <c r="T343" s="1" t="str">
        <f>'Bills Import 2024'!AC343</f>
        <v>3010097</v>
      </c>
      <c r="U343" s="1" t="str">
        <f>'Bills Import 2024'!BC343</f>
        <v>Deduction of Advance Payment to Suppliers</v>
      </c>
      <c r="V343" s="1" t="str">
        <f>'Bills Import 2024'!BD343</f>
        <v>Manpower</v>
      </c>
      <c r="W343" s="1" t="str">
        <f>'Bills Import 2024'!BE343</f>
        <v>Machinary</v>
      </c>
      <c r="X343" s="1" t="str">
        <f>'Bills Import 2024'!BF343</f>
        <v>Deduction of Advance Payment to Suppliers</v>
      </c>
      <c r="Y343" s="1" t="str">
        <f>'Bills Import 2024'!BG343</f>
        <v>Indirect Costs</v>
      </c>
      <c r="Z343" s="1" t="str">
        <f>'Bills Import 2024'!BH343</f>
        <v>Overheads</v>
      </c>
      <c r="AA343" s="1">
        <f>'Bills Import 2024'!BI343</f>
        <v>-1</v>
      </c>
      <c r="AB343" s="1">
        <f>'Bills Import 2024'!BJ343</f>
        <v>1</v>
      </c>
      <c r="AC343" s="1">
        <f>'Bills Import 2024'!BK343</f>
        <v>1</v>
      </c>
      <c r="AD343" s="1">
        <f>'Bills Import 2024'!BL343</f>
        <v>-1</v>
      </c>
      <c r="AE343" s="1">
        <f>'Bills Import 2024'!BM343</f>
        <v>1</v>
      </c>
      <c r="AF343" s="1">
        <f>'Bills Import 2024'!BN343</f>
        <v>1</v>
      </c>
      <c r="AG343" s="46">
        <f>'Bills Import 2024'!BO343</f>
        <v>231241</v>
      </c>
      <c r="AH343" s="46">
        <f>'Bills Import 2024'!BP343</f>
        <v>112951</v>
      </c>
      <c r="AI343" s="46">
        <f>'Bills Import 2024'!BQ343</f>
        <v>10427</v>
      </c>
      <c r="AJ343" s="46">
        <f>'Bills Import 2024'!BR343</f>
        <v>46298</v>
      </c>
      <c r="AK343" s="46">
        <f>'Bills Import 2024'!BS343</f>
        <v>19806</v>
      </c>
      <c r="AL343" s="46">
        <f>'Bills Import 2024'!BT343</f>
        <v>45699</v>
      </c>
      <c r="AM343" s="1">
        <f>'Bills Import 2024'!U343</f>
        <v>10253</v>
      </c>
      <c r="AN343" s="1" t="str">
        <f>'Bills Import 2024'!W343</f>
        <v>{"1025": 100.0}</v>
      </c>
      <c r="AO343" s="1" t="str">
        <f>'Bills Import 2024'!AW343</f>
        <v>15% PUR</v>
      </c>
      <c r="AP343" s="1" t="str">
        <f>'Bills Import 2024'!AX343</f>
        <v>0% PUR</v>
      </c>
      <c r="AQ343" s="1" t="str">
        <f>'Bills Import 2024'!AY343</f>
        <v>15% PUR</v>
      </c>
      <c r="AR343" s="1" t="str">
        <f>'Bills Import 2024'!AZ343</f>
        <v>15% PUR</v>
      </c>
      <c r="AS343" s="1" t="str">
        <f>'Bills Import 2024'!BA343</f>
        <v>15% PUR</v>
      </c>
      <c r="AT343" s="1" t="str">
        <f>'Bills Import 2024'!BB343</f>
        <v>0% PUR</v>
      </c>
    </row>
    <row r="344" spans="1:46" x14ac:dyDescent="0.25">
      <c r="A344" s="1" t="str">
        <f>'Bills Import 2024'!E344</f>
        <v>Raw Material Supplier</v>
      </c>
      <c r="B344" s="1" t="str">
        <f>'Bills Import 2024'!G344</f>
        <v>Employees Wages &amp; Salaries</v>
      </c>
      <c r="C344" s="1" t="str">
        <f>'Bills Import 2024'!I344</f>
        <v>Machinary Depreciation &amp; Maintenance</v>
      </c>
      <c r="D344" s="1" t="str">
        <f>'Bills Import 2024'!K344</f>
        <v>Subcontractors &amp; Services</v>
      </c>
      <c r="E344" s="1" t="str">
        <f>'Bills Import 2024'!M344</f>
        <v>Indirect Costs</v>
      </c>
      <c r="F344" s="1" t="str">
        <f>'Bills Import 2024'!O344</f>
        <v>Overheads</v>
      </c>
      <c r="G344" s="45">
        <f>'Bills Import 2024'!R344</f>
        <v>45566</v>
      </c>
      <c r="H344" s="45">
        <f>'Bills Import 2024'!R344</f>
        <v>45566</v>
      </c>
      <c r="I344" s="45">
        <f>'Bills Import 2024'!AE344</f>
        <v>45601</v>
      </c>
      <c r="J344" s="45">
        <f>'Bills Import 2024'!AG344</f>
        <v>45571</v>
      </c>
      <c r="K344" s="45">
        <f>'Bills Import 2024'!AI344</f>
        <v>45596</v>
      </c>
      <c r="L344" s="45">
        <f>'Bills Import 2024'!AK344</f>
        <v>45581</v>
      </c>
      <c r="M344" s="45">
        <f>'Bills Import 2024'!AM344</f>
        <v>45566</v>
      </c>
      <c r="N344" s="45">
        <f>'Bills Import 2024'!AO344</f>
        <v>45587</v>
      </c>
      <c r="O344" s="1" t="str">
        <f>'Bills Import 2024'!X344</f>
        <v>3010092</v>
      </c>
      <c r="P344" s="1" t="str">
        <f>'Bills Import 2024'!Y344</f>
        <v>3010093</v>
      </c>
      <c r="Q344" s="1" t="str">
        <f>'Bills Import 2024'!Z344</f>
        <v>3010094</v>
      </c>
      <c r="R344" s="1" t="str">
        <f>'Bills Import 2024'!AA344</f>
        <v>3010095</v>
      </c>
      <c r="S344" s="1" t="str">
        <f>'Bills Import 2024'!AB344</f>
        <v>3010096</v>
      </c>
      <c r="T344" s="1" t="str">
        <f>'Bills Import 2024'!AC344</f>
        <v>3010097</v>
      </c>
      <c r="U344" s="1" t="str">
        <f>'Bills Import 2024'!BC344</f>
        <v>Raw Material</v>
      </c>
      <c r="V344" s="1" t="str">
        <f>'Bills Import 2024'!BD344</f>
        <v>Manpower</v>
      </c>
      <c r="W344" s="1" t="str">
        <f>'Bills Import 2024'!BE344</f>
        <v>Machinary</v>
      </c>
      <c r="X344" s="1" t="str">
        <f>'Bills Import 2024'!BF344</f>
        <v>Subcontractors</v>
      </c>
      <c r="Y344" s="1" t="str">
        <f>'Bills Import 2024'!BG344</f>
        <v>Indirect Costs</v>
      </c>
      <c r="Z344" s="1" t="str">
        <f>'Bills Import 2024'!BH344</f>
        <v>Overheads</v>
      </c>
      <c r="AA344" s="1">
        <f>'Bills Import 2024'!BI344</f>
        <v>1</v>
      </c>
      <c r="AB344" s="1">
        <f>'Bills Import 2024'!BJ344</f>
        <v>1</v>
      </c>
      <c r="AC344" s="1">
        <f>'Bills Import 2024'!BK344</f>
        <v>1</v>
      </c>
      <c r="AD344" s="1">
        <f>'Bills Import 2024'!BL344</f>
        <v>1</v>
      </c>
      <c r="AE344" s="1">
        <f>'Bills Import 2024'!BM344</f>
        <v>1</v>
      </c>
      <c r="AF344" s="1">
        <f>'Bills Import 2024'!BN344</f>
        <v>1</v>
      </c>
      <c r="AG344" s="46">
        <f>'Bills Import 2024'!BO344</f>
        <v>973350</v>
      </c>
      <c r="AH344" s="46">
        <f>'Bills Import 2024'!BP344</f>
        <v>475440</v>
      </c>
      <c r="AI344" s="46">
        <f>'Bills Import 2024'!BQ344</f>
        <v>43890</v>
      </c>
      <c r="AJ344" s="46">
        <f>'Bills Import 2024'!BR344</f>
        <v>194880</v>
      </c>
      <c r="AK344" s="46">
        <f>'Bills Import 2024'!BS344</f>
        <v>83370</v>
      </c>
      <c r="AL344" s="46">
        <f>'Bills Import 2024'!BT344</f>
        <v>192360</v>
      </c>
      <c r="AM344" s="1">
        <f>'Bills Import 2024'!U344</f>
        <v>10995</v>
      </c>
      <c r="AN344" s="1" t="str">
        <f>'Bills Import 2024'!W344</f>
        <v>{"1108": 100.0}</v>
      </c>
      <c r="AO344" s="1" t="str">
        <f>'Bills Import 2024'!AW344</f>
        <v>15% PUR</v>
      </c>
      <c r="AP344" s="1" t="str">
        <f>'Bills Import 2024'!AX344</f>
        <v>0% PUR</v>
      </c>
      <c r="AQ344" s="1" t="str">
        <f>'Bills Import 2024'!AY344</f>
        <v>15% PUR</v>
      </c>
      <c r="AR344" s="1" t="str">
        <f>'Bills Import 2024'!AZ344</f>
        <v>15% PUR</v>
      </c>
      <c r="AS344" s="1" t="str">
        <f>'Bills Import 2024'!BA344</f>
        <v>15% PUR</v>
      </c>
      <c r="AT344" s="1" t="str">
        <f>'Bills Import 2024'!BB344</f>
        <v>0% PUR</v>
      </c>
    </row>
    <row r="345" spans="1:46" x14ac:dyDescent="0.25">
      <c r="A345" s="1" t="str">
        <f>'Bills Import 2024'!E345</f>
        <v>Raw Material Supplier</v>
      </c>
      <c r="B345" s="1" t="str">
        <f>'Bills Import 2024'!G345</f>
        <v>Employees Wages &amp; Salaries</v>
      </c>
      <c r="C345" s="1" t="str">
        <f>'Bills Import 2024'!I345</f>
        <v>Machinary Depreciation &amp; Maintenance</v>
      </c>
      <c r="D345" s="1" t="str">
        <f>'Bills Import 2024'!K345</f>
        <v>Subcontractors &amp; Services</v>
      </c>
      <c r="E345" s="1" t="str">
        <f>'Bills Import 2024'!M345</f>
        <v>Indirect Costs</v>
      </c>
      <c r="F345" s="1" t="str">
        <f>'Bills Import 2024'!O345</f>
        <v>Overheads</v>
      </c>
      <c r="G345" s="45">
        <f>'Bills Import 2024'!R345</f>
        <v>45566</v>
      </c>
      <c r="H345" s="45">
        <f>'Bills Import 2024'!R345</f>
        <v>45566</v>
      </c>
      <c r="I345" s="45">
        <f>'Bills Import 2024'!AE345</f>
        <v>45601</v>
      </c>
      <c r="J345" s="45">
        <f>'Bills Import 2024'!AG345</f>
        <v>45571</v>
      </c>
      <c r="K345" s="45">
        <f>'Bills Import 2024'!AI345</f>
        <v>45596</v>
      </c>
      <c r="L345" s="45">
        <f>'Bills Import 2024'!AK345</f>
        <v>45581</v>
      </c>
      <c r="M345" s="45">
        <f>'Bills Import 2024'!AM345</f>
        <v>45566</v>
      </c>
      <c r="N345" s="45">
        <f>'Bills Import 2024'!AO345</f>
        <v>45587</v>
      </c>
      <c r="O345" s="1" t="str">
        <f>'Bills Import 2024'!X345</f>
        <v>3010092</v>
      </c>
      <c r="P345" s="1" t="str">
        <f>'Bills Import 2024'!Y345</f>
        <v>3010093</v>
      </c>
      <c r="Q345" s="1" t="str">
        <f>'Bills Import 2024'!Z345</f>
        <v>3010094</v>
      </c>
      <c r="R345" s="1" t="str">
        <f>'Bills Import 2024'!AA345</f>
        <v>3010095</v>
      </c>
      <c r="S345" s="1" t="str">
        <f>'Bills Import 2024'!AB345</f>
        <v>3010096</v>
      </c>
      <c r="T345" s="1" t="str">
        <f>'Bills Import 2024'!AC345</f>
        <v>3010097</v>
      </c>
      <c r="U345" s="1" t="str">
        <f>'Bills Import 2024'!BC345</f>
        <v>Raw Material</v>
      </c>
      <c r="V345" s="1" t="str">
        <f>'Bills Import 2024'!BD345</f>
        <v>Manpower</v>
      </c>
      <c r="W345" s="1" t="str">
        <f>'Bills Import 2024'!BE345</f>
        <v>Machinary</v>
      </c>
      <c r="X345" s="1" t="str">
        <f>'Bills Import 2024'!BF345</f>
        <v>Subcontractors</v>
      </c>
      <c r="Y345" s="1" t="str">
        <f>'Bills Import 2024'!BG345</f>
        <v>Indirect Costs</v>
      </c>
      <c r="Z345" s="1" t="str">
        <f>'Bills Import 2024'!BH345</f>
        <v>Overheads</v>
      </c>
      <c r="AA345" s="1">
        <f>'Bills Import 2024'!BI345</f>
        <v>1</v>
      </c>
      <c r="AB345" s="1">
        <f>'Bills Import 2024'!BJ345</f>
        <v>1</v>
      </c>
      <c r="AC345" s="1">
        <f>'Bills Import 2024'!BK345</f>
        <v>1</v>
      </c>
      <c r="AD345" s="1">
        <f>'Bills Import 2024'!BL345</f>
        <v>1</v>
      </c>
      <c r="AE345" s="1">
        <f>'Bills Import 2024'!BM345</f>
        <v>1</v>
      </c>
      <c r="AF345" s="1">
        <f>'Bills Import 2024'!BN345</f>
        <v>1</v>
      </c>
      <c r="AG345" s="46">
        <f>'Bills Import 2024'!BO345</f>
        <v>915434</v>
      </c>
      <c r="AH345" s="46">
        <f>'Bills Import 2024'!BP345</f>
        <v>447151</v>
      </c>
      <c r="AI345" s="46">
        <f>'Bills Import 2024'!BQ345</f>
        <v>41278</v>
      </c>
      <c r="AJ345" s="46">
        <f>'Bills Import 2024'!BR345</f>
        <v>183284</v>
      </c>
      <c r="AK345" s="46">
        <f>'Bills Import 2024'!BS345</f>
        <v>78409</v>
      </c>
      <c r="AL345" s="46">
        <f>'Bills Import 2024'!BT345</f>
        <v>180914</v>
      </c>
      <c r="AM345" s="1">
        <f>'Bills Import 2024'!U345</f>
        <v>10259</v>
      </c>
      <c r="AN345" s="1" t="str">
        <f>'Bills Import 2024'!W345</f>
        <v>{"1031": 100.0}</v>
      </c>
      <c r="AO345" s="1" t="str">
        <f>'Bills Import 2024'!AW345</f>
        <v>15% PUR</v>
      </c>
      <c r="AP345" s="1" t="str">
        <f>'Bills Import 2024'!AX345</f>
        <v>0% PUR</v>
      </c>
      <c r="AQ345" s="1" t="str">
        <f>'Bills Import 2024'!AY345</f>
        <v>15% PUR</v>
      </c>
      <c r="AR345" s="1" t="str">
        <f>'Bills Import 2024'!AZ345</f>
        <v>15% PUR</v>
      </c>
      <c r="AS345" s="1" t="str">
        <f>'Bills Import 2024'!BA345</f>
        <v>15% PUR</v>
      </c>
      <c r="AT345" s="1" t="str">
        <f>'Bills Import 2024'!BB345</f>
        <v>0% PUR</v>
      </c>
    </row>
    <row r="346" spans="1:46" x14ac:dyDescent="0.25">
      <c r="A346" s="1" t="str">
        <f>'Bills Import 2024'!E346</f>
        <v/>
      </c>
      <c r="B346" s="1" t="str">
        <f>'Bills Import 2024'!G346</f>
        <v/>
      </c>
      <c r="C346" s="1" t="str">
        <f>'Bills Import 2024'!I346</f>
        <v/>
      </c>
      <c r="D346" s="1" t="str">
        <f>'Bills Import 2024'!K346</f>
        <v/>
      </c>
      <c r="E346" s="1" t="str">
        <f>'Bills Import 2024'!M346</f>
        <v/>
      </c>
      <c r="F346" s="1" t="str">
        <f>'Bills Import 2024'!O346</f>
        <v/>
      </c>
      <c r="G346" s="45" t="str">
        <f>'Bills Import 2024'!R346</f>
        <v/>
      </c>
      <c r="H346" s="45" t="str">
        <f>'Bills Import 2024'!R346</f>
        <v/>
      </c>
      <c r="I346" s="45" t="str">
        <f>'Bills Import 2024'!AE346</f>
        <v/>
      </c>
      <c r="J346" s="45" t="str">
        <f>'Bills Import 2024'!AG346</f>
        <v/>
      </c>
      <c r="K346" s="45" t="str">
        <f>'Bills Import 2024'!AI346</f>
        <v/>
      </c>
      <c r="L346" s="45" t="str">
        <f>'Bills Import 2024'!AK346</f>
        <v/>
      </c>
      <c r="M346" s="45" t="str">
        <f>'Bills Import 2024'!AM346</f>
        <v/>
      </c>
      <c r="N346" s="45" t="str">
        <f>'Bills Import 2024'!AO346</f>
        <v/>
      </c>
      <c r="O346" s="1" t="str">
        <f>'Bills Import 2024'!X346</f>
        <v>101011701</v>
      </c>
      <c r="P346" s="1" t="str">
        <f>'Bills Import 2024'!Y346</f>
        <v>3010093</v>
      </c>
      <c r="Q346" s="1" t="str">
        <f>'Bills Import 2024'!Z346</f>
        <v>3010094</v>
      </c>
      <c r="R346" s="1" t="str">
        <f>'Bills Import 2024'!AA346</f>
        <v>101011701</v>
      </c>
      <c r="S346" s="1" t="str">
        <f>'Bills Import 2024'!AB346</f>
        <v>3010096</v>
      </c>
      <c r="T346" s="1" t="str">
        <f>'Bills Import 2024'!AC346</f>
        <v>3010097</v>
      </c>
      <c r="U346" s="1" t="str">
        <f>'Bills Import 2024'!BC346</f>
        <v>Deduction of Advance Payment to Suppliers</v>
      </c>
      <c r="V346" s="1" t="str">
        <f>'Bills Import 2024'!BD346</f>
        <v>Manpower</v>
      </c>
      <c r="W346" s="1" t="str">
        <f>'Bills Import 2024'!BE346</f>
        <v>Machinary</v>
      </c>
      <c r="X346" s="1" t="str">
        <f>'Bills Import 2024'!BF346</f>
        <v>Deduction of Advance Payment to Suppliers</v>
      </c>
      <c r="Y346" s="1" t="str">
        <f>'Bills Import 2024'!BG346</f>
        <v>Indirect Costs</v>
      </c>
      <c r="Z346" s="1" t="str">
        <f>'Bills Import 2024'!BH346</f>
        <v>Overheads</v>
      </c>
      <c r="AA346" s="1">
        <f>'Bills Import 2024'!BI346</f>
        <v>-1</v>
      </c>
      <c r="AB346" s="1">
        <f>'Bills Import 2024'!BJ346</f>
        <v>1</v>
      </c>
      <c r="AC346" s="1">
        <f>'Bills Import 2024'!BK346</f>
        <v>1</v>
      </c>
      <c r="AD346" s="1">
        <f>'Bills Import 2024'!BL346</f>
        <v>-1</v>
      </c>
      <c r="AE346" s="1">
        <f>'Bills Import 2024'!BM346</f>
        <v>1</v>
      </c>
      <c r="AF346" s="1">
        <f>'Bills Import 2024'!BN346</f>
        <v>1</v>
      </c>
      <c r="AG346" s="46">
        <f>'Bills Import 2024'!BO346</f>
        <v>91544</v>
      </c>
      <c r="AH346" s="46">
        <f>'Bills Import 2024'!BP346</f>
        <v>44715</v>
      </c>
      <c r="AI346" s="46">
        <f>'Bills Import 2024'!BQ346</f>
        <v>4128</v>
      </c>
      <c r="AJ346" s="46">
        <f>'Bills Import 2024'!BR346</f>
        <v>18328</v>
      </c>
      <c r="AK346" s="46">
        <f>'Bills Import 2024'!BS346</f>
        <v>7841</v>
      </c>
      <c r="AL346" s="46">
        <f>'Bills Import 2024'!BT346</f>
        <v>18091</v>
      </c>
      <c r="AM346" s="1">
        <f>'Bills Import 2024'!U346</f>
        <v>10259</v>
      </c>
      <c r="AN346" s="1" t="str">
        <f>'Bills Import 2024'!W346</f>
        <v>{"1031": 100.0}</v>
      </c>
      <c r="AO346" s="1" t="str">
        <f>'Bills Import 2024'!AW346</f>
        <v>15% PUR</v>
      </c>
      <c r="AP346" s="1" t="str">
        <f>'Bills Import 2024'!AX346</f>
        <v>0% PUR</v>
      </c>
      <c r="AQ346" s="1" t="str">
        <f>'Bills Import 2024'!AY346</f>
        <v>15% PUR</v>
      </c>
      <c r="AR346" s="1" t="str">
        <f>'Bills Import 2024'!AZ346</f>
        <v>15% PUR</v>
      </c>
      <c r="AS346" s="1" t="str">
        <f>'Bills Import 2024'!BA346</f>
        <v>15% PUR</v>
      </c>
      <c r="AT346" s="1" t="str">
        <f>'Bills Import 2024'!BB346</f>
        <v>0% PUR</v>
      </c>
    </row>
    <row r="347" spans="1:46" x14ac:dyDescent="0.25">
      <c r="A347" s="1" t="str">
        <f>'Bills Import 2024'!E347</f>
        <v>Raw Material Supplier</v>
      </c>
      <c r="B347" s="1" t="str">
        <f>'Bills Import 2024'!G347</f>
        <v>Employees Wages &amp; Salaries</v>
      </c>
      <c r="C347" s="1" t="str">
        <f>'Bills Import 2024'!I347</f>
        <v>Machinary Depreciation &amp; Maintenance</v>
      </c>
      <c r="D347" s="1" t="str">
        <f>'Bills Import 2024'!K347</f>
        <v>Subcontractors &amp; Services</v>
      </c>
      <c r="E347" s="1" t="str">
        <f>'Bills Import 2024'!M347</f>
        <v>Indirect Costs</v>
      </c>
      <c r="F347" s="1" t="str">
        <f>'Bills Import 2024'!O347</f>
        <v>Overheads</v>
      </c>
      <c r="G347" s="45">
        <f>'Bills Import 2024'!R347</f>
        <v>45566</v>
      </c>
      <c r="H347" s="45">
        <f>'Bills Import 2024'!R347</f>
        <v>45566</v>
      </c>
      <c r="I347" s="45">
        <f>'Bills Import 2024'!AE347</f>
        <v>45601</v>
      </c>
      <c r="J347" s="45">
        <f>'Bills Import 2024'!AG347</f>
        <v>45571</v>
      </c>
      <c r="K347" s="45">
        <f>'Bills Import 2024'!AI347</f>
        <v>45596</v>
      </c>
      <c r="L347" s="45">
        <f>'Bills Import 2024'!AK347</f>
        <v>45581</v>
      </c>
      <c r="M347" s="45">
        <f>'Bills Import 2024'!AM347</f>
        <v>45566</v>
      </c>
      <c r="N347" s="45">
        <f>'Bills Import 2024'!AO347</f>
        <v>45587</v>
      </c>
      <c r="O347" s="1" t="str">
        <f>'Bills Import 2024'!X347</f>
        <v>3010092</v>
      </c>
      <c r="P347" s="1" t="str">
        <f>'Bills Import 2024'!Y347</f>
        <v>3010093</v>
      </c>
      <c r="Q347" s="1" t="str">
        <f>'Bills Import 2024'!Z347</f>
        <v>3010094</v>
      </c>
      <c r="R347" s="1" t="str">
        <f>'Bills Import 2024'!AA347</f>
        <v>3010095</v>
      </c>
      <c r="S347" s="1" t="str">
        <f>'Bills Import 2024'!AB347</f>
        <v>3010096</v>
      </c>
      <c r="T347" s="1" t="str">
        <f>'Bills Import 2024'!AC347</f>
        <v>3010097</v>
      </c>
      <c r="U347" s="1" t="str">
        <f>'Bills Import 2024'!BC347</f>
        <v>Raw Material</v>
      </c>
      <c r="V347" s="1" t="str">
        <f>'Bills Import 2024'!BD347</f>
        <v>Manpower</v>
      </c>
      <c r="W347" s="1" t="str">
        <f>'Bills Import 2024'!BE347</f>
        <v>Machinary</v>
      </c>
      <c r="X347" s="1" t="str">
        <f>'Bills Import 2024'!BF347</f>
        <v>Subcontractors</v>
      </c>
      <c r="Y347" s="1" t="str">
        <f>'Bills Import 2024'!BG347</f>
        <v>Indirect Costs</v>
      </c>
      <c r="Z347" s="1" t="str">
        <f>'Bills Import 2024'!BH347</f>
        <v>Overheads</v>
      </c>
      <c r="AA347" s="1">
        <f>'Bills Import 2024'!BI347</f>
        <v>1</v>
      </c>
      <c r="AB347" s="1">
        <f>'Bills Import 2024'!BJ347</f>
        <v>1</v>
      </c>
      <c r="AC347" s="1">
        <f>'Bills Import 2024'!BK347</f>
        <v>1</v>
      </c>
      <c r="AD347" s="1">
        <f>'Bills Import 2024'!BL347</f>
        <v>1</v>
      </c>
      <c r="AE347" s="1">
        <f>'Bills Import 2024'!BM347</f>
        <v>1</v>
      </c>
      <c r="AF347" s="1">
        <f>'Bills Import 2024'!BN347</f>
        <v>1</v>
      </c>
      <c r="AG347" s="46">
        <f>'Bills Import 2024'!BO347</f>
        <v>597915</v>
      </c>
      <c r="AH347" s="46">
        <f>'Bills Import 2024'!BP347</f>
        <v>292056</v>
      </c>
      <c r="AI347" s="46">
        <f>'Bills Import 2024'!BQ347</f>
        <v>26961</v>
      </c>
      <c r="AJ347" s="46">
        <f>'Bills Import 2024'!BR347</f>
        <v>119712</v>
      </c>
      <c r="AK347" s="46">
        <f>'Bills Import 2024'!BS347</f>
        <v>51213</v>
      </c>
      <c r="AL347" s="46">
        <f>'Bills Import 2024'!BT347</f>
        <v>118164</v>
      </c>
      <c r="AM347" s="1">
        <f>'Bills Import 2024'!U347</f>
        <v>10249</v>
      </c>
      <c r="AN347" s="1" t="str">
        <f>'Bills Import 2024'!W347</f>
        <v>{"1021": 100.0}</v>
      </c>
      <c r="AO347" s="1" t="str">
        <f>'Bills Import 2024'!AW347</f>
        <v>15% PUR</v>
      </c>
      <c r="AP347" s="1" t="str">
        <f>'Bills Import 2024'!AX347</f>
        <v>0% PUR</v>
      </c>
      <c r="AQ347" s="1" t="str">
        <f>'Bills Import 2024'!AY347</f>
        <v>15% PUR</v>
      </c>
      <c r="AR347" s="1" t="str">
        <f>'Bills Import 2024'!AZ347</f>
        <v>15% PUR</v>
      </c>
      <c r="AS347" s="1" t="str">
        <f>'Bills Import 2024'!BA347</f>
        <v>15% PUR</v>
      </c>
      <c r="AT347" s="1" t="str">
        <f>'Bills Import 2024'!BB347</f>
        <v>0% PUR</v>
      </c>
    </row>
    <row r="348" spans="1:46" x14ac:dyDescent="0.25">
      <c r="A348" s="1" t="str">
        <f>'Bills Import 2024'!E348</f>
        <v/>
      </c>
      <c r="B348" s="1" t="str">
        <f>'Bills Import 2024'!G348</f>
        <v/>
      </c>
      <c r="C348" s="1" t="str">
        <f>'Bills Import 2024'!I348</f>
        <v/>
      </c>
      <c r="D348" s="1" t="str">
        <f>'Bills Import 2024'!K348</f>
        <v/>
      </c>
      <c r="E348" s="1" t="str">
        <f>'Bills Import 2024'!M348</f>
        <v/>
      </c>
      <c r="F348" s="1" t="str">
        <f>'Bills Import 2024'!O348</f>
        <v/>
      </c>
      <c r="G348" s="45" t="str">
        <f>'Bills Import 2024'!R348</f>
        <v/>
      </c>
      <c r="H348" s="45" t="str">
        <f>'Bills Import 2024'!R348</f>
        <v/>
      </c>
      <c r="I348" s="45" t="str">
        <f>'Bills Import 2024'!AE348</f>
        <v/>
      </c>
      <c r="J348" s="45" t="str">
        <f>'Bills Import 2024'!AG348</f>
        <v/>
      </c>
      <c r="K348" s="45" t="str">
        <f>'Bills Import 2024'!AI348</f>
        <v/>
      </c>
      <c r="L348" s="45" t="str">
        <f>'Bills Import 2024'!AK348</f>
        <v/>
      </c>
      <c r="M348" s="45" t="str">
        <f>'Bills Import 2024'!AM348</f>
        <v/>
      </c>
      <c r="N348" s="45" t="str">
        <f>'Bills Import 2024'!AO348</f>
        <v/>
      </c>
      <c r="O348" s="1" t="str">
        <f>'Bills Import 2024'!X348</f>
        <v>101011701</v>
      </c>
      <c r="P348" s="1" t="str">
        <f>'Bills Import 2024'!Y348</f>
        <v>3010093</v>
      </c>
      <c r="Q348" s="1" t="str">
        <f>'Bills Import 2024'!Z348</f>
        <v>3010094</v>
      </c>
      <c r="R348" s="1" t="str">
        <f>'Bills Import 2024'!AA348</f>
        <v>101011701</v>
      </c>
      <c r="S348" s="1" t="str">
        <f>'Bills Import 2024'!AB348</f>
        <v>3010096</v>
      </c>
      <c r="T348" s="1" t="str">
        <f>'Bills Import 2024'!AC348</f>
        <v>3010097</v>
      </c>
      <c r="U348" s="1" t="str">
        <f>'Bills Import 2024'!BC348</f>
        <v>Deduction of Advance Payment to Suppliers</v>
      </c>
      <c r="V348" s="1" t="str">
        <f>'Bills Import 2024'!BD348</f>
        <v>Manpower</v>
      </c>
      <c r="W348" s="1" t="str">
        <f>'Bills Import 2024'!BE348</f>
        <v>Machinary</v>
      </c>
      <c r="X348" s="1" t="str">
        <f>'Bills Import 2024'!BF348</f>
        <v>Deduction of Advance Payment to Suppliers</v>
      </c>
      <c r="Y348" s="1" t="str">
        <f>'Bills Import 2024'!BG348</f>
        <v>Indirect Costs</v>
      </c>
      <c r="Z348" s="1" t="str">
        <f>'Bills Import 2024'!BH348</f>
        <v>Overheads</v>
      </c>
      <c r="AA348" s="1">
        <f>'Bills Import 2024'!BI348</f>
        <v>-1</v>
      </c>
      <c r="AB348" s="1">
        <f>'Bills Import 2024'!BJ348</f>
        <v>1</v>
      </c>
      <c r="AC348" s="1">
        <f>'Bills Import 2024'!BK348</f>
        <v>1</v>
      </c>
      <c r="AD348" s="1">
        <f>'Bills Import 2024'!BL348</f>
        <v>-1</v>
      </c>
      <c r="AE348" s="1">
        <f>'Bills Import 2024'!BM348</f>
        <v>1</v>
      </c>
      <c r="AF348" s="1">
        <f>'Bills Import 2024'!BN348</f>
        <v>1</v>
      </c>
      <c r="AG348" s="46">
        <f>'Bills Import 2024'!BO348</f>
        <v>89687</v>
      </c>
      <c r="AH348" s="46">
        <f>'Bills Import 2024'!BP348</f>
        <v>43808</v>
      </c>
      <c r="AI348" s="46">
        <f>'Bills Import 2024'!BQ348</f>
        <v>4044</v>
      </c>
      <c r="AJ348" s="46">
        <f>'Bills Import 2024'!BR348</f>
        <v>17957</v>
      </c>
      <c r="AK348" s="46">
        <f>'Bills Import 2024'!BS348</f>
        <v>7682</v>
      </c>
      <c r="AL348" s="46">
        <f>'Bills Import 2024'!BT348</f>
        <v>17725</v>
      </c>
      <c r="AM348" s="1">
        <f>'Bills Import 2024'!U348</f>
        <v>10249</v>
      </c>
      <c r="AN348" s="1" t="str">
        <f>'Bills Import 2024'!W348</f>
        <v>{"1021": 100.0}</v>
      </c>
      <c r="AO348" s="1" t="str">
        <f>'Bills Import 2024'!AW348</f>
        <v>15% PUR</v>
      </c>
      <c r="AP348" s="1" t="str">
        <f>'Bills Import 2024'!AX348</f>
        <v>0% PUR</v>
      </c>
      <c r="AQ348" s="1" t="str">
        <f>'Bills Import 2024'!AY348</f>
        <v>15% PUR</v>
      </c>
      <c r="AR348" s="1" t="str">
        <f>'Bills Import 2024'!AZ348</f>
        <v>15% PUR</v>
      </c>
      <c r="AS348" s="1" t="str">
        <f>'Bills Import 2024'!BA348</f>
        <v>15% PUR</v>
      </c>
      <c r="AT348" s="1" t="str">
        <f>'Bills Import 2024'!BB348</f>
        <v>0% PUR</v>
      </c>
    </row>
    <row r="349" spans="1:46" x14ac:dyDescent="0.25">
      <c r="A349" s="1" t="str">
        <f>'Bills Import 2024'!E349</f>
        <v>Raw Material Supplier</v>
      </c>
      <c r="B349" s="1" t="str">
        <f>'Bills Import 2024'!G349</f>
        <v>Employees Wages &amp; Salaries</v>
      </c>
      <c r="C349" s="1" t="str">
        <f>'Bills Import 2024'!I349</f>
        <v>Machinary Depreciation &amp; Maintenance</v>
      </c>
      <c r="D349" s="1" t="str">
        <f>'Bills Import 2024'!K349</f>
        <v>Subcontractors &amp; Services</v>
      </c>
      <c r="E349" s="1" t="str">
        <f>'Bills Import 2024'!M349</f>
        <v>Indirect Costs</v>
      </c>
      <c r="F349" s="1" t="str">
        <f>'Bills Import 2024'!O349</f>
        <v>Overheads</v>
      </c>
      <c r="G349" s="45">
        <f>'Bills Import 2024'!R349</f>
        <v>45566</v>
      </c>
      <c r="H349" s="45">
        <f>'Bills Import 2024'!R349</f>
        <v>45566</v>
      </c>
      <c r="I349" s="45">
        <f>'Bills Import 2024'!AE349</f>
        <v>45601</v>
      </c>
      <c r="J349" s="45">
        <f>'Bills Import 2024'!AG349</f>
        <v>45571</v>
      </c>
      <c r="K349" s="45">
        <f>'Bills Import 2024'!AI349</f>
        <v>45596</v>
      </c>
      <c r="L349" s="45">
        <f>'Bills Import 2024'!AK349</f>
        <v>45581</v>
      </c>
      <c r="M349" s="45">
        <f>'Bills Import 2024'!AM349</f>
        <v>45566</v>
      </c>
      <c r="N349" s="45">
        <f>'Bills Import 2024'!AO349</f>
        <v>45587</v>
      </c>
      <c r="O349" s="1" t="str">
        <f>'Bills Import 2024'!X349</f>
        <v>3010092</v>
      </c>
      <c r="P349" s="1" t="str">
        <f>'Bills Import 2024'!Y349</f>
        <v>3010093</v>
      </c>
      <c r="Q349" s="1" t="str">
        <f>'Bills Import 2024'!Z349</f>
        <v>3010094</v>
      </c>
      <c r="R349" s="1" t="str">
        <f>'Bills Import 2024'!AA349</f>
        <v>3010095</v>
      </c>
      <c r="S349" s="1" t="str">
        <f>'Bills Import 2024'!AB349</f>
        <v>3010096</v>
      </c>
      <c r="T349" s="1" t="str">
        <f>'Bills Import 2024'!AC349</f>
        <v>3010097</v>
      </c>
      <c r="U349" s="1" t="str">
        <f>'Bills Import 2024'!BC349</f>
        <v>Raw Material</v>
      </c>
      <c r="V349" s="1" t="str">
        <f>'Bills Import 2024'!BD349</f>
        <v>Manpower</v>
      </c>
      <c r="W349" s="1" t="str">
        <f>'Bills Import 2024'!BE349</f>
        <v>Machinary</v>
      </c>
      <c r="X349" s="1" t="str">
        <f>'Bills Import 2024'!BF349</f>
        <v>Subcontractors</v>
      </c>
      <c r="Y349" s="1" t="str">
        <f>'Bills Import 2024'!BG349</f>
        <v>Indirect Costs</v>
      </c>
      <c r="Z349" s="1" t="str">
        <f>'Bills Import 2024'!BH349</f>
        <v>Overheads</v>
      </c>
      <c r="AA349" s="1">
        <f>'Bills Import 2024'!BI349</f>
        <v>1</v>
      </c>
      <c r="AB349" s="1">
        <f>'Bills Import 2024'!BJ349</f>
        <v>1</v>
      </c>
      <c r="AC349" s="1">
        <f>'Bills Import 2024'!BK349</f>
        <v>1</v>
      </c>
      <c r="AD349" s="1">
        <f>'Bills Import 2024'!BL349</f>
        <v>1</v>
      </c>
      <c r="AE349" s="1">
        <f>'Bills Import 2024'!BM349</f>
        <v>1</v>
      </c>
      <c r="AF349" s="1">
        <f>'Bills Import 2024'!BN349</f>
        <v>1</v>
      </c>
      <c r="AG349" s="46">
        <f>'Bills Import 2024'!BO349</f>
        <v>353585</v>
      </c>
      <c r="AH349" s="46">
        <f>'Bills Import 2024'!BP349</f>
        <v>172711</v>
      </c>
      <c r="AI349" s="46">
        <f>'Bills Import 2024'!BQ349</f>
        <v>15944</v>
      </c>
      <c r="AJ349" s="46">
        <f>'Bills Import 2024'!BR349</f>
        <v>70793</v>
      </c>
      <c r="AK349" s="46">
        <f>'Bills Import 2024'!BS349</f>
        <v>30285</v>
      </c>
      <c r="AL349" s="46">
        <f>'Bills Import 2024'!BT349</f>
        <v>69878</v>
      </c>
      <c r="AM349" s="1">
        <f>'Bills Import 2024'!U349</f>
        <v>10997</v>
      </c>
      <c r="AN349" s="1" t="str">
        <f>'Bills Import 2024'!W349</f>
        <v>{"1109": 100.0}</v>
      </c>
      <c r="AO349" s="1" t="str">
        <f>'Bills Import 2024'!AW349</f>
        <v>15% PUR</v>
      </c>
      <c r="AP349" s="1" t="str">
        <f>'Bills Import 2024'!AX349</f>
        <v>0% PUR</v>
      </c>
      <c r="AQ349" s="1" t="str">
        <f>'Bills Import 2024'!AY349</f>
        <v>15% PUR</v>
      </c>
      <c r="AR349" s="1" t="str">
        <f>'Bills Import 2024'!AZ349</f>
        <v>15% PUR</v>
      </c>
      <c r="AS349" s="1" t="str">
        <f>'Bills Import 2024'!BA349</f>
        <v>15% PUR</v>
      </c>
      <c r="AT349" s="1" t="str">
        <f>'Bills Import 2024'!BB349</f>
        <v>0% PUR</v>
      </c>
    </row>
    <row r="350" spans="1:46" x14ac:dyDescent="0.25">
      <c r="A350" s="1" t="str">
        <f>'Bills Import 2024'!E350</f>
        <v/>
      </c>
      <c r="B350" s="1" t="str">
        <f>'Bills Import 2024'!G350</f>
        <v/>
      </c>
      <c r="C350" s="1" t="str">
        <f>'Bills Import 2024'!I350</f>
        <v/>
      </c>
      <c r="D350" s="1" t="str">
        <f>'Bills Import 2024'!K350</f>
        <v/>
      </c>
      <c r="E350" s="1" t="str">
        <f>'Bills Import 2024'!M350</f>
        <v/>
      </c>
      <c r="F350" s="1" t="str">
        <f>'Bills Import 2024'!O350</f>
        <v/>
      </c>
      <c r="G350" s="45" t="str">
        <f>'Bills Import 2024'!R350</f>
        <v/>
      </c>
      <c r="H350" s="45" t="str">
        <f>'Bills Import 2024'!R350</f>
        <v/>
      </c>
      <c r="I350" s="45" t="str">
        <f>'Bills Import 2024'!AE350</f>
        <v/>
      </c>
      <c r="J350" s="45" t="str">
        <f>'Bills Import 2024'!AG350</f>
        <v/>
      </c>
      <c r="K350" s="45" t="str">
        <f>'Bills Import 2024'!AI350</f>
        <v/>
      </c>
      <c r="L350" s="45" t="str">
        <f>'Bills Import 2024'!AK350</f>
        <v/>
      </c>
      <c r="M350" s="45" t="str">
        <f>'Bills Import 2024'!AM350</f>
        <v/>
      </c>
      <c r="N350" s="45" t="str">
        <f>'Bills Import 2024'!AO350</f>
        <v/>
      </c>
      <c r="O350" s="1" t="str">
        <f>'Bills Import 2024'!X350</f>
        <v>101011701</v>
      </c>
      <c r="P350" s="1" t="str">
        <f>'Bills Import 2024'!Y350</f>
        <v>3010093</v>
      </c>
      <c r="Q350" s="1" t="str">
        <f>'Bills Import 2024'!Z350</f>
        <v>3010094</v>
      </c>
      <c r="R350" s="1" t="str">
        <f>'Bills Import 2024'!AA350</f>
        <v>101011701</v>
      </c>
      <c r="S350" s="1" t="str">
        <f>'Bills Import 2024'!AB350</f>
        <v>3010096</v>
      </c>
      <c r="T350" s="1" t="str">
        <f>'Bills Import 2024'!AC350</f>
        <v>3010097</v>
      </c>
      <c r="U350" s="1" t="str">
        <f>'Bills Import 2024'!BC350</f>
        <v>Deduction of Advance Payment to Suppliers</v>
      </c>
      <c r="V350" s="1" t="str">
        <f>'Bills Import 2024'!BD350</f>
        <v>Manpower</v>
      </c>
      <c r="W350" s="1" t="str">
        <f>'Bills Import 2024'!BE350</f>
        <v>Machinary</v>
      </c>
      <c r="X350" s="1" t="str">
        <f>'Bills Import 2024'!BF350</f>
        <v>Deduction of Advance Payment to Suppliers</v>
      </c>
      <c r="Y350" s="1" t="str">
        <f>'Bills Import 2024'!BG350</f>
        <v>Indirect Costs</v>
      </c>
      <c r="Z350" s="1" t="str">
        <f>'Bills Import 2024'!BH350</f>
        <v>Overheads</v>
      </c>
      <c r="AA350" s="1">
        <f>'Bills Import 2024'!BI350</f>
        <v>-1</v>
      </c>
      <c r="AB350" s="1">
        <f>'Bills Import 2024'!BJ350</f>
        <v>1</v>
      </c>
      <c r="AC350" s="1">
        <f>'Bills Import 2024'!BK350</f>
        <v>1</v>
      </c>
      <c r="AD350" s="1">
        <f>'Bills Import 2024'!BL350</f>
        <v>-1</v>
      </c>
      <c r="AE350" s="1">
        <f>'Bills Import 2024'!BM350</f>
        <v>1</v>
      </c>
      <c r="AF350" s="1">
        <f>'Bills Import 2024'!BN350</f>
        <v>1</v>
      </c>
      <c r="AG350" s="46">
        <f>'Bills Import 2024'!BO350</f>
        <v>70717</v>
      </c>
      <c r="AH350" s="46">
        <f>'Bills Import 2024'!BP350</f>
        <v>34542</v>
      </c>
      <c r="AI350" s="46">
        <f>'Bills Import 2024'!BQ350</f>
        <v>3189</v>
      </c>
      <c r="AJ350" s="46">
        <f>'Bills Import 2024'!BR350</f>
        <v>14159</v>
      </c>
      <c r="AK350" s="46">
        <f>'Bills Import 2024'!BS350</f>
        <v>6057</v>
      </c>
      <c r="AL350" s="46">
        <f>'Bills Import 2024'!BT350</f>
        <v>13976</v>
      </c>
      <c r="AM350" s="1">
        <f>'Bills Import 2024'!U350</f>
        <v>10997</v>
      </c>
      <c r="AN350" s="1" t="str">
        <f>'Bills Import 2024'!W350</f>
        <v>{"1109": 100.0}</v>
      </c>
      <c r="AO350" s="1" t="str">
        <f>'Bills Import 2024'!AW350</f>
        <v>15% PUR</v>
      </c>
      <c r="AP350" s="1" t="str">
        <f>'Bills Import 2024'!AX350</f>
        <v>0% PUR</v>
      </c>
      <c r="AQ350" s="1" t="str">
        <f>'Bills Import 2024'!AY350</f>
        <v>15% PUR</v>
      </c>
      <c r="AR350" s="1" t="str">
        <f>'Bills Import 2024'!AZ350</f>
        <v>15% PUR</v>
      </c>
      <c r="AS350" s="1" t="str">
        <f>'Bills Import 2024'!BA350</f>
        <v>15% PUR</v>
      </c>
      <c r="AT350" s="1" t="str">
        <f>'Bills Import 2024'!BB350</f>
        <v>0% PUR</v>
      </c>
    </row>
    <row r="351" spans="1:46" x14ac:dyDescent="0.25">
      <c r="A351" s="1" t="str">
        <f>'Bills Import 2024'!E351</f>
        <v>Raw Material Supplier</v>
      </c>
      <c r="B351" s="1" t="str">
        <f>'Bills Import 2024'!G351</f>
        <v>Employees Wages &amp; Salaries</v>
      </c>
      <c r="C351" s="1" t="str">
        <f>'Bills Import 2024'!I351</f>
        <v>Machinary Depreciation &amp; Maintenance</v>
      </c>
      <c r="D351" s="1" t="str">
        <f>'Bills Import 2024'!K351</f>
        <v>Subcontractors &amp; Services</v>
      </c>
      <c r="E351" s="1" t="str">
        <f>'Bills Import 2024'!M351</f>
        <v>Indirect Costs</v>
      </c>
      <c r="F351" s="1" t="str">
        <f>'Bills Import 2024'!O351</f>
        <v>Overheads</v>
      </c>
      <c r="G351" s="45">
        <f>'Bills Import 2024'!R351</f>
        <v>45566</v>
      </c>
      <c r="H351" s="45">
        <f>'Bills Import 2024'!R351</f>
        <v>45566</v>
      </c>
      <c r="I351" s="45">
        <f>'Bills Import 2024'!AE351</f>
        <v>45601</v>
      </c>
      <c r="J351" s="45">
        <f>'Bills Import 2024'!AG351</f>
        <v>45571</v>
      </c>
      <c r="K351" s="45">
        <f>'Bills Import 2024'!AI351</f>
        <v>45596</v>
      </c>
      <c r="L351" s="45">
        <f>'Bills Import 2024'!AK351</f>
        <v>45581</v>
      </c>
      <c r="M351" s="45">
        <f>'Bills Import 2024'!AM351</f>
        <v>45566</v>
      </c>
      <c r="N351" s="45">
        <f>'Bills Import 2024'!AO351</f>
        <v>45587</v>
      </c>
      <c r="O351" s="1" t="str">
        <f>'Bills Import 2024'!X351</f>
        <v>3010092</v>
      </c>
      <c r="P351" s="1" t="str">
        <f>'Bills Import 2024'!Y351</f>
        <v>3010093</v>
      </c>
      <c r="Q351" s="1" t="str">
        <f>'Bills Import 2024'!Z351</f>
        <v>3010094</v>
      </c>
      <c r="R351" s="1" t="str">
        <f>'Bills Import 2024'!AA351</f>
        <v>3010095</v>
      </c>
      <c r="S351" s="1" t="str">
        <f>'Bills Import 2024'!AB351</f>
        <v>3010096</v>
      </c>
      <c r="T351" s="1" t="str">
        <f>'Bills Import 2024'!AC351</f>
        <v>3010097</v>
      </c>
      <c r="U351" s="1" t="str">
        <f>'Bills Import 2024'!BC351</f>
        <v>Raw Material</v>
      </c>
      <c r="V351" s="1" t="str">
        <f>'Bills Import 2024'!BD351</f>
        <v>Manpower</v>
      </c>
      <c r="W351" s="1" t="str">
        <f>'Bills Import 2024'!BE351</f>
        <v>Machinary</v>
      </c>
      <c r="X351" s="1" t="str">
        <f>'Bills Import 2024'!BF351</f>
        <v>Subcontractors</v>
      </c>
      <c r="Y351" s="1" t="str">
        <f>'Bills Import 2024'!BG351</f>
        <v>Indirect Costs</v>
      </c>
      <c r="Z351" s="1" t="str">
        <f>'Bills Import 2024'!BH351</f>
        <v>Overheads</v>
      </c>
      <c r="AA351" s="1">
        <f>'Bills Import 2024'!BI351</f>
        <v>1</v>
      </c>
      <c r="AB351" s="1">
        <f>'Bills Import 2024'!BJ351</f>
        <v>1</v>
      </c>
      <c r="AC351" s="1">
        <f>'Bills Import 2024'!BK351</f>
        <v>1</v>
      </c>
      <c r="AD351" s="1">
        <f>'Bills Import 2024'!BL351</f>
        <v>1</v>
      </c>
      <c r="AE351" s="1">
        <f>'Bills Import 2024'!BM351</f>
        <v>1</v>
      </c>
      <c r="AF351" s="1">
        <f>'Bills Import 2024'!BN351</f>
        <v>1</v>
      </c>
      <c r="AG351" s="46">
        <f>'Bills Import 2024'!BO351</f>
        <v>5089898</v>
      </c>
      <c r="AH351" s="46">
        <f>'Bills Import 2024'!BP351</f>
        <v>2486198</v>
      </c>
      <c r="AI351" s="46">
        <f>'Bills Import 2024'!BQ351</f>
        <v>229512</v>
      </c>
      <c r="AJ351" s="46">
        <f>'Bills Import 2024'!BR351</f>
        <v>1019078</v>
      </c>
      <c r="AK351" s="46">
        <f>'Bills Import 2024'!BS351</f>
        <v>435963</v>
      </c>
      <c r="AL351" s="46">
        <f>'Bills Import 2024'!BT351</f>
        <v>1005900</v>
      </c>
      <c r="AM351" s="1">
        <f>'Bills Import 2024'!U351</f>
        <v>10264</v>
      </c>
      <c r="AN351" s="1" t="str">
        <f>'Bills Import 2024'!W351</f>
        <v>{"1110": 100.0}</v>
      </c>
      <c r="AO351" s="1" t="str">
        <f>'Bills Import 2024'!AW351</f>
        <v>15% PUR</v>
      </c>
      <c r="AP351" s="1" t="str">
        <f>'Bills Import 2024'!AX351</f>
        <v>0% PUR</v>
      </c>
      <c r="AQ351" s="1" t="str">
        <f>'Bills Import 2024'!AY351</f>
        <v>15% PUR</v>
      </c>
      <c r="AR351" s="1" t="str">
        <f>'Bills Import 2024'!AZ351</f>
        <v>15% PUR</v>
      </c>
      <c r="AS351" s="1" t="str">
        <f>'Bills Import 2024'!BA351</f>
        <v>15% PUR</v>
      </c>
      <c r="AT351" s="1" t="str">
        <f>'Bills Import 2024'!BB351</f>
        <v>0% PUR</v>
      </c>
    </row>
    <row r="352" spans="1:46" x14ac:dyDescent="0.25">
      <c r="A352" s="1" t="str">
        <f>'Bills Import 2024'!E352</f>
        <v/>
      </c>
      <c r="B352" s="1" t="str">
        <f>'Bills Import 2024'!G352</f>
        <v/>
      </c>
      <c r="C352" s="1" t="str">
        <f>'Bills Import 2024'!I352</f>
        <v/>
      </c>
      <c r="D352" s="1" t="str">
        <f>'Bills Import 2024'!K352</f>
        <v/>
      </c>
      <c r="E352" s="1" t="str">
        <f>'Bills Import 2024'!M352</f>
        <v/>
      </c>
      <c r="F352" s="1" t="str">
        <f>'Bills Import 2024'!O352</f>
        <v/>
      </c>
      <c r="G352" s="45" t="str">
        <f>'Bills Import 2024'!R352</f>
        <v/>
      </c>
      <c r="H352" s="45" t="str">
        <f>'Bills Import 2024'!R352</f>
        <v/>
      </c>
      <c r="I352" s="45" t="str">
        <f>'Bills Import 2024'!AE352</f>
        <v/>
      </c>
      <c r="J352" s="45" t="str">
        <f>'Bills Import 2024'!AG352</f>
        <v/>
      </c>
      <c r="K352" s="45" t="str">
        <f>'Bills Import 2024'!AI352</f>
        <v/>
      </c>
      <c r="L352" s="45" t="str">
        <f>'Bills Import 2024'!AK352</f>
        <v/>
      </c>
      <c r="M352" s="45" t="str">
        <f>'Bills Import 2024'!AM352</f>
        <v/>
      </c>
      <c r="N352" s="45" t="str">
        <f>'Bills Import 2024'!AO352</f>
        <v/>
      </c>
      <c r="O352" s="1" t="str">
        <f>'Bills Import 2024'!X352</f>
        <v>101011701</v>
      </c>
      <c r="P352" s="1" t="str">
        <f>'Bills Import 2024'!Y352</f>
        <v>3010093</v>
      </c>
      <c r="Q352" s="1" t="str">
        <f>'Bills Import 2024'!Z352</f>
        <v>3010094</v>
      </c>
      <c r="R352" s="1" t="str">
        <f>'Bills Import 2024'!AA352</f>
        <v>101011701</v>
      </c>
      <c r="S352" s="1" t="str">
        <f>'Bills Import 2024'!AB352</f>
        <v>3010096</v>
      </c>
      <c r="T352" s="1" t="str">
        <f>'Bills Import 2024'!AC352</f>
        <v>3010097</v>
      </c>
      <c r="U352" s="1" t="str">
        <f>'Bills Import 2024'!BC352</f>
        <v>Deduction of Advance Payment to Suppliers</v>
      </c>
      <c r="V352" s="1" t="str">
        <f>'Bills Import 2024'!BD352</f>
        <v>Manpower</v>
      </c>
      <c r="W352" s="1" t="str">
        <f>'Bills Import 2024'!BE352</f>
        <v>Machinary</v>
      </c>
      <c r="X352" s="1" t="str">
        <f>'Bills Import 2024'!BF352</f>
        <v>Deduction of Advance Payment to Suppliers</v>
      </c>
      <c r="Y352" s="1" t="str">
        <f>'Bills Import 2024'!BG352</f>
        <v>Indirect Costs</v>
      </c>
      <c r="Z352" s="1" t="str">
        <f>'Bills Import 2024'!BH352</f>
        <v>Overheads</v>
      </c>
      <c r="AA352" s="1">
        <f>'Bills Import 2024'!BI352</f>
        <v>-1</v>
      </c>
      <c r="AB352" s="1">
        <f>'Bills Import 2024'!BJ352</f>
        <v>1</v>
      </c>
      <c r="AC352" s="1">
        <f>'Bills Import 2024'!BK352</f>
        <v>1</v>
      </c>
      <c r="AD352" s="1">
        <f>'Bills Import 2024'!BL352</f>
        <v>-1</v>
      </c>
      <c r="AE352" s="1">
        <f>'Bills Import 2024'!BM352</f>
        <v>1</v>
      </c>
      <c r="AF352" s="1">
        <f>'Bills Import 2024'!BN352</f>
        <v>1</v>
      </c>
      <c r="AG352" s="46">
        <f>'Bills Import 2024'!BO352</f>
        <v>1526969</v>
      </c>
      <c r="AH352" s="46">
        <f>'Bills Import 2024'!BP352</f>
        <v>745859</v>
      </c>
      <c r="AI352" s="46">
        <f>'Bills Import 2024'!BQ352</f>
        <v>68854</v>
      </c>
      <c r="AJ352" s="46">
        <f>'Bills Import 2024'!BR352</f>
        <v>305723</v>
      </c>
      <c r="AK352" s="46">
        <f>'Bills Import 2024'!BS352</f>
        <v>130789</v>
      </c>
      <c r="AL352" s="46">
        <f>'Bills Import 2024'!BT352</f>
        <v>301770</v>
      </c>
      <c r="AM352" s="1">
        <f>'Bills Import 2024'!U352</f>
        <v>10264</v>
      </c>
      <c r="AN352" s="1" t="str">
        <f>'Bills Import 2024'!W352</f>
        <v>{"1110": 100.0}</v>
      </c>
      <c r="AO352" s="1" t="str">
        <f>'Bills Import 2024'!AW352</f>
        <v>15% PUR</v>
      </c>
      <c r="AP352" s="1" t="str">
        <f>'Bills Import 2024'!AX352</f>
        <v>0% PUR</v>
      </c>
      <c r="AQ352" s="1" t="str">
        <f>'Bills Import 2024'!AY352</f>
        <v>15% PUR</v>
      </c>
      <c r="AR352" s="1" t="str">
        <f>'Bills Import 2024'!AZ352</f>
        <v>15% PUR</v>
      </c>
      <c r="AS352" s="1" t="str">
        <f>'Bills Import 2024'!BA352</f>
        <v>15% PUR</v>
      </c>
      <c r="AT352" s="1" t="str">
        <f>'Bills Import 2024'!BB352</f>
        <v>0% PUR</v>
      </c>
    </row>
    <row r="353" spans="1:46" x14ac:dyDescent="0.25">
      <c r="A353" s="1" t="str">
        <f>'Bills Import 2024'!E353</f>
        <v>Raw Material Supplier</v>
      </c>
      <c r="B353" s="1" t="str">
        <f>'Bills Import 2024'!G353</f>
        <v>Employees Wages &amp; Salaries</v>
      </c>
      <c r="C353" s="1" t="str">
        <f>'Bills Import 2024'!I353</f>
        <v>Machinary Depreciation &amp; Maintenance</v>
      </c>
      <c r="D353" s="1" t="str">
        <f>'Bills Import 2024'!K353</f>
        <v>Subcontractors &amp; Services</v>
      </c>
      <c r="E353" s="1" t="str">
        <f>'Bills Import 2024'!M353</f>
        <v>Indirect Costs</v>
      </c>
      <c r="F353" s="1" t="str">
        <f>'Bills Import 2024'!O353</f>
        <v>Overheads</v>
      </c>
      <c r="G353" s="45">
        <f>'Bills Import 2024'!R353</f>
        <v>45566</v>
      </c>
      <c r="H353" s="45">
        <f>'Bills Import 2024'!R353</f>
        <v>45566</v>
      </c>
      <c r="I353" s="45">
        <f>'Bills Import 2024'!AE353</f>
        <v>45601</v>
      </c>
      <c r="J353" s="45">
        <f>'Bills Import 2024'!AG353</f>
        <v>45571</v>
      </c>
      <c r="K353" s="45">
        <f>'Bills Import 2024'!AI353</f>
        <v>45596</v>
      </c>
      <c r="L353" s="45">
        <f>'Bills Import 2024'!AK353</f>
        <v>45581</v>
      </c>
      <c r="M353" s="45">
        <f>'Bills Import 2024'!AM353</f>
        <v>45566</v>
      </c>
      <c r="N353" s="45">
        <f>'Bills Import 2024'!AO353</f>
        <v>45587</v>
      </c>
      <c r="O353" s="1" t="str">
        <f>'Bills Import 2024'!X353</f>
        <v>3010092</v>
      </c>
      <c r="P353" s="1" t="str">
        <f>'Bills Import 2024'!Y353</f>
        <v>3010093</v>
      </c>
      <c r="Q353" s="1" t="str">
        <f>'Bills Import 2024'!Z353</f>
        <v>3010094</v>
      </c>
      <c r="R353" s="1" t="str">
        <f>'Bills Import 2024'!AA353</f>
        <v>3010095</v>
      </c>
      <c r="S353" s="1" t="str">
        <f>'Bills Import 2024'!AB353</f>
        <v>3010096</v>
      </c>
      <c r="T353" s="1" t="str">
        <f>'Bills Import 2024'!AC353</f>
        <v>3010097</v>
      </c>
      <c r="U353" s="1" t="str">
        <f>'Bills Import 2024'!BC353</f>
        <v>Raw Material</v>
      </c>
      <c r="V353" s="1" t="str">
        <f>'Bills Import 2024'!BD353</f>
        <v>Manpower</v>
      </c>
      <c r="W353" s="1" t="str">
        <f>'Bills Import 2024'!BE353</f>
        <v>Machinary</v>
      </c>
      <c r="X353" s="1" t="str">
        <f>'Bills Import 2024'!BF353</f>
        <v>Subcontractors</v>
      </c>
      <c r="Y353" s="1" t="str">
        <f>'Bills Import 2024'!BG353</f>
        <v>Indirect Costs</v>
      </c>
      <c r="Z353" s="1" t="str">
        <f>'Bills Import 2024'!BH353</f>
        <v>Overheads</v>
      </c>
      <c r="AA353" s="1">
        <f>'Bills Import 2024'!BI353</f>
        <v>1</v>
      </c>
      <c r="AB353" s="1">
        <f>'Bills Import 2024'!BJ353</f>
        <v>1</v>
      </c>
      <c r="AC353" s="1">
        <f>'Bills Import 2024'!BK353</f>
        <v>1</v>
      </c>
      <c r="AD353" s="1">
        <f>'Bills Import 2024'!BL353</f>
        <v>1</v>
      </c>
      <c r="AE353" s="1">
        <f>'Bills Import 2024'!BM353</f>
        <v>1</v>
      </c>
      <c r="AF353" s="1">
        <f>'Bills Import 2024'!BN353</f>
        <v>1</v>
      </c>
      <c r="AG353" s="46">
        <f>'Bills Import 2024'!BO353</f>
        <v>4168999</v>
      </c>
      <c r="AH353" s="46">
        <f>'Bills Import 2024'!BP353</f>
        <v>2036378</v>
      </c>
      <c r="AI353" s="46">
        <f>'Bills Import 2024'!BQ353</f>
        <v>187987</v>
      </c>
      <c r="AJ353" s="46">
        <f>'Bills Import 2024'!BR353</f>
        <v>834699</v>
      </c>
      <c r="AK353" s="46">
        <f>'Bills Import 2024'!BS353</f>
        <v>357086</v>
      </c>
      <c r="AL353" s="46">
        <f>'Bills Import 2024'!BT353</f>
        <v>823906</v>
      </c>
      <c r="AM353" s="1">
        <f>'Bills Import 2024'!U353</f>
        <v>10265</v>
      </c>
      <c r="AN353" s="1" t="str">
        <f>'Bills Import 2024'!W353</f>
        <v>{"61": 100.0}</v>
      </c>
      <c r="AO353" s="1" t="str">
        <f>'Bills Import 2024'!AW353</f>
        <v>15% PUR</v>
      </c>
      <c r="AP353" s="1" t="str">
        <f>'Bills Import 2024'!AX353</f>
        <v>0% PUR</v>
      </c>
      <c r="AQ353" s="1" t="str">
        <f>'Bills Import 2024'!AY353</f>
        <v>15% PUR</v>
      </c>
      <c r="AR353" s="1" t="str">
        <f>'Bills Import 2024'!AZ353</f>
        <v>15% PUR</v>
      </c>
      <c r="AS353" s="1" t="str">
        <f>'Bills Import 2024'!BA353</f>
        <v>15% PUR</v>
      </c>
      <c r="AT353" s="1" t="str">
        <f>'Bills Import 2024'!BB353</f>
        <v>0% PUR</v>
      </c>
    </row>
    <row r="354" spans="1:46" x14ac:dyDescent="0.25">
      <c r="A354" s="1" t="str">
        <f>'Bills Import 2024'!E354</f>
        <v/>
      </c>
      <c r="B354" s="1" t="str">
        <f>'Bills Import 2024'!G354</f>
        <v/>
      </c>
      <c r="C354" s="1" t="str">
        <f>'Bills Import 2024'!I354</f>
        <v/>
      </c>
      <c r="D354" s="1" t="str">
        <f>'Bills Import 2024'!K354</f>
        <v/>
      </c>
      <c r="E354" s="1" t="str">
        <f>'Bills Import 2024'!M354</f>
        <v/>
      </c>
      <c r="F354" s="1" t="str">
        <f>'Bills Import 2024'!O354</f>
        <v/>
      </c>
      <c r="G354" s="45" t="str">
        <f>'Bills Import 2024'!R354</f>
        <v/>
      </c>
      <c r="H354" s="45" t="str">
        <f>'Bills Import 2024'!R354</f>
        <v/>
      </c>
      <c r="I354" s="45" t="str">
        <f>'Bills Import 2024'!AE354</f>
        <v/>
      </c>
      <c r="J354" s="45" t="str">
        <f>'Bills Import 2024'!AG354</f>
        <v/>
      </c>
      <c r="K354" s="45" t="str">
        <f>'Bills Import 2024'!AI354</f>
        <v/>
      </c>
      <c r="L354" s="45" t="str">
        <f>'Bills Import 2024'!AK354</f>
        <v/>
      </c>
      <c r="M354" s="45" t="str">
        <f>'Bills Import 2024'!AM354</f>
        <v/>
      </c>
      <c r="N354" s="45" t="str">
        <f>'Bills Import 2024'!AO354</f>
        <v/>
      </c>
      <c r="O354" s="1" t="str">
        <f>'Bills Import 2024'!X354</f>
        <v>101011701</v>
      </c>
      <c r="P354" s="1" t="str">
        <f>'Bills Import 2024'!Y354</f>
        <v>3010093</v>
      </c>
      <c r="Q354" s="1" t="str">
        <f>'Bills Import 2024'!Z354</f>
        <v>3010094</v>
      </c>
      <c r="R354" s="1" t="str">
        <f>'Bills Import 2024'!AA354</f>
        <v>101011701</v>
      </c>
      <c r="S354" s="1" t="str">
        <f>'Bills Import 2024'!AB354</f>
        <v>3010096</v>
      </c>
      <c r="T354" s="1" t="str">
        <f>'Bills Import 2024'!AC354</f>
        <v>3010097</v>
      </c>
      <c r="U354" s="1" t="str">
        <f>'Bills Import 2024'!BC354</f>
        <v>Deduction of Advance Payment to Suppliers</v>
      </c>
      <c r="V354" s="1" t="str">
        <f>'Bills Import 2024'!BD354</f>
        <v>Manpower</v>
      </c>
      <c r="W354" s="1" t="str">
        <f>'Bills Import 2024'!BE354</f>
        <v>Machinary</v>
      </c>
      <c r="X354" s="1" t="str">
        <f>'Bills Import 2024'!BF354</f>
        <v>Deduction of Advance Payment to Suppliers</v>
      </c>
      <c r="Y354" s="1" t="str">
        <f>'Bills Import 2024'!BG354</f>
        <v>Indirect Costs</v>
      </c>
      <c r="Z354" s="1" t="str">
        <f>'Bills Import 2024'!BH354</f>
        <v>Overheads</v>
      </c>
      <c r="AA354" s="1">
        <f>'Bills Import 2024'!BI354</f>
        <v>-1</v>
      </c>
      <c r="AB354" s="1">
        <f>'Bills Import 2024'!BJ354</f>
        <v>1</v>
      </c>
      <c r="AC354" s="1">
        <f>'Bills Import 2024'!BK354</f>
        <v>1</v>
      </c>
      <c r="AD354" s="1">
        <f>'Bills Import 2024'!BL354</f>
        <v>-1</v>
      </c>
      <c r="AE354" s="1">
        <f>'Bills Import 2024'!BM354</f>
        <v>1</v>
      </c>
      <c r="AF354" s="1">
        <f>'Bills Import 2024'!BN354</f>
        <v>1</v>
      </c>
      <c r="AG354" s="46">
        <f>'Bills Import 2024'!BO354</f>
        <v>1250700</v>
      </c>
      <c r="AH354" s="46">
        <f>'Bills Import 2024'!BP354</f>
        <v>610913</v>
      </c>
      <c r="AI354" s="46">
        <f>'Bills Import 2024'!BQ354</f>
        <v>56396</v>
      </c>
      <c r="AJ354" s="46">
        <f>'Bills Import 2024'!BR354</f>
        <v>250410</v>
      </c>
      <c r="AK354" s="46">
        <f>'Bills Import 2024'!BS354</f>
        <v>107126</v>
      </c>
      <c r="AL354" s="46">
        <f>'Bills Import 2024'!BT354</f>
        <v>247172</v>
      </c>
      <c r="AM354" s="1">
        <f>'Bills Import 2024'!U354</f>
        <v>10265</v>
      </c>
      <c r="AN354" s="1" t="str">
        <f>'Bills Import 2024'!W354</f>
        <v>{"61": 100.0}</v>
      </c>
      <c r="AO354" s="1" t="str">
        <f>'Bills Import 2024'!AW354</f>
        <v>15% PUR</v>
      </c>
      <c r="AP354" s="1" t="str">
        <f>'Bills Import 2024'!AX354</f>
        <v>0% PUR</v>
      </c>
      <c r="AQ354" s="1" t="str">
        <f>'Bills Import 2024'!AY354</f>
        <v>15% PUR</v>
      </c>
      <c r="AR354" s="1" t="str">
        <f>'Bills Import 2024'!AZ354</f>
        <v>15% PUR</v>
      </c>
      <c r="AS354" s="1" t="str">
        <f>'Bills Import 2024'!BA354</f>
        <v>15% PUR</v>
      </c>
      <c r="AT354" s="1" t="str">
        <f>'Bills Import 2024'!BB354</f>
        <v>0% PUR</v>
      </c>
    </row>
    <row r="355" spans="1:46" x14ac:dyDescent="0.25">
      <c r="A355" s="1" t="str">
        <f>'Bills Import 2024'!E355</f>
        <v>Raw Material Supplier</v>
      </c>
      <c r="B355" s="1" t="str">
        <f>'Bills Import 2024'!G355</f>
        <v>Employees Wages &amp; Salaries</v>
      </c>
      <c r="C355" s="1" t="str">
        <f>'Bills Import 2024'!I355</f>
        <v>Machinary Depreciation &amp; Maintenance</v>
      </c>
      <c r="D355" s="1" t="str">
        <f>'Bills Import 2024'!K355</f>
        <v>Subcontractors &amp; Services</v>
      </c>
      <c r="E355" s="1" t="str">
        <f>'Bills Import 2024'!M355</f>
        <v>Indirect Costs</v>
      </c>
      <c r="F355" s="1" t="str">
        <f>'Bills Import 2024'!O355</f>
        <v>Overheads</v>
      </c>
      <c r="G355" s="45">
        <f>'Bills Import 2024'!R355</f>
        <v>45596</v>
      </c>
      <c r="H355" s="45">
        <f>'Bills Import 2024'!R355</f>
        <v>45596</v>
      </c>
      <c r="I355" s="45">
        <f>'Bills Import 2024'!AE355</f>
        <v>45631</v>
      </c>
      <c r="J355" s="45">
        <f>'Bills Import 2024'!AG355</f>
        <v>45601</v>
      </c>
      <c r="K355" s="45">
        <f>'Bills Import 2024'!AI355</f>
        <v>45626</v>
      </c>
      <c r="L355" s="45">
        <f>'Bills Import 2024'!AK355</f>
        <v>45611</v>
      </c>
      <c r="M355" s="45">
        <f>'Bills Import 2024'!AM355</f>
        <v>45596</v>
      </c>
      <c r="N355" s="45">
        <f>'Bills Import 2024'!AO355</f>
        <v>45617</v>
      </c>
      <c r="O355" s="1" t="str">
        <f>'Bills Import 2024'!X355</f>
        <v>3010092</v>
      </c>
      <c r="P355" s="1" t="str">
        <f>'Bills Import 2024'!Y355</f>
        <v>3010093</v>
      </c>
      <c r="Q355" s="1" t="str">
        <f>'Bills Import 2024'!Z355</f>
        <v>3010094</v>
      </c>
      <c r="R355" s="1" t="str">
        <f>'Bills Import 2024'!AA355</f>
        <v>3010095</v>
      </c>
      <c r="S355" s="1" t="str">
        <f>'Bills Import 2024'!AB355</f>
        <v>3010096</v>
      </c>
      <c r="T355" s="1" t="str">
        <f>'Bills Import 2024'!AC355</f>
        <v>3010097</v>
      </c>
      <c r="U355" s="1" t="str">
        <f>'Bills Import 2024'!BC355</f>
        <v>Raw Material</v>
      </c>
      <c r="V355" s="1" t="str">
        <f>'Bills Import 2024'!BD355</f>
        <v>Manpower</v>
      </c>
      <c r="W355" s="1" t="str">
        <f>'Bills Import 2024'!BE355</f>
        <v>Machinary</v>
      </c>
      <c r="X355" s="1" t="str">
        <f>'Bills Import 2024'!BF355</f>
        <v>Subcontractors</v>
      </c>
      <c r="Y355" s="1" t="str">
        <f>'Bills Import 2024'!BG355</f>
        <v>Indirect Costs</v>
      </c>
      <c r="Z355" s="1" t="str">
        <f>'Bills Import 2024'!BH355</f>
        <v>Overheads</v>
      </c>
      <c r="AA355" s="1">
        <f>'Bills Import 2024'!BI355</f>
        <v>1</v>
      </c>
      <c r="AB355" s="1">
        <f>'Bills Import 2024'!BJ355</f>
        <v>1</v>
      </c>
      <c r="AC355" s="1">
        <f>'Bills Import 2024'!BK355</f>
        <v>1</v>
      </c>
      <c r="AD355" s="1">
        <f>'Bills Import 2024'!BL355</f>
        <v>1</v>
      </c>
      <c r="AE355" s="1">
        <f>'Bills Import 2024'!BM355</f>
        <v>1</v>
      </c>
      <c r="AF355" s="1">
        <f>'Bills Import 2024'!BN355</f>
        <v>1</v>
      </c>
      <c r="AG355" s="46">
        <f>'Bills Import 2024'!BO355</f>
        <v>385360</v>
      </c>
      <c r="AH355" s="46">
        <f>'Bills Import 2024'!BP355</f>
        <v>188232</v>
      </c>
      <c r="AI355" s="46">
        <f>'Bills Import 2024'!BQ355</f>
        <v>17377</v>
      </c>
      <c r="AJ355" s="46">
        <f>'Bills Import 2024'!BR355</f>
        <v>77155</v>
      </c>
      <c r="AK355" s="46">
        <f>'Bills Import 2024'!BS355</f>
        <v>33007</v>
      </c>
      <c r="AL355" s="46">
        <f>'Bills Import 2024'!BT355</f>
        <v>76158</v>
      </c>
      <c r="AM355" s="1">
        <f>'Bills Import 2024'!U355</f>
        <v>10219</v>
      </c>
      <c r="AN355" s="1" t="str">
        <f>'Bills Import 2024'!W355</f>
        <v>{"991": 100.0}</v>
      </c>
      <c r="AO355" s="1" t="str">
        <f>'Bills Import 2024'!AW355</f>
        <v>15% PUR</v>
      </c>
      <c r="AP355" s="1" t="str">
        <f>'Bills Import 2024'!AX355</f>
        <v>0% PUR</v>
      </c>
      <c r="AQ355" s="1" t="str">
        <f>'Bills Import 2024'!AY355</f>
        <v>15% PUR</v>
      </c>
      <c r="AR355" s="1" t="str">
        <f>'Bills Import 2024'!AZ355</f>
        <v>15% PUR</v>
      </c>
      <c r="AS355" s="1" t="str">
        <f>'Bills Import 2024'!BA355</f>
        <v>15% PUR</v>
      </c>
      <c r="AT355" s="1" t="str">
        <f>'Bills Import 2024'!BB355</f>
        <v>0% PUR</v>
      </c>
    </row>
    <row r="356" spans="1:46" x14ac:dyDescent="0.25">
      <c r="A356" s="1" t="str">
        <f>'Bills Import 2024'!E356</f>
        <v/>
      </c>
      <c r="B356" s="1" t="str">
        <f>'Bills Import 2024'!G356</f>
        <v/>
      </c>
      <c r="C356" s="1" t="str">
        <f>'Bills Import 2024'!I356</f>
        <v/>
      </c>
      <c r="D356" s="1" t="str">
        <f>'Bills Import 2024'!K356</f>
        <v/>
      </c>
      <c r="E356" s="1" t="str">
        <f>'Bills Import 2024'!M356</f>
        <v/>
      </c>
      <c r="F356" s="1" t="str">
        <f>'Bills Import 2024'!O356</f>
        <v/>
      </c>
      <c r="G356" s="45" t="str">
        <f>'Bills Import 2024'!R356</f>
        <v/>
      </c>
      <c r="H356" s="45" t="str">
        <f>'Bills Import 2024'!R356</f>
        <v/>
      </c>
      <c r="I356" s="45" t="str">
        <f>'Bills Import 2024'!AE356</f>
        <v/>
      </c>
      <c r="J356" s="45" t="str">
        <f>'Bills Import 2024'!AG356</f>
        <v/>
      </c>
      <c r="K356" s="45" t="str">
        <f>'Bills Import 2024'!AI356</f>
        <v/>
      </c>
      <c r="L356" s="45" t="str">
        <f>'Bills Import 2024'!AK356</f>
        <v/>
      </c>
      <c r="M356" s="45" t="str">
        <f>'Bills Import 2024'!AM356</f>
        <v/>
      </c>
      <c r="N356" s="45" t="str">
        <f>'Bills Import 2024'!AO356</f>
        <v/>
      </c>
      <c r="O356" s="1" t="str">
        <f>'Bills Import 2024'!X356</f>
        <v>101011701</v>
      </c>
      <c r="P356" s="1" t="str">
        <f>'Bills Import 2024'!Y356</f>
        <v>3010093</v>
      </c>
      <c r="Q356" s="1" t="str">
        <f>'Bills Import 2024'!Z356</f>
        <v>3010094</v>
      </c>
      <c r="R356" s="1" t="str">
        <f>'Bills Import 2024'!AA356</f>
        <v>101011701</v>
      </c>
      <c r="S356" s="1" t="str">
        <f>'Bills Import 2024'!AB356</f>
        <v>3010096</v>
      </c>
      <c r="T356" s="1" t="str">
        <f>'Bills Import 2024'!AC356</f>
        <v>3010097</v>
      </c>
      <c r="U356" s="1" t="str">
        <f>'Bills Import 2024'!BC356</f>
        <v>Deduction of Advance Payment to Suppliers</v>
      </c>
      <c r="V356" s="1" t="str">
        <f>'Bills Import 2024'!BD356</f>
        <v>Manpower</v>
      </c>
      <c r="W356" s="1" t="str">
        <f>'Bills Import 2024'!BE356</f>
        <v>Machinary</v>
      </c>
      <c r="X356" s="1" t="str">
        <f>'Bills Import 2024'!BF356</f>
        <v>Deduction of Advance Payment to Suppliers</v>
      </c>
      <c r="Y356" s="1" t="str">
        <f>'Bills Import 2024'!BG356</f>
        <v>Indirect Costs</v>
      </c>
      <c r="Z356" s="1" t="str">
        <f>'Bills Import 2024'!BH356</f>
        <v>Overheads</v>
      </c>
      <c r="AA356" s="1">
        <f>'Bills Import 2024'!BI356</f>
        <v>-1</v>
      </c>
      <c r="AB356" s="1">
        <f>'Bills Import 2024'!BJ356</f>
        <v>1</v>
      </c>
      <c r="AC356" s="1">
        <f>'Bills Import 2024'!BK356</f>
        <v>1</v>
      </c>
      <c r="AD356" s="1">
        <f>'Bills Import 2024'!BL356</f>
        <v>-1</v>
      </c>
      <c r="AE356" s="1">
        <f>'Bills Import 2024'!BM356</f>
        <v>1</v>
      </c>
      <c r="AF356" s="1">
        <f>'Bills Import 2024'!BN356</f>
        <v>1</v>
      </c>
      <c r="AG356" s="46">
        <f>'Bills Import 2024'!BO356</f>
        <v>96340</v>
      </c>
      <c r="AH356" s="46">
        <f>'Bills Import 2024'!BP356</f>
        <v>47058</v>
      </c>
      <c r="AI356" s="46">
        <f>'Bills Import 2024'!BQ356</f>
        <v>4344</v>
      </c>
      <c r="AJ356" s="46">
        <f>'Bills Import 2024'!BR356</f>
        <v>19289</v>
      </c>
      <c r="AK356" s="46">
        <f>'Bills Import 2024'!BS356</f>
        <v>8252</v>
      </c>
      <c r="AL356" s="46">
        <f>'Bills Import 2024'!BT356</f>
        <v>19039</v>
      </c>
      <c r="AM356" s="1">
        <f>'Bills Import 2024'!U356</f>
        <v>10219</v>
      </c>
      <c r="AN356" s="1" t="str">
        <f>'Bills Import 2024'!W356</f>
        <v>{"991": 100.0}</v>
      </c>
      <c r="AO356" s="1" t="str">
        <f>'Bills Import 2024'!AW356</f>
        <v>15% PUR</v>
      </c>
      <c r="AP356" s="1" t="str">
        <f>'Bills Import 2024'!AX356</f>
        <v>0% PUR</v>
      </c>
      <c r="AQ356" s="1" t="str">
        <f>'Bills Import 2024'!AY356</f>
        <v>15% PUR</v>
      </c>
      <c r="AR356" s="1" t="str">
        <f>'Bills Import 2024'!AZ356</f>
        <v>15% PUR</v>
      </c>
      <c r="AS356" s="1" t="str">
        <f>'Bills Import 2024'!BA356</f>
        <v>15% PUR</v>
      </c>
      <c r="AT356" s="1" t="str">
        <f>'Bills Import 2024'!BB356</f>
        <v>0% PUR</v>
      </c>
    </row>
    <row r="357" spans="1:46" x14ac:dyDescent="0.25">
      <c r="A357" s="1" t="str">
        <f>'Bills Import 2024'!E357</f>
        <v>Raw Material Supplier</v>
      </c>
      <c r="B357" s="1" t="str">
        <f>'Bills Import 2024'!G357</f>
        <v>Employees Wages &amp; Salaries</v>
      </c>
      <c r="C357" s="1" t="str">
        <f>'Bills Import 2024'!I357</f>
        <v>Machinary Depreciation &amp; Maintenance</v>
      </c>
      <c r="D357" s="1" t="str">
        <f>'Bills Import 2024'!K357</f>
        <v>Subcontractors &amp; Services</v>
      </c>
      <c r="E357" s="1" t="str">
        <f>'Bills Import 2024'!M357</f>
        <v>Indirect Costs</v>
      </c>
      <c r="F357" s="1" t="str">
        <f>'Bills Import 2024'!O357</f>
        <v>Overheads</v>
      </c>
      <c r="G357" s="45">
        <f>'Bills Import 2024'!R357</f>
        <v>45596</v>
      </c>
      <c r="H357" s="45">
        <f>'Bills Import 2024'!R357</f>
        <v>45596</v>
      </c>
      <c r="I357" s="45">
        <f>'Bills Import 2024'!AE357</f>
        <v>45631</v>
      </c>
      <c r="J357" s="45">
        <f>'Bills Import 2024'!AG357</f>
        <v>45601</v>
      </c>
      <c r="K357" s="45">
        <f>'Bills Import 2024'!AI357</f>
        <v>45626</v>
      </c>
      <c r="L357" s="45">
        <f>'Bills Import 2024'!AK357</f>
        <v>45611</v>
      </c>
      <c r="M357" s="45">
        <f>'Bills Import 2024'!AM357</f>
        <v>45596</v>
      </c>
      <c r="N357" s="45">
        <f>'Bills Import 2024'!AO357</f>
        <v>45617</v>
      </c>
      <c r="O357" s="1" t="str">
        <f>'Bills Import 2024'!X357</f>
        <v>3010092</v>
      </c>
      <c r="P357" s="1" t="str">
        <f>'Bills Import 2024'!Y357</f>
        <v>3010093</v>
      </c>
      <c r="Q357" s="1" t="str">
        <f>'Bills Import 2024'!Z357</f>
        <v>3010094</v>
      </c>
      <c r="R357" s="1" t="str">
        <f>'Bills Import 2024'!AA357</f>
        <v>3010095</v>
      </c>
      <c r="S357" s="1" t="str">
        <f>'Bills Import 2024'!AB357</f>
        <v>3010096</v>
      </c>
      <c r="T357" s="1" t="str">
        <f>'Bills Import 2024'!AC357</f>
        <v>3010097</v>
      </c>
      <c r="U357" s="1" t="str">
        <f>'Bills Import 2024'!BC357</f>
        <v>Raw Material</v>
      </c>
      <c r="V357" s="1" t="str">
        <f>'Bills Import 2024'!BD357</f>
        <v>Manpower</v>
      </c>
      <c r="W357" s="1" t="str">
        <f>'Bills Import 2024'!BE357</f>
        <v>Machinary</v>
      </c>
      <c r="X357" s="1" t="str">
        <f>'Bills Import 2024'!BF357</f>
        <v>Subcontractors</v>
      </c>
      <c r="Y357" s="1" t="str">
        <f>'Bills Import 2024'!BG357</f>
        <v>Indirect Costs</v>
      </c>
      <c r="Z357" s="1" t="str">
        <f>'Bills Import 2024'!BH357</f>
        <v>Overheads</v>
      </c>
      <c r="AA357" s="1">
        <f>'Bills Import 2024'!BI357</f>
        <v>1</v>
      </c>
      <c r="AB357" s="1">
        <f>'Bills Import 2024'!BJ357</f>
        <v>1</v>
      </c>
      <c r="AC357" s="1">
        <f>'Bills Import 2024'!BK357</f>
        <v>1</v>
      </c>
      <c r="AD357" s="1">
        <f>'Bills Import 2024'!BL357</f>
        <v>1</v>
      </c>
      <c r="AE357" s="1">
        <f>'Bills Import 2024'!BM357</f>
        <v>1</v>
      </c>
      <c r="AF357" s="1">
        <f>'Bills Import 2024'!BN357</f>
        <v>1</v>
      </c>
      <c r="AG357" s="46">
        <f>'Bills Import 2024'!BO357</f>
        <v>598879</v>
      </c>
      <c r="AH357" s="46">
        <f>'Bills Import 2024'!BP357</f>
        <v>292527</v>
      </c>
      <c r="AI357" s="46">
        <f>'Bills Import 2024'!BQ357</f>
        <v>27004</v>
      </c>
      <c r="AJ357" s="46">
        <f>'Bills Import 2024'!BR357</f>
        <v>119905</v>
      </c>
      <c r="AK357" s="46">
        <f>'Bills Import 2024'!BS357</f>
        <v>51296</v>
      </c>
      <c r="AL357" s="46">
        <f>'Bills Import 2024'!BT357</f>
        <v>118354</v>
      </c>
      <c r="AM357" s="1">
        <f>'Bills Import 2024'!U357</f>
        <v>10254</v>
      </c>
      <c r="AN357" s="1" t="str">
        <f>'Bills Import 2024'!W357</f>
        <v>{"1026": 100.0}</v>
      </c>
      <c r="AO357" s="1" t="str">
        <f>'Bills Import 2024'!AW357</f>
        <v>15% PUR</v>
      </c>
      <c r="AP357" s="1" t="str">
        <f>'Bills Import 2024'!AX357</f>
        <v>0% PUR</v>
      </c>
      <c r="AQ357" s="1" t="str">
        <f>'Bills Import 2024'!AY357</f>
        <v>15% PUR</v>
      </c>
      <c r="AR357" s="1" t="str">
        <f>'Bills Import 2024'!AZ357</f>
        <v>15% PUR</v>
      </c>
      <c r="AS357" s="1" t="str">
        <f>'Bills Import 2024'!BA357</f>
        <v>15% PUR</v>
      </c>
      <c r="AT357" s="1" t="str">
        <f>'Bills Import 2024'!BB357</f>
        <v>0% PUR</v>
      </c>
    </row>
    <row r="358" spans="1:46" x14ac:dyDescent="0.25">
      <c r="A358" s="1" t="str">
        <f>'Bills Import 2024'!E358</f>
        <v/>
      </c>
      <c r="B358" s="1" t="str">
        <f>'Bills Import 2024'!G358</f>
        <v/>
      </c>
      <c r="C358" s="1" t="str">
        <f>'Bills Import 2024'!I358</f>
        <v/>
      </c>
      <c r="D358" s="1" t="str">
        <f>'Bills Import 2024'!K358</f>
        <v/>
      </c>
      <c r="E358" s="1" t="str">
        <f>'Bills Import 2024'!M358</f>
        <v/>
      </c>
      <c r="F358" s="1" t="str">
        <f>'Bills Import 2024'!O358</f>
        <v/>
      </c>
      <c r="G358" s="45" t="str">
        <f>'Bills Import 2024'!R358</f>
        <v/>
      </c>
      <c r="H358" s="45" t="str">
        <f>'Bills Import 2024'!R358</f>
        <v/>
      </c>
      <c r="I358" s="45" t="str">
        <f>'Bills Import 2024'!AE358</f>
        <v/>
      </c>
      <c r="J358" s="45" t="str">
        <f>'Bills Import 2024'!AG358</f>
        <v/>
      </c>
      <c r="K358" s="45" t="str">
        <f>'Bills Import 2024'!AI358</f>
        <v/>
      </c>
      <c r="L358" s="45" t="str">
        <f>'Bills Import 2024'!AK358</f>
        <v/>
      </c>
      <c r="M358" s="45" t="str">
        <f>'Bills Import 2024'!AM358</f>
        <v/>
      </c>
      <c r="N358" s="45" t="str">
        <f>'Bills Import 2024'!AO358</f>
        <v/>
      </c>
      <c r="O358" s="1" t="str">
        <f>'Bills Import 2024'!X358</f>
        <v>101011701</v>
      </c>
      <c r="P358" s="1" t="str">
        <f>'Bills Import 2024'!Y358</f>
        <v>3010093</v>
      </c>
      <c r="Q358" s="1" t="str">
        <f>'Bills Import 2024'!Z358</f>
        <v>3010094</v>
      </c>
      <c r="R358" s="1" t="str">
        <f>'Bills Import 2024'!AA358</f>
        <v>101011701</v>
      </c>
      <c r="S358" s="1" t="str">
        <f>'Bills Import 2024'!AB358</f>
        <v>3010096</v>
      </c>
      <c r="T358" s="1" t="str">
        <f>'Bills Import 2024'!AC358</f>
        <v>3010097</v>
      </c>
      <c r="U358" s="1" t="str">
        <f>'Bills Import 2024'!BC358</f>
        <v>Deduction of Advance Payment to Suppliers</v>
      </c>
      <c r="V358" s="1" t="str">
        <f>'Bills Import 2024'!BD358</f>
        <v>Manpower</v>
      </c>
      <c r="W358" s="1" t="str">
        <f>'Bills Import 2024'!BE358</f>
        <v>Machinary</v>
      </c>
      <c r="X358" s="1" t="str">
        <f>'Bills Import 2024'!BF358</f>
        <v>Deduction of Advance Payment to Suppliers</v>
      </c>
      <c r="Y358" s="1" t="str">
        <f>'Bills Import 2024'!BG358</f>
        <v>Indirect Costs</v>
      </c>
      <c r="Z358" s="1" t="str">
        <f>'Bills Import 2024'!BH358</f>
        <v>Overheads</v>
      </c>
      <c r="AA358" s="1">
        <f>'Bills Import 2024'!BI358</f>
        <v>-1</v>
      </c>
      <c r="AB358" s="1">
        <f>'Bills Import 2024'!BJ358</f>
        <v>1</v>
      </c>
      <c r="AC358" s="1">
        <f>'Bills Import 2024'!BK358</f>
        <v>1</v>
      </c>
      <c r="AD358" s="1">
        <f>'Bills Import 2024'!BL358</f>
        <v>-1</v>
      </c>
      <c r="AE358" s="1">
        <f>'Bills Import 2024'!BM358</f>
        <v>1</v>
      </c>
      <c r="AF358" s="1">
        <f>'Bills Import 2024'!BN358</f>
        <v>1</v>
      </c>
      <c r="AG358" s="46">
        <f>'Bills Import 2024'!BO358</f>
        <v>119776</v>
      </c>
      <c r="AH358" s="46">
        <f>'Bills Import 2024'!BP358</f>
        <v>58505</v>
      </c>
      <c r="AI358" s="46">
        <f>'Bills Import 2024'!BQ358</f>
        <v>5401</v>
      </c>
      <c r="AJ358" s="46">
        <f>'Bills Import 2024'!BR358</f>
        <v>23981</v>
      </c>
      <c r="AK358" s="46">
        <f>'Bills Import 2024'!BS358</f>
        <v>10259</v>
      </c>
      <c r="AL358" s="46">
        <f>'Bills Import 2024'!BT358</f>
        <v>23671</v>
      </c>
      <c r="AM358" s="1">
        <f>'Bills Import 2024'!U358</f>
        <v>10254</v>
      </c>
      <c r="AN358" s="1" t="str">
        <f>'Bills Import 2024'!W358</f>
        <v>{"1026": 100.0}</v>
      </c>
      <c r="AO358" s="1" t="str">
        <f>'Bills Import 2024'!AW358</f>
        <v>15% PUR</v>
      </c>
      <c r="AP358" s="1" t="str">
        <f>'Bills Import 2024'!AX358</f>
        <v>0% PUR</v>
      </c>
      <c r="AQ358" s="1" t="str">
        <f>'Bills Import 2024'!AY358</f>
        <v>15% PUR</v>
      </c>
      <c r="AR358" s="1" t="str">
        <f>'Bills Import 2024'!AZ358</f>
        <v>15% PUR</v>
      </c>
      <c r="AS358" s="1" t="str">
        <f>'Bills Import 2024'!BA358</f>
        <v>15% PUR</v>
      </c>
      <c r="AT358" s="1" t="str">
        <f>'Bills Import 2024'!BB358</f>
        <v>0% PUR</v>
      </c>
    </row>
    <row r="359" spans="1:46" x14ac:dyDescent="0.25">
      <c r="A359" s="1" t="str">
        <f>'Bills Import 2024'!E359</f>
        <v>Raw Material Supplier</v>
      </c>
      <c r="B359" s="1" t="str">
        <f>'Bills Import 2024'!G359</f>
        <v>Employees Wages &amp; Salaries</v>
      </c>
      <c r="C359" s="1" t="str">
        <f>'Bills Import 2024'!I359</f>
        <v>Machinary Depreciation &amp; Maintenance</v>
      </c>
      <c r="D359" s="1" t="str">
        <f>'Bills Import 2024'!K359</f>
        <v>Subcontractors &amp; Services</v>
      </c>
      <c r="E359" s="1" t="str">
        <f>'Bills Import 2024'!M359</f>
        <v>Indirect Costs</v>
      </c>
      <c r="F359" s="1" t="str">
        <f>'Bills Import 2024'!O359</f>
        <v>Overheads</v>
      </c>
      <c r="G359" s="45">
        <f>'Bills Import 2024'!R359</f>
        <v>45596</v>
      </c>
      <c r="H359" s="45">
        <f>'Bills Import 2024'!R359</f>
        <v>45596</v>
      </c>
      <c r="I359" s="45">
        <f>'Bills Import 2024'!AE359</f>
        <v>45631</v>
      </c>
      <c r="J359" s="45">
        <f>'Bills Import 2024'!AG359</f>
        <v>45601</v>
      </c>
      <c r="K359" s="45">
        <f>'Bills Import 2024'!AI359</f>
        <v>45626</v>
      </c>
      <c r="L359" s="45">
        <f>'Bills Import 2024'!AK359</f>
        <v>45611</v>
      </c>
      <c r="M359" s="45">
        <f>'Bills Import 2024'!AM359</f>
        <v>45596</v>
      </c>
      <c r="N359" s="45">
        <f>'Bills Import 2024'!AO359</f>
        <v>45617</v>
      </c>
      <c r="O359" s="1" t="str">
        <f>'Bills Import 2024'!X359</f>
        <v>3010092</v>
      </c>
      <c r="P359" s="1" t="str">
        <f>'Bills Import 2024'!Y359</f>
        <v>3010093</v>
      </c>
      <c r="Q359" s="1" t="str">
        <f>'Bills Import 2024'!Z359</f>
        <v>3010094</v>
      </c>
      <c r="R359" s="1" t="str">
        <f>'Bills Import 2024'!AA359</f>
        <v>3010095</v>
      </c>
      <c r="S359" s="1" t="str">
        <f>'Bills Import 2024'!AB359</f>
        <v>3010096</v>
      </c>
      <c r="T359" s="1" t="str">
        <f>'Bills Import 2024'!AC359</f>
        <v>3010097</v>
      </c>
      <c r="U359" s="1" t="str">
        <f>'Bills Import 2024'!BC359</f>
        <v>Raw Material</v>
      </c>
      <c r="V359" s="1" t="str">
        <f>'Bills Import 2024'!BD359</f>
        <v>Manpower</v>
      </c>
      <c r="W359" s="1" t="str">
        <f>'Bills Import 2024'!BE359</f>
        <v>Machinary</v>
      </c>
      <c r="X359" s="1" t="str">
        <f>'Bills Import 2024'!BF359</f>
        <v>Subcontractors</v>
      </c>
      <c r="Y359" s="1" t="str">
        <f>'Bills Import 2024'!BG359</f>
        <v>Indirect Costs</v>
      </c>
      <c r="Z359" s="1" t="str">
        <f>'Bills Import 2024'!BH359</f>
        <v>Overheads</v>
      </c>
      <c r="AA359" s="1">
        <f>'Bills Import 2024'!BI359</f>
        <v>1</v>
      </c>
      <c r="AB359" s="1">
        <f>'Bills Import 2024'!BJ359</f>
        <v>1</v>
      </c>
      <c r="AC359" s="1">
        <f>'Bills Import 2024'!BK359</f>
        <v>1</v>
      </c>
      <c r="AD359" s="1">
        <f>'Bills Import 2024'!BL359</f>
        <v>1</v>
      </c>
      <c r="AE359" s="1">
        <f>'Bills Import 2024'!BM359</f>
        <v>1</v>
      </c>
      <c r="AF359" s="1">
        <f>'Bills Import 2024'!BN359</f>
        <v>1</v>
      </c>
      <c r="AG359" s="46">
        <f>'Bills Import 2024'!BO359</f>
        <v>811125</v>
      </c>
      <c r="AH359" s="46">
        <f>'Bills Import 2024'!BP359</f>
        <v>396200</v>
      </c>
      <c r="AI359" s="46">
        <f>'Bills Import 2024'!BQ359</f>
        <v>36575</v>
      </c>
      <c r="AJ359" s="46">
        <f>'Bills Import 2024'!BR359</f>
        <v>162400</v>
      </c>
      <c r="AK359" s="46">
        <f>'Bills Import 2024'!BS359</f>
        <v>69475</v>
      </c>
      <c r="AL359" s="46">
        <f>'Bills Import 2024'!BT359</f>
        <v>160300</v>
      </c>
      <c r="AM359" s="1">
        <f>'Bills Import 2024'!U359</f>
        <v>10995</v>
      </c>
      <c r="AN359" s="1" t="str">
        <f>'Bills Import 2024'!W359</f>
        <v>{"1108": 100.0}</v>
      </c>
      <c r="AO359" s="1" t="str">
        <f>'Bills Import 2024'!AW359</f>
        <v>15% PUR</v>
      </c>
      <c r="AP359" s="1" t="str">
        <f>'Bills Import 2024'!AX359</f>
        <v>0% PUR</v>
      </c>
      <c r="AQ359" s="1" t="str">
        <f>'Bills Import 2024'!AY359</f>
        <v>15% PUR</v>
      </c>
      <c r="AR359" s="1" t="str">
        <f>'Bills Import 2024'!AZ359</f>
        <v>15% PUR</v>
      </c>
      <c r="AS359" s="1" t="str">
        <f>'Bills Import 2024'!BA359</f>
        <v>15% PUR</v>
      </c>
      <c r="AT359" s="1" t="str">
        <f>'Bills Import 2024'!BB359</f>
        <v>0% PUR</v>
      </c>
    </row>
    <row r="360" spans="1:46" x14ac:dyDescent="0.25">
      <c r="A360" s="1" t="str">
        <f>'Bills Import 2024'!E360</f>
        <v>Raw Material Supplier</v>
      </c>
      <c r="B360" s="1" t="str">
        <f>'Bills Import 2024'!G360</f>
        <v>Employees Wages &amp; Salaries</v>
      </c>
      <c r="C360" s="1" t="str">
        <f>'Bills Import 2024'!I360</f>
        <v>Machinary Depreciation &amp; Maintenance</v>
      </c>
      <c r="D360" s="1" t="str">
        <f>'Bills Import 2024'!K360</f>
        <v>Subcontractors &amp; Services</v>
      </c>
      <c r="E360" s="1" t="str">
        <f>'Bills Import 2024'!M360</f>
        <v>Indirect Costs</v>
      </c>
      <c r="F360" s="1" t="str">
        <f>'Bills Import 2024'!O360</f>
        <v>Overheads</v>
      </c>
      <c r="G360" s="45">
        <f>'Bills Import 2024'!R360</f>
        <v>45596</v>
      </c>
      <c r="H360" s="45">
        <f>'Bills Import 2024'!R360</f>
        <v>45596</v>
      </c>
      <c r="I360" s="45">
        <f>'Bills Import 2024'!AE360</f>
        <v>45631</v>
      </c>
      <c r="J360" s="45">
        <f>'Bills Import 2024'!AG360</f>
        <v>45601</v>
      </c>
      <c r="K360" s="45">
        <f>'Bills Import 2024'!AI360</f>
        <v>45626</v>
      </c>
      <c r="L360" s="45">
        <f>'Bills Import 2024'!AK360</f>
        <v>45611</v>
      </c>
      <c r="M360" s="45">
        <f>'Bills Import 2024'!AM360</f>
        <v>45596</v>
      </c>
      <c r="N360" s="45">
        <f>'Bills Import 2024'!AO360</f>
        <v>45617</v>
      </c>
      <c r="O360" s="1" t="str">
        <f>'Bills Import 2024'!X360</f>
        <v>3010092</v>
      </c>
      <c r="P360" s="1" t="str">
        <f>'Bills Import 2024'!Y360</f>
        <v>3010093</v>
      </c>
      <c r="Q360" s="1" t="str">
        <f>'Bills Import 2024'!Z360</f>
        <v>3010094</v>
      </c>
      <c r="R360" s="1" t="str">
        <f>'Bills Import 2024'!AA360</f>
        <v>3010095</v>
      </c>
      <c r="S360" s="1" t="str">
        <f>'Bills Import 2024'!AB360</f>
        <v>3010096</v>
      </c>
      <c r="T360" s="1" t="str">
        <f>'Bills Import 2024'!AC360</f>
        <v>3010097</v>
      </c>
      <c r="U360" s="1" t="str">
        <f>'Bills Import 2024'!BC360</f>
        <v>Raw Material</v>
      </c>
      <c r="V360" s="1" t="str">
        <f>'Bills Import 2024'!BD360</f>
        <v>Manpower</v>
      </c>
      <c r="W360" s="1" t="str">
        <f>'Bills Import 2024'!BE360</f>
        <v>Machinary</v>
      </c>
      <c r="X360" s="1" t="str">
        <f>'Bills Import 2024'!BF360</f>
        <v>Subcontractors</v>
      </c>
      <c r="Y360" s="1" t="str">
        <f>'Bills Import 2024'!BG360</f>
        <v>Indirect Costs</v>
      </c>
      <c r="Z360" s="1" t="str">
        <f>'Bills Import 2024'!BH360</f>
        <v>Overheads</v>
      </c>
      <c r="AA360" s="1">
        <f>'Bills Import 2024'!BI360</f>
        <v>1</v>
      </c>
      <c r="AB360" s="1">
        <f>'Bills Import 2024'!BJ360</f>
        <v>1</v>
      </c>
      <c r="AC360" s="1">
        <f>'Bills Import 2024'!BK360</f>
        <v>1</v>
      </c>
      <c r="AD360" s="1">
        <f>'Bills Import 2024'!BL360</f>
        <v>1</v>
      </c>
      <c r="AE360" s="1">
        <f>'Bills Import 2024'!BM360</f>
        <v>1</v>
      </c>
      <c r="AF360" s="1">
        <f>'Bills Import 2024'!BN360</f>
        <v>1</v>
      </c>
      <c r="AG360" s="46">
        <f>'Bills Import 2024'!BO360</f>
        <v>795779</v>
      </c>
      <c r="AH360" s="46">
        <f>'Bills Import 2024'!BP360</f>
        <v>388704</v>
      </c>
      <c r="AI360" s="46">
        <f>'Bills Import 2024'!BQ360</f>
        <v>35883</v>
      </c>
      <c r="AJ360" s="46">
        <f>'Bills Import 2024'!BR360</f>
        <v>159327</v>
      </c>
      <c r="AK360" s="46">
        <f>'Bills Import 2024'!BS360</f>
        <v>68161</v>
      </c>
      <c r="AL360" s="46">
        <f>'Bills Import 2024'!BT360</f>
        <v>157267</v>
      </c>
      <c r="AM360" s="1">
        <f>'Bills Import 2024'!U360</f>
        <v>10259</v>
      </c>
      <c r="AN360" s="1" t="str">
        <f>'Bills Import 2024'!W360</f>
        <v>{"1031": 100.0}</v>
      </c>
      <c r="AO360" s="1" t="str">
        <f>'Bills Import 2024'!AW360</f>
        <v>15% PUR</v>
      </c>
      <c r="AP360" s="1" t="str">
        <f>'Bills Import 2024'!AX360</f>
        <v>0% PUR</v>
      </c>
      <c r="AQ360" s="1" t="str">
        <f>'Bills Import 2024'!AY360</f>
        <v>15% PUR</v>
      </c>
      <c r="AR360" s="1" t="str">
        <f>'Bills Import 2024'!AZ360</f>
        <v>15% PUR</v>
      </c>
      <c r="AS360" s="1" t="str">
        <f>'Bills Import 2024'!BA360</f>
        <v>15% PUR</v>
      </c>
      <c r="AT360" s="1" t="str">
        <f>'Bills Import 2024'!BB360</f>
        <v>0% PUR</v>
      </c>
    </row>
    <row r="361" spans="1:46" x14ac:dyDescent="0.25">
      <c r="A361" s="1" t="str">
        <f>'Bills Import 2024'!E361</f>
        <v/>
      </c>
      <c r="B361" s="1" t="str">
        <f>'Bills Import 2024'!G361</f>
        <v/>
      </c>
      <c r="C361" s="1" t="str">
        <f>'Bills Import 2024'!I361</f>
        <v/>
      </c>
      <c r="D361" s="1" t="str">
        <f>'Bills Import 2024'!K361</f>
        <v/>
      </c>
      <c r="E361" s="1" t="str">
        <f>'Bills Import 2024'!M361</f>
        <v/>
      </c>
      <c r="F361" s="1" t="str">
        <f>'Bills Import 2024'!O361</f>
        <v/>
      </c>
      <c r="G361" s="45" t="str">
        <f>'Bills Import 2024'!R361</f>
        <v/>
      </c>
      <c r="H361" s="45" t="str">
        <f>'Bills Import 2024'!R361</f>
        <v/>
      </c>
      <c r="I361" s="45" t="str">
        <f>'Bills Import 2024'!AE361</f>
        <v/>
      </c>
      <c r="J361" s="45" t="str">
        <f>'Bills Import 2024'!AG361</f>
        <v/>
      </c>
      <c r="K361" s="45" t="str">
        <f>'Bills Import 2024'!AI361</f>
        <v/>
      </c>
      <c r="L361" s="45" t="str">
        <f>'Bills Import 2024'!AK361</f>
        <v/>
      </c>
      <c r="M361" s="45" t="str">
        <f>'Bills Import 2024'!AM361</f>
        <v/>
      </c>
      <c r="N361" s="45" t="str">
        <f>'Bills Import 2024'!AO361</f>
        <v/>
      </c>
      <c r="O361" s="1" t="str">
        <f>'Bills Import 2024'!X361</f>
        <v>101011701</v>
      </c>
      <c r="P361" s="1" t="str">
        <f>'Bills Import 2024'!Y361</f>
        <v>3010093</v>
      </c>
      <c r="Q361" s="1" t="str">
        <f>'Bills Import 2024'!Z361</f>
        <v>3010094</v>
      </c>
      <c r="R361" s="1" t="str">
        <f>'Bills Import 2024'!AA361</f>
        <v>101011701</v>
      </c>
      <c r="S361" s="1" t="str">
        <f>'Bills Import 2024'!AB361</f>
        <v>3010096</v>
      </c>
      <c r="T361" s="1" t="str">
        <f>'Bills Import 2024'!AC361</f>
        <v>3010097</v>
      </c>
      <c r="U361" s="1" t="str">
        <f>'Bills Import 2024'!BC361</f>
        <v>Deduction of Advance Payment to Suppliers</v>
      </c>
      <c r="V361" s="1" t="str">
        <f>'Bills Import 2024'!BD361</f>
        <v>Manpower</v>
      </c>
      <c r="W361" s="1" t="str">
        <f>'Bills Import 2024'!BE361</f>
        <v>Machinary</v>
      </c>
      <c r="X361" s="1" t="str">
        <f>'Bills Import 2024'!BF361</f>
        <v>Deduction of Advance Payment to Suppliers</v>
      </c>
      <c r="Y361" s="1" t="str">
        <f>'Bills Import 2024'!BG361</f>
        <v>Indirect Costs</v>
      </c>
      <c r="Z361" s="1" t="str">
        <f>'Bills Import 2024'!BH361</f>
        <v>Overheads</v>
      </c>
      <c r="AA361" s="1">
        <f>'Bills Import 2024'!BI361</f>
        <v>-1</v>
      </c>
      <c r="AB361" s="1">
        <f>'Bills Import 2024'!BJ361</f>
        <v>1</v>
      </c>
      <c r="AC361" s="1">
        <f>'Bills Import 2024'!BK361</f>
        <v>1</v>
      </c>
      <c r="AD361" s="1">
        <f>'Bills Import 2024'!BL361</f>
        <v>-1</v>
      </c>
      <c r="AE361" s="1">
        <f>'Bills Import 2024'!BM361</f>
        <v>1</v>
      </c>
      <c r="AF361" s="1">
        <f>'Bills Import 2024'!BN361</f>
        <v>1</v>
      </c>
      <c r="AG361" s="46">
        <f>'Bills Import 2024'!BO361</f>
        <v>79578</v>
      </c>
      <c r="AH361" s="46">
        <f>'Bills Import 2024'!BP361</f>
        <v>38870</v>
      </c>
      <c r="AI361" s="46">
        <f>'Bills Import 2024'!BQ361</f>
        <v>3588</v>
      </c>
      <c r="AJ361" s="46">
        <f>'Bills Import 2024'!BR361</f>
        <v>15933</v>
      </c>
      <c r="AK361" s="46">
        <f>'Bills Import 2024'!BS361</f>
        <v>6816</v>
      </c>
      <c r="AL361" s="46">
        <f>'Bills Import 2024'!BT361</f>
        <v>15727</v>
      </c>
      <c r="AM361" s="1">
        <f>'Bills Import 2024'!U361</f>
        <v>10259</v>
      </c>
      <c r="AN361" s="1" t="str">
        <f>'Bills Import 2024'!W361</f>
        <v>{"1031": 100.0}</v>
      </c>
      <c r="AO361" s="1" t="str">
        <f>'Bills Import 2024'!AW361</f>
        <v>15% PUR</v>
      </c>
      <c r="AP361" s="1" t="str">
        <f>'Bills Import 2024'!AX361</f>
        <v>0% PUR</v>
      </c>
      <c r="AQ361" s="1" t="str">
        <f>'Bills Import 2024'!AY361</f>
        <v>15% PUR</v>
      </c>
      <c r="AR361" s="1" t="str">
        <f>'Bills Import 2024'!AZ361</f>
        <v>15% PUR</v>
      </c>
      <c r="AS361" s="1" t="str">
        <f>'Bills Import 2024'!BA361</f>
        <v>15% PUR</v>
      </c>
      <c r="AT361" s="1" t="str">
        <f>'Bills Import 2024'!BB361</f>
        <v>0% PUR</v>
      </c>
    </row>
    <row r="362" spans="1:46" x14ac:dyDescent="0.25">
      <c r="A362" s="1" t="str">
        <f>'Bills Import 2024'!E362</f>
        <v>Raw Material Supplier</v>
      </c>
      <c r="B362" s="1" t="str">
        <f>'Bills Import 2024'!G362</f>
        <v>Employees Wages &amp; Salaries</v>
      </c>
      <c r="C362" s="1" t="str">
        <f>'Bills Import 2024'!I362</f>
        <v>Machinary Depreciation &amp; Maintenance</v>
      </c>
      <c r="D362" s="1" t="str">
        <f>'Bills Import 2024'!K362</f>
        <v>Subcontractors &amp; Services</v>
      </c>
      <c r="E362" s="1" t="str">
        <f>'Bills Import 2024'!M362</f>
        <v>Indirect Costs</v>
      </c>
      <c r="F362" s="1" t="str">
        <f>'Bills Import 2024'!O362</f>
        <v>Overheads</v>
      </c>
      <c r="G362" s="45">
        <f>'Bills Import 2024'!R362</f>
        <v>45596</v>
      </c>
      <c r="H362" s="45">
        <f>'Bills Import 2024'!R362</f>
        <v>45596</v>
      </c>
      <c r="I362" s="45">
        <f>'Bills Import 2024'!AE362</f>
        <v>45631</v>
      </c>
      <c r="J362" s="45">
        <f>'Bills Import 2024'!AG362</f>
        <v>45601</v>
      </c>
      <c r="K362" s="45">
        <f>'Bills Import 2024'!AI362</f>
        <v>45626</v>
      </c>
      <c r="L362" s="45">
        <f>'Bills Import 2024'!AK362</f>
        <v>45611</v>
      </c>
      <c r="M362" s="45">
        <f>'Bills Import 2024'!AM362</f>
        <v>45596</v>
      </c>
      <c r="N362" s="45">
        <f>'Bills Import 2024'!AO362</f>
        <v>45617</v>
      </c>
      <c r="O362" s="1" t="str">
        <f>'Bills Import 2024'!X362</f>
        <v>3010092</v>
      </c>
      <c r="P362" s="1" t="str">
        <f>'Bills Import 2024'!Y362</f>
        <v>3010093</v>
      </c>
      <c r="Q362" s="1" t="str">
        <f>'Bills Import 2024'!Z362</f>
        <v>3010094</v>
      </c>
      <c r="R362" s="1" t="str">
        <f>'Bills Import 2024'!AA362</f>
        <v>3010095</v>
      </c>
      <c r="S362" s="1" t="str">
        <f>'Bills Import 2024'!AB362</f>
        <v>3010096</v>
      </c>
      <c r="T362" s="1" t="str">
        <f>'Bills Import 2024'!AC362</f>
        <v>3010097</v>
      </c>
      <c r="U362" s="1" t="str">
        <f>'Bills Import 2024'!BC362</f>
        <v>Raw Material</v>
      </c>
      <c r="V362" s="1" t="str">
        <f>'Bills Import 2024'!BD362</f>
        <v>Manpower</v>
      </c>
      <c r="W362" s="1" t="str">
        <f>'Bills Import 2024'!BE362</f>
        <v>Machinary</v>
      </c>
      <c r="X362" s="1" t="str">
        <f>'Bills Import 2024'!BF362</f>
        <v>Subcontractors</v>
      </c>
      <c r="Y362" s="1" t="str">
        <f>'Bills Import 2024'!BG362</f>
        <v>Indirect Costs</v>
      </c>
      <c r="Z362" s="1" t="str">
        <f>'Bills Import 2024'!BH362</f>
        <v>Overheads</v>
      </c>
      <c r="AA362" s="1">
        <f>'Bills Import 2024'!BI362</f>
        <v>1</v>
      </c>
      <c r="AB362" s="1">
        <f>'Bills Import 2024'!BJ362</f>
        <v>1</v>
      </c>
      <c r="AC362" s="1">
        <f>'Bills Import 2024'!BK362</f>
        <v>1</v>
      </c>
      <c r="AD362" s="1">
        <f>'Bills Import 2024'!BL362</f>
        <v>1</v>
      </c>
      <c r="AE362" s="1">
        <f>'Bills Import 2024'!BM362</f>
        <v>1</v>
      </c>
      <c r="AF362" s="1">
        <f>'Bills Import 2024'!BN362</f>
        <v>1</v>
      </c>
      <c r="AG362" s="46">
        <f>'Bills Import 2024'!BO362</f>
        <v>651033</v>
      </c>
      <c r="AH362" s="46">
        <f>'Bills Import 2024'!BP362</f>
        <v>318002</v>
      </c>
      <c r="AI362" s="46">
        <f>'Bills Import 2024'!BQ362</f>
        <v>29356</v>
      </c>
      <c r="AJ362" s="46">
        <f>'Bills Import 2024'!BR362</f>
        <v>130347</v>
      </c>
      <c r="AK362" s="46">
        <f>'Bills Import 2024'!BS362</f>
        <v>55763</v>
      </c>
      <c r="AL362" s="46">
        <f>'Bills Import 2024'!BT362</f>
        <v>128661</v>
      </c>
      <c r="AM362" s="1">
        <f>'Bills Import 2024'!U362</f>
        <v>10997</v>
      </c>
      <c r="AN362" s="1" t="str">
        <f>'Bills Import 2024'!W362</f>
        <v>{"1109": 100.0}</v>
      </c>
      <c r="AO362" s="1" t="str">
        <f>'Bills Import 2024'!AW362</f>
        <v>15% PUR</v>
      </c>
      <c r="AP362" s="1" t="str">
        <f>'Bills Import 2024'!AX362</f>
        <v>0% PUR</v>
      </c>
      <c r="AQ362" s="1" t="str">
        <f>'Bills Import 2024'!AY362</f>
        <v>15% PUR</v>
      </c>
      <c r="AR362" s="1" t="str">
        <f>'Bills Import 2024'!AZ362</f>
        <v>15% PUR</v>
      </c>
      <c r="AS362" s="1" t="str">
        <f>'Bills Import 2024'!BA362</f>
        <v>15% PUR</v>
      </c>
      <c r="AT362" s="1" t="str">
        <f>'Bills Import 2024'!BB362</f>
        <v>0% PUR</v>
      </c>
    </row>
    <row r="363" spans="1:46" x14ac:dyDescent="0.25">
      <c r="A363" s="1" t="str">
        <f>'Bills Import 2024'!E363</f>
        <v/>
      </c>
      <c r="B363" s="1" t="str">
        <f>'Bills Import 2024'!G363</f>
        <v/>
      </c>
      <c r="C363" s="1" t="str">
        <f>'Bills Import 2024'!I363</f>
        <v/>
      </c>
      <c r="D363" s="1" t="str">
        <f>'Bills Import 2024'!K363</f>
        <v/>
      </c>
      <c r="E363" s="1" t="str">
        <f>'Bills Import 2024'!M363</f>
        <v/>
      </c>
      <c r="F363" s="1" t="str">
        <f>'Bills Import 2024'!O363</f>
        <v/>
      </c>
      <c r="G363" s="45" t="str">
        <f>'Bills Import 2024'!R363</f>
        <v/>
      </c>
      <c r="H363" s="45" t="str">
        <f>'Bills Import 2024'!R363</f>
        <v/>
      </c>
      <c r="I363" s="45" t="str">
        <f>'Bills Import 2024'!AE363</f>
        <v/>
      </c>
      <c r="J363" s="45" t="str">
        <f>'Bills Import 2024'!AG363</f>
        <v/>
      </c>
      <c r="K363" s="45" t="str">
        <f>'Bills Import 2024'!AI363</f>
        <v/>
      </c>
      <c r="L363" s="45" t="str">
        <f>'Bills Import 2024'!AK363</f>
        <v/>
      </c>
      <c r="M363" s="45" t="str">
        <f>'Bills Import 2024'!AM363</f>
        <v/>
      </c>
      <c r="N363" s="45" t="str">
        <f>'Bills Import 2024'!AO363</f>
        <v/>
      </c>
      <c r="O363" s="1" t="str">
        <f>'Bills Import 2024'!X363</f>
        <v>101011701</v>
      </c>
      <c r="P363" s="1" t="str">
        <f>'Bills Import 2024'!Y363</f>
        <v>3010093</v>
      </c>
      <c r="Q363" s="1" t="str">
        <f>'Bills Import 2024'!Z363</f>
        <v>3010094</v>
      </c>
      <c r="R363" s="1" t="str">
        <f>'Bills Import 2024'!AA363</f>
        <v>101011701</v>
      </c>
      <c r="S363" s="1" t="str">
        <f>'Bills Import 2024'!AB363</f>
        <v>3010096</v>
      </c>
      <c r="T363" s="1" t="str">
        <f>'Bills Import 2024'!AC363</f>
        <v>3010097</v>
      </c>
      <c r="U363" s="1" t="str">
        <f>'Bills Import 2024'!BC363</f>
        <v>Deduction of Advance Payment to Suppliers</v>
      </c>
      <c r="V363" s="1" t="str">
        <f>'Bills Import 2024'!BD363</f>
        <v>Manpower</v>
      </c>
      <c r="W363" s="1" t="str">
        <f>'Bills Import 2024'!BE363</f>
        <v>Machinary</v>
      </c>
      <c r="X363" s="1" t="str">
        <f>'Bills Import 2024'!BF363</f>
        <v>Deduction of Advance Payment to Suppliers</v>
      </c>
      <c r="Y363" s="1" t="str">
        <f>'Bills Import 2024'!BG363</f>
        <v>Indirect Costs</v>
      </c>
      <c r="Z363" s="1" t="str">
        <f>'Bills Import 2024'!BH363</f>
        <v>Overheads</v>
      </c>
      <c r="AA363" s="1">
        <f>'Bills Import 2024'!BI363</f>
        <v>-1</v>
      </c>
      <c r="AB363" s="1">
        <f>'Bills Import 2024'!BJ363</f>
        <v>1</v>
      </c>
      <c r="AC363" s="1">
        <f>'Bills Import 2024'!BK363</f>
        <v>1</v>
      </c>
      <c r="AD363" s="1">
        <f>'Bills Import 2024'!BL363</f>
        <v>-1</v>
      </c>
      <c r="AE363" s="1">
        <f>'Bills Import 2024'!BM363</f>
        <v>1</v>
      </c>
      <c r="AF363" s="1">
        <f>'Bills Import 2024'!BN363</f>
        <v>1</v>
      </c>
      <c r="AG363" s="46">
        <f>'Bills Import 2024'!BO363</f>
        <v>130206</v>
      </c>
      <c r="AH363" s="46">
        <f>'Bills Import 2024'!BP363</f>
        <v>63600</v>
      </c>
      <c r="AI363" s="46">
        <f>'Bills Import 2024'!BQ363</f>
        <v>5871</v>
      </c>
      <c r="AJ363" s="46">
        <f>'Bills Import 2024'!BR363</f>
        <v>26069</v>
      </c>
      <c r="AK363" s="46">
        <f>'Bills Import 2024'!BS363</f>
        <v>11153</v>
      </c>
      <c r="AL363" s="46">
        <f>'Bills Import 2024'!BT363</f>
        <v>25732</v>
      </c>
      <c r="AM363" s="1">
        <f>'Bills Import 2024'!U363</f>
        <v>10997</v>
      </c>
      <c r="AN363" s="1" t="str">
        <f>'Bills Import 2024'!W363</f>
        <v>{"1109": 100.0}</v>
      </c>
      <c r="AO363" s="1" t="str">
        <f>'Bills Import 2024'!AW363</f>
        <v>15% PUR</v>
      </c>
      <c r="AP363" s="1" t="str">
        <f>'Bills Import 2024'!AX363</f>
        <v>0% PUR</v>
      </c>
      <c r="AQ363" s="1" t="str">
        <f>'Bills Import 2024'!AY363</f>
        <v>15% PUR</v>
      </c>
      <c r="AR363" s="1" t="str">
        <f>'Bills Import 2024'!AZ363</f>
        <v>15% PUR</v>
      </c>
      <c r="AS363" s="1" t="str">
        <f>'Bills Import 2024'!BA363</f>
        <v>15% PUR</v>
      </c>
      <c r="AT363" s="1" t="str">
        <f>'Bills Import 2024'!BB363</f>
        <v>0% PUR</v>
      </c>
    </row>
    <row r="364" spans="1:46" x14ac:dyDescent="0.25">
      <c r="A364" s="1" t="str">
        <f>'Bills Import 2024'!E364</f>
        <v>Raw Material Supplier</v>
      </c>
      <c r="B364" s="1" t="str">
        <f>'Bills Import 2024'!G364</f>
        <v>Employees Wages &amp; Salaries</v>
      </c>
      <c r="C364" s="1" t="str">
        <f>'Bills Import 2024'!I364</f>
        <v>Machinary Depreciation &amp; Maintenance</v>
      </c>
      <c r="D364" s="1" t="str">
        <f>'Bills Import 2024'!K364</f>
        <v>Subcontractors &amp; Services</v>
      </c>
      <c r="E364" s="1" t="str">
        <f>'Bills Import 2024'!M364</f>
        <v>Indirect Costs</v>
      </c>
      <c r="F364" s="1" t="str">
        <f>'Bills Import 2024'!O364</f>
        <v>Overheads</v>
      </c>
      <c r="G364" s="45">
        <f>'Bills Import 2024'!R364</f>
        <v>45596</v>
      </c>
      <c r="H364" s="45">
        <f>'Bills Import 2024'!R364</f>
        <v>45596</v>
      </c>
      <c r="I364" s="45">
        <f>'Bills Import 2024'!AE364</f>
        <v>45631</v>
      </c>
      <c r="J364" s="45">
        <f>'Bills Import 2024'!AG364</f>
        <v>45601</v>
      </c>
      <c r="K364" s="45">
        <f>'Bills Import 2024'!AI364</f>
        <v>45626</v>
      </c>
      <c r="L364" s="45">
        <f>'Bills Import 2024'!AK364</f>
        <v>45611</v>
      </c>
      <c r="M364" s="45">
        <f>'Bills Import 2024'!AM364</f>
        <v>45596</v>
      </c>
      <c r="N364" s="45">
        <f>'Bills Import 2024'!AO364</f>
        <v>45617</v>
      </c>
      <c r="O364" s="1" t="str">
        <f>'Bills Import 2024'!X364</f>
        <v>3010092</v>
      </c>
      <c r="P364" s="1" t="str">
        <f>'Bills Import 2024'!Y364</f>
        <v>3010093</v>
      </c>
      <c r="Q364" s="1" t="str">
        <f>'Bills Import 2024'!Z364</f>
        <v>3010094</v>
      </c>
      <c r="R364" s="1" t="str">
        <f>'Bills Import 2024'!AA364</f>
        <v>3010095</v>
      </c>
      <c r="S364" s="1" t="str">
        <f>'Bills Import 2024'!AB364</f>
        <v>3010096</v>
      </c>
      <c r="T364" s="1" t="str">
        <f>'Bills Import 2024'!AC364</f>
        <v>3010097</v>
      </c>
      <c r="U364" s="1" t="str">
        <f>'Bills Import 2024'!BC364</f>
        <v>Raw Material</v>
      </c>
      <c r="V364" s="1" t="str">
        <f>'Bills Import 2024'!BD364</f>
        <v>Manpower</v>
      </c>
      <c r="W364" s="1" t="str">
        <f>'Bills Import 2024'!BE364</f>
        <v>Machinary</v>
      </c>
      <c r="X364" s="1" t="str">
        <f>'Bills Import 2024'!BF364</f>
        <v>Subcontractors</v>
      </c>
      <c r="Y364" s="1" t="str">
        <f>'Bills Import 2024'!BG364</f>
        <v>Indirect Costs</v>
      </c>
      <c r="Z364" s="1" t="str">
        <f>'Bills Import 2024'!BH364</f>
        <v>Overheads</v>
      </c>
      <c r="AA364" s="1">
        <f>'Bills Import 2024'!BI364</f>
        <v>1</v>
      </c>
      <c r="AB364" s="1">
        <f>'Bills Import 2024'!BJ364</f>
        <v>1</v>
      </c>
      <c r="AC364" s="1">
        <f>'Bills Import 2024'!BK364</f>
        <v>1</v>
      </c>
      <c r="AD364" s="1">
        <f>'Bills Import 2024'!BL364</f>
        <v>1</v>
      </c>
      <c r="AE364" s="1">
        <f>'Bills Import 2024'!BM364</f>
        <v>1</v>
      </c>
      <c r="AF364" s="1">
        <f>'Bills Import 2024'!BN364</f>
        <v>1</v>
      </c>
      <c r="AG364" s="46">
        <f>'Bills Import 2024'!BO364</f>
        <v>5089898</v>
      </c>
      <c r="AH364" s="46">
        <f>'Bills Import 2024'!BP364</f>
        <v>2486198</v>
      </c>
      <c r="AI364" s="46">
        <f>'Bills Import 2024'!BQ364</f>
        <v>229512</v>
      </c>
      <c r="AJ364" s="46">
        <f>'Bills Import 2024'!BR364</f>
        <v>1019078</v>
      </c>
      <c r="AK364" s="46">
        <f>'Bills Import 2024'!BS364</f>
        <v>435963</v>
      </c>
      <c r="AL364" s="46">
        <f>'Bills Import 2024'!BT364</f>
        <v>1005900</v>
      </c>
      <c r="AM364" s="1">
        <f>'Bills Import 2024'!U364</f>
        <v>10264</v>
      </c>
      <c r="AN364" s="1" t="str">
        <f>'Bills Import 2024'!W364</f>
        <v>{"1110": 100.0}</v>
      </c>
      <c r="AO364" s="1" t="str">
        <f>'Bills Import 2024'!AW364</f>
        <v>15% PUR</v>
      </c>
      <c r="AP364" s="1" t="str">
        <f>'Bills Import 2024'!AX364</f>
        <v>0% PUR</v>
      </c>
      <c r="AQ364" s="1" t="str">
        <f>'Bills Import 2024'!AY364</f>
        <v>15% PUR</v>
      </c>
      <c r="AR364" s="1" t="str">
        <f>'Bills Import 2024'!AZ364</f>
        <v>15% PUR</v>
      </c>
      <c r="AS364" s="1" t="str">
        <f>'Bills Import 2024'!BA364</f>
        <v>15% PUR</v>
      </c>
      <c r="AT364" s="1" t="str">
        <f>'Bills Import 2024'!BB364</f>
        <v>0% PUR</v>
      </c>
    </row>
    <row r="365" spans="1:46" x14ac:dyDescent="0.25">
      <c r="A365" s="1" t="str">
        <f>'Bills Import 2024'!E365</f>
        <v/>
      </c>
      <c r="B365" s="1" t="str">
        <f>'Bills Import 2024'!G365</f>
        <v/>
      </c>
      <c r="C365" s="1" t="str">
        <f>'Bills Import 2024'!I365</f>
        <v/>
      </c>
      <c r="D365" s="1" t="str">
        <f>'Bills Import 2024'!K365</f>
        <v/>
      </c>
      <c r="E365" s="1" t="str">
        <f>'Bills Import 2024'!M365</f>
        <v/>
      </c>
      <c r="F365" s="1" t="str">
        <f>'Bills Import 2024'!O365</f>
        <v/>
      </c>
      <c r="G365" s="45" t="str">
        <f>'Bills Import 2024'!R365</f>
        <v/>
      </c>
      <c r="H365" s="45" t="str">
        <f>'Bills Import 2024'!R365</f>
        <v/>
      </c>
      <c r="I365" s="45" t="str">
        <f>'Bills Import 2024'!AE365</f>
        <v/>
      </c>
      <c r="J365" s="45" t="str">
        <f>'Bills Import 2024'!AG365</f>
        <v/>
      </c>
      <c r="K365" s="45" t="str">
        <f>'Bills Import 2024'!AI365</f>
        <v/>
      </c>
      <c r="L365" s="45" t="str">
        <f>'Bills Import 2024'!AK365</f>
        <v/>
      </c>
      <c r="M365" s="45" t="str">
        <f>'Bills Import 2024'!AM365</f>
        <v/>
      </c>
      <c r="N365" s="45" t="str">
        <f>'Bills Import 2024'!AO365</f>
        <v/>
      </c>
      <c r="O365" s="1" t="str">
        <f>'Bills Import 2024'!X365</f>
        <v>101011701</v>
      </c>
      <c r="P365" s="1" t="str">
        <f>'Bills Import 2024'!Y365</f>
        <v>3010093</v>
      </c>
      <c r="Q365" s="1" t="str">
        <f>'Bills Import 2024'!Z365</f>
        <v>3010094</v>
      </c>
      <c r="R365" s="1" t="str">
        <f>'Bills Import 2024'!AA365</f>
        <v>101011701</v>
      </c>
      <c r="S365" s="1" t="str">
        <f>'Bills Import 2024'!AB365</f>
        <v>3010096</v>
      </c>
      <c r="T365" s="1" t="str">
        <f>'Bills Import 2024'!AC365</f>
        <v>3010097</v>
      </c>
      <c r="U365" s="1" t="str">
        <f>'Bills Import 2024'!BC365</f>
        <v>Deduction of Advance Payment to Suppliers</v>
      </c>
      <c r="V365" s="1" t="str">
        <f>'Bills Import 2024'!BD365</f>
        <v>Manpower</v>
      </c>
      <c r="W365" s="1" t="str">
        <f>'Bills Import 2024'!BE365</f>
        <v>Machinary</v>
      </c>
      <c r="X365" s="1" t="str">
        <f>'Bills Import 2024'!BF365</f>
        <v>Deduction of Advance Payment to Suppliers</v>
      </c>
      <c r="Y365" s="1" t="str">
        <f>'Bills Import 2024'!BG365</f>
        <v>Indirect Costs</v>
      </c>
      <c r="Z365" s="1" t="str">
        <f>'Bills Import 2024'!BH365</f>
        <v>Overheads</v>
      </c>
      <c r="AA365" s="1">
        <f>'Bills Import 2024'!BI365</f>
        <v>-1</v>
      </c>
      <c r="AB365" s="1">
        <f>'Bills Import 2024'!BJ365</f>
        <v>1</v>
      </c>
      <c r="AC365" s="1">
        <f>'Bills Import 2024'!BK365</f>
        <v>1</v>
      </c>
      <c r="AD365" s="1">
        <f>'Bills Import 2024'!BL365</f>
        <v>-1</v>
      </c>
      <c r="AE365" s="1">
        <f>'Bills Import 2024'!BM365</f>
        <v>1</v>
      </c>
      <c r="AF365" s="1">
        <f>'Bills Import 2024'!BN365</f>
        <v>1</v>
      </c>
      <c r="AG365" s="46">
        <f>'Bills Import 2024'!BO365</f>
        <v>1526969</v>
      </c>
      <c r="AH365" s="46">
        <f>'Bills Import 2024'!BP365</f>
        <v>745859</v>
      </c>
      <c r="AI365" s="46">
        <f>'Bills Import 2024'!BQ365</f>
        <v>68854</v>
      </c>
      <c r="AJ365" s="46">
        <f>'Bills Import 2024'!BR365</f>
        <v>305723</v>
      </c>
      <c r="AK365" s="46">
        <f>'Bills Import 2024'!BS365</f>
        <v>130789</v>
      </c>
      <c r="AL365" s="46">
        <f>'Bills Import 2024'!BT365</f>
        <v>301770</v>
      </c>
      <c r="AM365" s="1">
        <f>'Bills Import 2024'!U365</f>
        <v>10264</v>
      </c>
      <c r="AN365" s="1" t="str">
        <f>'Bills Import 2024'!W365</f>
        <v>{"1110": 100.0}</v>
      </c>
      <c r="AO365" s="1" t="str">
        <f>'Bills Import 2024'!AW365</f>
        <v>15% PUR</v>
      </c>
      <c r="AP365" s="1" t="str">
        <f>'Bills Import 2024'!AX365</f>
        <v>0% PUR</v>
      </c>
      <c r="AQ365" s="1" t="str">
        <f>'Bills Import 2024'!AY365</f>
        <v>15% PUR</v>
      </c>
      <c r="AR365" s="1" t="str">
        <f>'Bills Import 2024'!AZ365</f>
        <v>15% PUR</v>
      </c>
      <c r="AS365" s="1" t="str">
        <f>'Bills Import 2024'!BA365</f>
        <v>15% PUR</v>
      </c>
      <c r="AT365" s="1" t="str">
        <f>'Bills Import 2024'!BB365</f>
        <v>0% PUR</v>
      </c>
    </row>
    <row r="366" spans="1:46" x14ac:dyDescent="0.25">
      <c r="A366" s="1" t="str">
        <f>'Bills Import 2024'!E366</f>
        <v>Raw Material Supplier</v>
      </c>
      <c r="B366" s="1" t="str">
        <f>'Bills Import 2024'!G366</f>
        <v>Employees Wages &amp; Salaries</v>
      </c>
      <c r="C366" s="1" t="str">
        <f>'Bills Import 2024'!I366</f>
        <v>Machinary Depreciation &amp; Maintenance</v>
      </c>
      <c r="D366" s="1" t="str">
        <f>'Bills Import 2024'!K366</f>
        <v>Subcontractors &amp; Services</v>
      </c>
      <c r="E366" s="1" t="str">
        <f>'Bills Import 2024'!M366</f>
        <v>Indirect Costs</v>
      </c>
      <c r="F366" s="1" t="str">
        <f>'Bills Import 2024'!O366</f>
        <v>Overheads</v>
      </c>
      <c r="G366" s="45">
        <f>'Bills Import 2024'!R366</f>
        <v>45596</v>
      </c>
      <c r="H366" s="45">
        <f>'Bills Import 2024'!R366</f>
        <v>45596</v>
      </c>
      <c r="I366" s="45">
        <f>'Bills Import 2024'!AE366</f>
        <v>45631</v>
      </c>
      <c r="J366" s="45">
        <f>'Bills Import 2024'!AG366</f>
        <v>45601</v>
      </c>
      <c r="K366" s="45">
        <f>'Bills Import 2024'!AI366</f>
        <v>45626</v>
      </c>
      <c r="L366" s="45">
        <f>'Bills Import 2024'!AK366</f>
        <v>45611</v>
      </c>
      <c r="M366" s="45">
        <f>'Bills Import 2024'!AM366</f>
        <v>45596</v>
      </c>
      <c r="N366" s="45">
        <f>'Bills Import 2024'!AO366</f>
        <v>45617</v>
      </c>
      <c r="O366" s="1" t="str">
        <f>'Bills Import 2024'!X366</f>
        <v>3010092</v>
      </c>
      <c r="P366" s="1" t="str">
        <f>'Bills Import 2024'!Y366</f>
        <v>3010093</v>
      </c>
      <c r="Q366" s="1" t="str">
        <f>'Bills Import 2024'!Z366</f>
        <v>3010094</v>
      </c>
      <c r="R366" s="1" t="str">
        <f>'Bills Import 2024'!AA366</f>
        <v>3010095</v>
      </c>
      <c r="S366" s="1" t="str">
        <f>'Bills Import 2024'!AB366</f>
        <v>3010096</v>
      </c>
      <c r="T366" s="1" t="str">
        <f>'Bills Import 2024'!AC366</f>
        <v>3010097</v>
      </c>
      <c r="U366" s="1" t="str">
        <f>'Bills Import 2024'!BC366</f>
        <v>Raw Material</v>
      </c>
      <c r="V366" s="1" t="str">
        <f>'Bills Import 2024'!BD366</f>
        <v>Manpower</v>
      </c>
      <c r="W366" s="1" t="str">
        <f>'Bills Import 2024'!BE366</f>
        <v>Machinary</v>
      </c>
      <c r="X366" s="1" t="str">
        <f>'Bills Import 2024'!BF366</f>
        <v>Subcontractors</v>
      </c>
      <c r="Y366" s="1" t="str">
        <f>'Bills Import 2024'!BG366</f>
        <v>Indirect Costs</v>
      </c>
      <c r="Z366" s="1" t="str">
        <f>'Bills Import 2024'!BH366</f>
        <v>Overheads</v>
      </c>
      <c r="AA366" s="1">
        <f>'Bills Import 2024'!BI366</f>
        <v>1</v>
      </c>
      <c r="AB366" s="1">
        <f>'Bills Import 2024'!BJ366</f>
        <v>1</v>
      </c>
      <c r="AC366" s="1">
        <f>'Bills Import 2024'!BK366</f>
        <v>1</v>
      </c>
      <c r="AD366" s="1">
        <f>'Bills Import 2024'!BL366</f>
        <v>1</v>
      </c>
      <c r="AE366" s="1">
        <f>'Bills Import 2024'!BM366</f>
        <v>1</v>
      </c>
      <c r="AF366" s="1">
        <f>'Bills Import 2024'!BN366</f>
        <v>1</v>
      </c>
      <c r="AG366" s="46">
        <f>'Bills Import 2024'!BO366</f>
        <v>4168999</v>
      </c>
      <c r="AH366" s="46">
        <f>'Bills Import 2024'!BP366</f>
        <v>2036378</v>
      </c>
      <c r="AI366" s="46">
        <f>'Bills Import 2024'!BQ366</f>
        <v>187987</v>
      </c>
      <c r="AJ366" s="46">
        <f>'Bills Import 2024'!BR366</f>
        <v>834699</v>
      </c>
      <c r="AK366" s="46">
        <f>'Bills Import 2024'!BS366</f>
        <v>357086</v>
      </c>
      <c r="AL366" s="46">
        <f>'Bills Import 2024'!BT366</f>
        <v>823906</v>
      </c>
      <c r="AM366" s="1">
        <f>'Bills Import 2024'!U366</f>
        <v>10265</v>
      </c>
      <c r="AN366" s="1" t="str">
        <f>'Bills Import 2024'!W366</f>
        <v>{"61": 100.0}</v>
      </c>
      <c r="AO366" s="1" t="str">
        <f>'Bills Import 2024'!AW366</f>
        <v>15% PUR</v>
      </c>
      <c r="AP366" s="1" t="str">
        <f>'Bills Import 2024'!AX366</f>
        <v>0% PUR</v>
      </c>
      <c r="AQ366" s="1" t="str">
        <f>'Bills Import 2024'!AY366</f>
        <v>15% PUR</v>
      </c>
      <c r="AR366" s="1" t="str">
        <f>'Bills Import 2024'!AZ366</f>
        <v>15% PUR</v>
      </c>
      <c r="AS366" s="1" t="str">
        <f>'Bills Import 2024'!BA366</f>
        <v>15% PUR</v>
      </c>
      <c r="AT366" s="1" t="str">
        <f>'Bills Import 2024'!BB366</f>
        <v>0% PUR</v>
      </c>
    </row>
    <row r="367" spans="1:46" x14ac:dyDescent="0.25">
      <c r="A367" s="1" t="str">
        <f>'Bills Import 2024'!E367</f>
        <v/>
      </c>
      <c r="B367" s="1" t="str">
        <f>'Bills Import 2024'!G367</f>
        <v/>
      </c>
      <c r="C367" s="1" t="str">
        <f>'Bills Import 2024'!I367</f>
        <v/>
      </c>
      <c r="D367" s="1" t="str">
        <f>'Bills Import 2024'!K367</f>
        <v/>
      </c>
      <c r="E367" s="1" t="str">
        <f>'Bills Import 2024'!M367</f>
        <v/>
      </c>
      <c r="F367" s="1" t="str">
        <f>'Bills Import 2024'!O367</f>
        <v/>
      </c>
      <c r="G367" s="45" t="str">
        <f>'Bills Import 2024'!R367</f>
        <v/>
      </c>
      <c r="H367" s="45" t="str">
        <f>'Bills Import 2024'!R367</f>
        <v/>
      </c>
      <c r="I367" s="45" t="str">
        <f>'Bills Import 2024'!AE367</f>
        <v/>
      </c>
      <c r="J367" s="45" t="str">
        <f>'Bills Import 2024'!AG367</f>
        <v/>
      </c>
      <c r="K367" s="45" t="str">
        <f>'Bills Import 2024'!AI367</f>
        <v/>
      </c>
      <c r="L367" s="45" t="str">
        <f>'Bills Import 2024'!AK367</f>
        <v/>
      </c>
      <c r="M367" s="45" t="str">
        <f>'Bills Import 2024'!AM367</f>
        <v/>
      </c>
      <c r="N367" s="45" t="str">
        <f>'Bills Import 2024'!AO367</f>
        <v/>
      </c>
      <c r="O367" s="1" t="str">
        <f>'Bills Import 2024'!X367</f>
        <v>101011701</v>
      </c>
      <c r="P367" s="1" t="str">
        <f>'Bills Import 2024'!Y367</f>
        <v>3010093</v>
      </c>
      <c r="Q367" s="1" t="str">
        <f>'Bills Import 2024'!Z367</f>
        <v>3010094</v>
      </c>
      <c r="R367" s="1" t="str">
        <f>'Bills Import 2024'!AA367</f>
        <v>101011701</v>
      </c>
      <c r="S367" s="1" t="str">
        <f>'Bills Import 2024'!AB367</f>
        <v>3010096</v>
      </c>
      <c r="T367" s="1" t="str">
        <f>'Bills Import 2024'!AC367</f>
        <v>3010097</v>
      </c>
      <c r="U367" s="1" t="str">
        <f>'Bills Import 2024'!BC367</f>
        <v>Deduction of Advance Payment to Suppliers</v>
      </c>
      <c r="V367" s="1" t="str">
        <f>'Bills Import 2024'!BD367</f>
        <v>Manpower</v>
      </c>
      <c r="W367" s="1" t="str">
        <f>'Bills Import 2024'!BE367</f>
        <v>Machinary</v>
      </c>
      <c r="X367" s="1" t="str">
        <f>'Bills Import 2024'!BF367</f>
        <v>Deduction of Advance Payment to Suppliers</v>
      </c>
      <c r="Y367" s="1" t="str">
        <f>'Bills Import 2024'!BG367</f>
        <v>Indirect Costs</v>
      </c>
      <c r="Z367" s="1" t="str">
        <f>'Bills Import 2024'!BH367</f>
        <v>Overheads</v>
      </c>
      <c r="AA367" s="1">
        <f>'Bills Import 2024'!BI367</f>
        <v>-1</v>
      </c>
      <c r="AB367" s="1">
        <f>'Bills Import 2024'!BJ367</f>
        <v>1</v>
      </c>
      <c r="AC367" s="1">
        <f>'Bills Import 2024'!BK367</f>
        <v>1</v>
      </c>
      <c r="AD367" s="1">
        <f>'Bills Import 2024'!BL367</f>
        <v>-1</v>
      </c>
      <c r="AE367" s="1">
        <f>'Bills Import 2024'!BM367</f>
        <v>1</v>
      </c>
      <c r="AF367" s="1">
        <f>'Bills Import 2024'!BN367</f>
        <v>1</v>
      </c>
      <c r="AG367" s="46">
        <f>'Bills Import 2024'!BO367</f>
        <v>1250700</v>
      </c>
      <c r="AH367" s="46">
        <f>'Bills Import 2024'!BP367</f>
        <v>610913</v>
      </c>
      <c r="AI367" s="46">
        <f>'Bills Import 2024'!BQ367</f>
        <v>56396</v>
      </c>
      <c r="AJ367" s="46">
        <f>'Bills Import 2024'!BR367</f>
        <v>250410</v>
      </c>
      <c r="AK367" s="46">
        <f>'Bills Import 2024'!BS367</f>
        <v>107126</v>
      </c>
      <c r="AL367" s="46">
        <f>'Bills Import 2024'!BT367</f>
        <v>247172</v>
      </c>
      <c r="AM367" s="1">
        <f>'Bills Import 2024'!U367</f>
        <v>10265</v>
      </c>
      <c r="AN367" s="1" t="str">
        <f>'Bills Import 2024'!W367</f>
        <v>{"61": 100.0}</v>
      </c>
      <c r="AO367" s="1" t="str">
        <f>'Bills Import 2024'!AW367</f>
        <v>15% PUR</v>
      </c>
      <c r="AP367" s="1" t="str">
        <f>'Bills Import 2024'!AX367</f>
        <v>0% PUR</v>
      </c>
      <c r="AQ367" s="1" t="str">
        <f>'Bills Import 2024'!AY367</f>
        <v>15% PUR</v>
      </c>
      <c r="AR367" s="1" t="str">
        <f>'Bills Import 2024'!AZ367</f>
        <v>15% PUR</v>
      </c>
      <c r="AS367" s="1" t="str">
        <f>'Bills Import 2024'!BA367</f>
        <v>15% PUR</v>
      </c>
      <c r="AT367" s="1" t="str">
        <f>'Bills Import 2024'!BB367</f>
        <v>0% PUR</v>
      </c>
    </row>
    <row r="368" spans="1:46" x14ac:dyDescent="0.25">
      <c r="A368" s="1" t="str">
        <f>'Bills Import 2024'!E368</f>
        <v>Raw Material Supplier</v>
      </c>
      <c r="B368" s="1" t="str">
        <f>'Bills Import 2024'!G368</f>
        <v>Employees Wages &amp; Salaries</v>
      </c>
      <c r="C368" s="1" t="str">
        <f>'Bills Import 2024'!I368</f>
        <v>Machinary Depreciation &amp; Maintenance</v>
      </c>
      <c r="D368" s="1" t="str">
        <f>'Bills Import 2024'!K368</f>
        <v>Subcontractors &amp; Services</v>
      </c>
      <c r="E368" s="1" t="str">
        <f>'Bills Import 2024'!M368</f>
        <v>Indirect Costs</v>
      </c>
      <c r="F368" s="1" t="str">
        <f>'Bills Import 2024'!O368</f>
        <v>Overheads</v>
      </c>
      <c r="G368" s="45">
        <f>'Bills Import 2024'!R368</f>
        <v>45627</v>
      </c>
      <c r="H368" s="45">
        <f>'Bills Import 2024'!R368</f>
        <v>45627</v>
      </c>
      <c r="I368" s="45">
        <f>'Bills Import 2024'!AE368</f>
        <v>45662</v>
      </c>
      <c r="J368" s="45">
        <f>'Bills Import 2024'!AG368</f>
        <v>45632</v>
      </c>
      <c r="K368" s="45">
        <f>'Bills Import 2024'!AI368</f>
        <v>45657</v>
      </c>
      <c r="L368" s="45">
        <f>'Bills Import 2024'!AK368</f>
        <v>45642</v>
      </c>
      <c r="M368" s="45">
        <f>'Bills Import 2024'!AM368</f>
        <v>45627</v>
      </c>
      <c r="N368" s="45">
        <f>'Bills Import 2024'!AO368</f>
        <v>45648</v>
      </c>
      <c r="O368" s="1" t="str">
        <f>'Bills Import 2024'!X368</f>
        <v>3010092</v>
      </c>
      <c r="P368" s="1" t="str">
        <f>'Bills Import 2024'!Y368</f>
        <v>3010093</v>
      </c>
      <c r="Q368" s="1" t="str">
        <f>'Bills Import 2024'!Z368</f>
        <v>3010094</v>
      </c>
      <c r="R368" s="1" t="str">
        <f>'Bills Import 2024'!AA368</f>
        <v>3010095</v>
      </c>
      <c r="S368" s="1" t="str">
        <f>'Bills Import 2024'!AB368</f>
        <v>3010096</v>
      </c>
      <c r="T368" s="1" t="str">
        <f>'Bills Import 2024'!AC368</f>
        <v>3010097</v>
      </c>
      <c r="U368" s="1" t="str">
        <f>'Bills Import 2024'!BC368</f>
        <v>Raw Material</v>
      </c>
      <c r="V368" s="1" t="str">
        <f>'Bills Import 2024'!BD368</f>
        <v>Manpower</v>
      </c>
      <c r="W368" s="1" t="str">
        <f>'Bills Import 2024'!BE368</f>
        <v>Machinary</v>
      </c>
      <c r="X368" s="1" t="str">
        <f>'Bills Import 2024'!BF368</f>
        <v>Subcontractors</v>
      </c>
      <c r="Y368" s="1" t="str">
        <f>'Bills Import 2024'!BG368</f>
        <v>Indirect Costs</v>
      </c>
      <c r="Z368" s="1" t="str">
        <f>'Bills Import 2024'!BH368</f>
        <v>Overheads</v>
      </c>
      <c r="AA368" s="1">
        <f>'Bills Import 2024'!BI368</f>
        <v>1</v>
      </c>
      <c r="AB368" s="1">
        <f>'Bills Import 2024'!BJ368</f>
        <v>1</v>
      </c>
      <c r="AC368" s="1">
        <f>'Bills Import 2024'!BK368</f>
        <v>1</v>
      </c>
      <c r="AD368" s="1">
        <f>'Bills Import 2024'!BL368</f>
        <v>1</v>
      </c>
      <c r="AE368" s="1">
        <f>'Bills Import 2024'!BM368</f>
        <v>1</v>
      </c>
      <c r="AF368" s="1">
        <f>'Bills Import 2024'!BN368</f>
        <v>1</v>
      </c>
      <c r="AG368" s="46">
        <f>'Bills Import 2024'!BO368</f>
        <v>385360</v>
      </c>
      <c r="AH368" s="46">
        <f>'Bills Import 2024'!BP368</f>
        <v>188232</v>
      </c>
      <c r="AI368" s="46">
        <f>'Bills Import 2024'!BQ368</f>
        <v>17377</v>
      </c>
      <c r="AJ368" s="46">
        <f>'Bills Import 2024'!BR368</f>
        <v>77155</v>
      </c>
      <c r="AK368" s="46">
        <f>'Bills Import 2024'!BS368</f>
        <v>33007</v>
      </c>
      <c r="AL368" s="46">
        <f>'Bills Import 2024'!BT368</f>
        <v>76158</v>
      </c>
      <c r="AM368" s="1">
        <f>'Bills Import 2024'!U368</f>
        <v>10219</v>
      </c>
      <c r="AN368" s="1" t="str">
        <f>'Bills Import 2024'!W368</f>
        <v>{"991": 100.0}</v>
      </c>
      <c r="AO368" s="1" t="str">
        <f>'Bills Import 2024'!AW368</f>
        <v>15% PUR</v>
      </c>
      <c r="AP368" s="1" t="str">
        <f>'Bills Import 2024'!AX368</f>
        <v>0% PUR</v>
      </c>
      <c r="AQ368" s="1" t="str">
        <f>'Bills Import 2024'!AY368</f>
        <v>15% PUR</v>
      </c>
      <c r="AR368" s="1" t="str">
        <f>'Bills Import 2024'!AZ368</f>
        <v>15% PUR</v>
      </c>
      <c r="AS368" s="1" t="str">
        <f>'Bills Import 2024'!BA368</f>
        <v>15% PUR</v>
      </c>
      <c r="AT368" s="1" t="str">
        <f>'Bills Import 2024'!BB368</f>
        <v>0% PUR</v>
      </c>
    </row>
    <row r="369" spans="1:46" x14ac:dyDescent="0.25">
      <c r="A369" s="1" t="str">
        <f>'Bills Import 2024'!E369</f>
        <v/>
      </c>
      <c r="B369" s="1" t="str">
        <f>'Bills Import 2024'!G369</f>
        <v/>
      </c>
      <c r="C369" s="1" t="str">
        <f>'Bills Import 2024'!I369</f>
        <v/>
      </c>
      <c r="D369" s="1" t="str">
        <f>'Bills Import 2024'!K369</f>
        <v/>
      </c>
      <c r="E369" s="1" t="str">
        <f>'Bills Import 2024'!M369</f>
        <v/>
      </c>
      <c r="F369" s="1" t="str">
        <f>'Bills Import 2024'!O369</f>
        <v/>
      </c>
      <c r="G369" s="45" t="str">
        <f>'Bills Import 2024'!R369</f>
        <v/>
      </c>
      <c r="H369" s="45" t="str">
        <f>'Bills Import 2024'!R369</f>
        <v/>
      </c>
      <c r="I369" s="45" t="str">
        <f>'Bills Import 2024'!AE369</f>
        <v/>
      </c>
      <c r="J369" s="45" t="str">
        <f>'Bills Import 2024'!AG369</f>
        <v/>
      </c>
      <c r="K369" s="45" t="str">
        <f>'Bills Import 2024'!AI369</f>
        <v/>
      </c>
      <c r="L369" s="45" t="str">
        <f>'Bills Import 2024'!AK369</f>
        <v/>
      </c>
      <c r="M369" s="45" t="str">
        <f>'Bills Import 2024'!AM369</f>
        <v/>
      </c>
      <c r="N369" s="45" t="str">
        <f>'Bills Import 2024'!AO369</f>
        <v/>
      </c>
      <c r="O369" s="1" t="str">
        <f>'Bills Import 2024'!X369</f>
        <v>101011701</v>
      </c>
      <c r="P369" s="1" t="str">
        <f>'Bills Import 2024'!Y369</f>
        <v>3010093</v>
      </c>
      <c r="Q369" s="1" t="str">
        <f>'Bills Import 2024'!Z369</f>
        <v>3010094</v>
      </c>
      <c r="R369" s="1" t="str">
        <f>'Bills Import 2024'!AA369</f>
        <v>101011701</v>
      </c>
      <c r="S369" s="1" t="str">
        <f>'Bills Import 2024'!AB369</f>
        <v>3010096</v>
      </c>
      <c r="T369" s="1" t="str">
        <f>'Bills Import 2024'!AC369</f>
        <v>3010097</v>
      </c>
      <c r="U369" s="1" t="str">
        <f>'Bills Import 2024'!BC369</f>
        <v>Deduction of Advance Payment to Suppliers</v>
      </c>
      <c r="V369" s="1" t="str">
        <f>'Bills Import 2024'!BD369</f>
        <v>Manpower</v>
      </c>
      <c r="W369" s="1" t="str">
        <f>'Bills Import 2024'!BE369</f>
        <v>Machinary</v>
      </c>
      <c r="X369" s="1" t="str">
        <f>'Bills Import 2024'!BF369</f>
        <v>Deduction of Advance Payment to Suppliers</v>
      </c>
      <c r="Y369" s="1" t="str">
        <f>'Bills Import 2024'!BG369</f>
        <v>Indirect Costs</v>
      </c>
      <c r="Z369" s="1" t="str">
        <f>'Bills Import 2024'!BH369</f>
        <v>Overheads</v>
      </c>
      <c r="AA369" s="1">
        <f>'Bills Import 2024'!BI369</f>
        <v>-1</v>
      </c>
      <c r="AB369" s="1">
        <f>'Bills Import 2024'!BJ369</f>
        <v>1</v>
      </c>
      <c r="AC369" s="1">
        <f>'Bills Import 2024'!BK369</f>
        <v>1</v>
      </c>
      <c r="AD369" s="1">
        <f>'Bills Import 2024'!BL369</f>
        <v>-1</v>
      </c>
      <c r="AE369" s="1">
        <f>'Bills Import 2024'!BM369</f>
        <v>1</v>
      </c>
      <c r="AF369" s="1">
        <f>'Bills Import 2024'!BN369</f>
        <v>1</v>
      </c>
      <c r="AG369" s="46">
        <f>'Bills Import 2024'!BO369</f>
        <v>96340</v>
      </c>
      <c r="AH369" s="46">
        <f>'Bills Import 2024'!BP369</f>
        <v>47058</v>
      </c>
      <c r="AI369" s="46">
        <f>'Bills Import 2024'!BQ369</f>
        <v>4344</v>
      </c>
      <c r="AJ369" s="46">
        <f>'Bills Import 2024'!BR369</f>
        <v>19289</v>
      </c>
      <c r="AK369" s="46">
        <f>'Bills Import 2024'!BS369</f>
        <v>8252</v>
      </c>
      <c r="AL369" s="46">
        <f>'Bills Import 2024'!BT369</f>
        <v>19039</v>
      </c>
      <c r="AM369" s="1">
        <f>'Bills Import 2024'!U369</f>
        <v>10219</v>
      </c>
      <c r="AN369" s="1" t="str">
        <f>'Bills Import 2024'!W369</f>
        <v>{"991": 100.0}</v>
      </c>
      <c r="AO369" s="1" t="str">
        <f>'Bills Import 2024'!AW369</f>
        <v>15% PUR</v>
      </c>
      <c r="AP369" s="1" t="str">
        <f>'Bills Import 2024'!AX369</f>
        <v>0% PUR</v>
      </c>
      <c r="AQ369" s="1" t="str">
        <f>'Bills Import 2024'!AY369</f>
        <v>15% PUR</v>
      </c>
      <c r="AR369" s="1" t="str">
        <f>'Bills Import 2024'!AZ369</f>
        <v>15% PUR</v>
      </c>
      <c r="AS369" s="1" t="str">
        <f>'Bills Import 2024'!BA369</f>
        <v>15% PUR</v>
      </c>
      <c r="AT369" s="1" t="str">
        <f>'Bills Import 2024'!BB369</f>
        <v>0% PUR</v>
      </c>
    </row>
    <row r="370" spans="1:46" x14ac:dyDescent="0.25">
      <c r="A370" s="1" t="str">
        <f>'Bills Import 2024'!E370</f>
        <v>Raw Material Supplier</v>
      </c>
      <c r="B370" s="1" t="str">
        <f>'Bills Import 2024'!G370</f>
        <v>Employees Wages &amp; Salaries</v>
      </c>
      <c r="C370" s="1" t="str">
        <f>'Bills Import 2024'!I370</f>
        <v>Machinary Depreciation &amp; Maintenance</v>
      </c>
      <c r="D370" s="1" t="str">
        <f>'Bills Import 2024'!K370</f>
        <v>Subcontractors &amp; Services</v>
      </c>
      <c r="E370" s="1" t="str">
        <f>'Bills Import 2024'!M370</f>
        <v>Indirect Costs</v>
      </c>
      <c r="F370" s="1" t="str">
        <f>'Bills Import 2024'!O370</f>
        <v>Overheads</v>
      </c>
      <c r="G370" s="45">
        <f>'Bills Import 2024'!R370</f>
        <v>45627</v>
      </c>
      <c r="H370" s="45">
        <f>'Bills Import 2024'!R370</f>
        <v>45627</v>
      </c>
      <c r="I370" s="45">
        <f>'Bills Import 2024'!AE370</f>
        <v>45662</v>
      </c>
      <c r="J370" s="45">
        <f>'Bills Import 2024'!AG370</f>
        <v>45632</v>
      </c>
      <c r="K370" s="45">
        <f>'Bills Import 2024'!AI370</f>
        <v>45657</v>
      </c>
      <c r="L370" s="45">
        <f>'Bills Import 2024'!AK370</f>
        <v>45642</v>
      </c>
      <c r="M370" s="45">
        <f>'Bills Import 2024'!AM370</f>
        <v>45627</v>
      </c>
      <c r="N370" s="45">
        <f>'Bills Import 2024'!AO370</f>
        <v>45648</v>
      </c>
      <c r="O370" s="1" t="str">
        <f>'Bills Import 2024'!X370</f>
        <v>3010092</v>
      </c>
      <c r="P370" s="1" t="str">
        <f>'Bills Import 2024'!Y370</f>
        <v>3010093</v>
      </c>
      <c r="Q370" s="1" t="str">
        <f>'Bills Import 2024'!Z370</f>
        <v>3010094</v>
      </c>
      <c r="R370" s="1" t="str">
        <f>'Bills Import 2024'!AA370</f>
        <v>3010095</v>
      </c>
      <c r="S370" s="1" t="str">
        <f>'Bills Import 2024'!AB370</f>
        <v>3010096</v>
      </c>
      <c r="T370" s="1" t="str">
        <f>'Bills Import 2024'!AC370</f>
        <v>3010097</v>
      </c>
      <c r="U370" s="1" t="str">
        <f>'Bills Import 2024'!BC370</f>
        <v>Raw Material</v>
      </c>
      <c r="V370" s="1" t="str">
        <f>'Bills Import 2024'!BD370</f>
        <v>Manpower</v>
      </c>
      <c r="W370" s="1" t="str">
        <f>'Bills Import 2024'!BE370</f>
        <v>Machinary</v>
      </c>
      <c r="X370" s="1" t="str">
        <f>'Bills Import 2024'!BF370</f>
        <v>Subcontractors</v>
      </c>
      <c r="Y370" s="1" t="str">
        <f>'Bills Import 2024'!BG370</f>
        <v>Indirect Costs</v>
      </c>
      <c r="Z370" s="1" t="str">
        <f>'Bills Import 2024'!BH370</f>
        <v>Overheads</v>
      </c>
      <c r="AA370" s="1">
        <f>'Bills Import 2024'!BI370</f>
        <v>1</v>
      </c>
      <c r="AB370" s="1">
        <f>'Bills Import 2024'!BJ370</f>
        <v>1</v>
      </c>
      <c r="AC370" s="1">
        <f>'Bills Import 2024'!BK370</f>
        <v>1</v>
      </c>
      <c r="AD370" s="1">
        <f>'Bills Import 2024'!BL370</f>
        <v>1</v>
      </c>
      <c r="AE370" s="1">
        <f>'Bills Import 2024'!BM370</f>
        <v>1</v>
      </c>
      <c r="AF370" s="1">
        <f>'Bills Import 2024'!BN370</f>
        <v>1</v>
      </c>
      <c r="AG370" s="46">
        <f>'Bills Import 2024'!BO370</f>
        <v>598879</v>
      </c>
      <c r="AH370" s="46">
        <f>'Bills Import 2024'!BP370</f>
        <v>292527</v>
      </c>
      <c r="AI370" s="46">
        <f>'Bills Import 2024'!BQ370</f>
        <v>27004</v>
      </c>
      <c r="AJ370" s="46">
        <f>'Bills Import 2024'!BR370</f>
        <v>119905</v>
      </c>
      <c r="AK370" s="46">
        <f>'Bills Import 2024'!BS370</f>
        <v>51296</v>
      </c>
      <c r="AL370" s="46">
        <f>'Bills Import 2024'!BT370</f>
        <v>118354</v>
      </c>
      <c r="AM370" s="1">
        <f>'Bills Import 2024'!U370</f>
        <v>10254</v>
      </c>
      <c r="AN370" s="1" t="str">
        <f>'Bills Import 2024'!W370</f>
        <v>{"1026": 100.0}</v>
      </c>
      <c r="AO370" s="1" t="str">
        <f>'Bills Import 2024'!AW370</f>
        <v>15% PUR</v>
      </c>
      <c r="AP370" s="1" t="str">
        <f>'Bills Import 2024'!AX370</f>
        <v>0% PUR</v>
      </c>
      <c r="AQ370" s="1" t="str">
        <f>'Bills Import 2024'!AY370</f>
        <v>15% PUR</v>
      </c>
      <c r="AR370" s="1" t="str">
        <f>'Bills Import 2024'!AZ370</f>
        <v>15% PUR</v>
      </c>
      <c r="AS370" s="1" t="str">
        <f>'Bills Import 2024'!BA370</f>
        <v>15% PUR</v>
      </c>
      <c r="AT370" s="1" t="str">
        <f>'Bills Import 2024'!BB370</f>
        <v>0% PUR</v>
      </c>
    </row>
    <row r="371" spans="1:46" x14ac:dyDescent="0.25">
      <c r="A371" s="1" t="str">
        <f>'Bills Import 2024'!E371</f>
        <v/>
      </c>
      <c r="B371" s="1" t="str">
        <f>'Bills Import 2024'!G371</f>
        <v/>
      </c>
      <c r="C371" s="1" t="str">
        <f>'Bills Import 2024'!I371</f>
        <v/>
      </c>
      <c r="D371" s="1" t="str">
        <f>'Bills Import 2024'!K371</f>
        <v/>
      </c>
      <c r="E371" s="1" t="str">
        <f>'Bills Import 2024'!M371</f>
        <v/>
      </c>
      <c r="F371" s="1" t="str">
        <f>'Bills Import 2024'!O371</f>
        <v/>
      </c>
      <c r="G371" s="45" t="str">
        <f>'Bills Import 2024'!R371</f>
        <v/>
      </c>
      <c r="H371" s="45" t="str">
        <f>'Bills Import 2024'!R371</f>
        <v/>
      </c>
      <c r="I371" s="45" t="str">
        <f>'Bills Import 2024'!AE371</f>
        <v/>
      </c>
      <c r="J371" s="45" t="str">
        <f>'Bills Import 2024'!AG371</f>
        <v/>
      </c>
      <c r="K371" s="45" t="str">
        <f>'Bills Import 2024'!AI371</f>
        <v/>
      </c>
      <c r="L371" s="45" t="str">
        <f>'Bills Import 2024'!AK371</f>
        <v/>
      </c>
      <c r="M371" s="45" t="str">
        <f>'Bills Import 2024'!AM371</f>
        <v/>
      </c>
      <c r="N371" s="45" t="str">
        <f>'Bills Import 2024'!AO371</f>
        <v/>
      </c>
      <c r="O371" s="1" t="str">
        <f>'Bills Import 2024'!X371</f>
        <v>101011701</v>
      </c>
      <c r="P371" s="1" t="str">
        <f>'Bills Import 2024'!Y371</f>
        <v>3010093</v>
      </c>
      <c r="Q371" s="1" t="str">
        <f>'Bills Import 2024'!Z371</f>
        <v>3010094</v>
      </c>
      <c r="R371" s="1" t="str">
        <f>'Bills Import 2024'!AA371</f>
        <v>101011701</v>
      </c>
      <c r="S371" s="1" t="str">
        <f>'Bills Import 2024'!AB371</f>
        <v>3010096</v>
      </c>
      <c r="T371" s="1" t="str">
        <f>'Bills Import 2024'!AC371</f>
        <v>3010097</v>
      </c>
      <c r="U371" s="1" t="str">
        <f>'Bills Import 2024'!BC371</f>
        <v>Deduction of Advance Payment to Suppliers</v>
      </c>
      <c r="V371" s="1" t="str">
        <f>'Bills Import 2024'!BD371</f>
        <v>Manpower</v>
      </c>
      <c r="W371" s="1" t="str">
        <f>'Bills Import 2024'!BE371</f>
        <v>Machinary</v>
      </c>
      <c r="X371" s="1" t="str">
        <f>'Bills Import 2024'!BF371</f>
        <v>Deduction of Advance Payment to Suppliers</v>
      </c>
      <c r="Y371" s="1" t="str">
        <f>'Bills Import 2024'!BG371</f>
        <v>Indirect Costs</v>
      </c>
      <c r="Z371" s="1" t="str">
        <f>'Bills Import 2024'!BH371</f>
        <v>Overheads</v>
      </c>
      <c r="AA371" s="1">
        <f>'Bills Import 2024'!BI371</f>
        <v>-1</v>
      </c>
      <c r="AB371" s="1">
        <f>'Bills Import 2024'!BJ371</f>
        <v>1</v>
      </c>
      <c r="AC371" s="1">
        <f>'Bills Import 2024'!BK371</f>
        <v>1</v>
      </c>
      <c r="AD371" s="1">
        <f>'Bills Import 2024'!BL371</f>
        <v>-1</v>
      </c>
      <c r="AE371" s="1">
        <f>'Bills Import 2024'!BM371</f>
        <v>1</v>
      </c>
      <c r="AF371" s="1">
        <f>'Bills Import 2024'!BN371</f>
        <v>1</v>
      </c>
      <c r="AG371" s="46">
        <f>'Bills Import 2024'!BO371</f>
        <v>119776</v>
      </c>
      <c r="AH371" s="46">
        <f>'Bills Import 2024'!BP371</f>
        <v>58505</v>
      </c>
      <c r="AI371" s="46">
        <f>'Bills Import 2024'!BQ371</f>
        <v>5401</v>
      </c>
      <c r="AJ371" s="46">
        <f>'Bills Import 2024'!BR371</f>
        <v>23981</v>
      </c>
      <c r="AK371" s="46">
        <f>'Bills Import 2024'!BS371</f>
        <v>10259</v>
      </c>
      <c r="AL371" s="46">
        <f>'Bills Import 2024'!BT371</f>
        <v>23671</v>
      </c>
      <c r="AM371" s="1">
        <f>'Bills Import 2024'!U371</f>
        <v>10254</v>
      </c>
      <c r="AN371" s="1" t="str">
        <f>'Bills Import 2024'!W371</f>
        <v>{"1026": 100.0}</v>
      </c>
      <c r="AO371" s="1" t="str">
        <f>'Bills Import 2024'!AW371</f>
        <v>15% PUR</v>
      </c>
      <c r="AP371" s="1" t="str">
        <f>'Bills Import 2024'!AX371</f>
        <v>0% PUR</v>
      </c>
      <c r="AQ371" s="1" t="str">
        <f>'Bills Import 2024'!AY371</f>
        <v>15% PUR</v>
      </c>
      <c r="AR371" s="1" t="str">
        <f>'Bills Import 2024'!AZ371</f>
        <v>15% PUR</v>
      </c>
      <c r="AS371" s="1" t="str">
        <f>'Bills Import 2024'!BA371</f>
        <v>15% PUR</v>
      </c>
      <c r="AT371" s="1" t="str">
        <f>'Bills Import 2024'!BB371</f>
        <v>0% PUR</v>
      </c>
    </row>
    <row r="372" spans="1:46" x14ac:dyDescent="0.25">
      <c r="A372" s="1" t="str">
        <f>'Bills Import 2024'!E372</f>
        <v>Raw Material Supplier</v>
      </c>
      <c r="B372" s="1" t="str">
        <f>'Bills Import 2024'!G372</f>
        <v>Employees Wages &amp; Salaries</v>
      </c>
      <c r="C372" s="1" t="str">
        <f>'Bills Import 2024'!I372</f>
        <v>Machinary Depreciation &amp; Maintenance</v>
      </c>
      <c r="D372" s="1" t="str">
        <f>'Bills Import 2024'!K372</f>
        <v>Subcontractors &amp; Services</v>
      </c>
      <c r="E372" s="1" t="str">
        <f>'Bills Import 2024'!M372</f>
        <v>Indirect Costs</v>
      </c>
      <c r="F372" s="1" t="str">
        <f>'Bills Import 2024'!O372</f>
        <v>Overheads</v>
      </c>
      <c r="G372" s="45">
        <f>'Bills Import 2024'!R372</f>
        <v>45627</v>
      </c>
      <c r="H372" s="45">
        <f>'Bills Import 2024'!R372</f>
        <v>45627</v>
      </c>
      <c r="I372" s="45">
        <f>'Bills Import 2024'!AE372</f>
        <v>45662</v>
      </c>
      <c r="J372" s="45">
        <f>'Bills Import 2024'!AG372</f>
        <v>45632</v>
      </c>
      <c r="K372" s="45">
        <f>'Bills Import 2024'!AI372</f>
        <v>45657</v>
      </c>
      <c r="L372" s="45">
        <f>'Bills Import 2024'!AK372</f>
        <v>45642</v>
      </c>
      <c r="M372" s="45">
        <f>'Bills Import 2024'!AM372</f>
        <v>45627</v>
      </c>
      <c r="N372" s="45">
        <f>'Bills Import 2024'!AO372</f>
        <v>45648</v>
      </c>
      <c r="O372" s="1" t="str">
        <f>'Bills Import 2024'!X372</f>
        <v>3010092</v>
      </c>
      <c r="P372" s="1" t="str">
        <f>'Bills Import 2024'!Y372</f>
        <v>3010093</v>
      </c>
      <c r="Q372" s="1" t="str">
        <f>'Bills Import 2024'!Z372</f>
        <v>3010094</v>
      </c>
      <c r="R372" s="1" t="str">
        <f>'Bills Import 2024'!AA372</f>
        <v>3010095</v>
      </c>
      <c r="S372" s="1" t="str">
        <f>'Bills Import 2024'!AB372</f>
        <v>3010096</v>
      </c>
      <c r="T372" s="1" t="str">
        <f>'Bills Import 2024'!AC372</f>
        <v>3010097</v>
      </c>
      <c r="U372" s="1" t="str">
        <f>'Bills Import 2024'!BC372</f>
        <v>Raw Material</v>
      </c>
      <c r="V372" s="1" t="str">
        <f>'Bills Import 2024'!BD372</f>
        <v>Manpower</v>
      </c>
      <c r="W372" s="1" t="str">
        <f>'Bills Import 2024'!BE372</f>
        <v>Machinary</v>
      </c>
      <c r="X372" s="1" t="str">
        <f>'Bills Import 2024'!BF372</f>
        <v>Subcontractors</v>
      </c>
      <c r="Y372" s="1" t="str">
        <f>'Bills Import 2024'!BG372</f>
        <v>Indirect Costs</v>
      </c>
      <c r="Z372" s="1" t="str">
        <f>'Bills Import 2024'!BH372</f>
        <v>Overheads</v>
      </c>
      <c r="AA372" s="1">
        <f>'Bills Import 2024'!BI372</f>
        <v>1</v>
      </c>
      <c r="AB372" s="1">
        <f>'Bills Import 2024'!BJ372</f>
        <v>1</v>
      </c>
      <c r="AC372" s="1">
        <f>'Bills Import 2024'!BK372</f>
        <v>1</v>
      </c>
      <c r="AD372" s="1">
        <f>'Bills Import 2024'!BL372</f>
        <v>1</v>
      </c>
      <c r="AE372" s="1">
        <f>'Bills Import 2024'!BM372</f>
        <v>1</v>
      </c>
      <c r="AF372" s="1">
        <f>'Bills Import 2024'!BN372</f>
        <v>1</v>
      </c>
      <c r="AG372" s="46">
        <f>'Bills Import 2024'!BO372</f>
        <v>811125</v>
      </c>
      <c r="AH372" s="46">
        <f>'Bills Import 2024'!BP372</f>
        <v>396200</v>
      </c>
      <c r="AI372" s="46">
        <f>'Bills Import 2024'!BQ372</f>
        <v>36575</v>
      </c>
      <c r="AJ372" s="46">
        <f>'Bills Import 2024'!BR372</f>
        <v>162400</v>
      </c>
      <c r="AK372" s="46">
        <f>'Bills Import 2024'!BS372</f>
        <v>69475</v>
      </c>
      <c r="AL372" s="46">
        <f>'Bills Import 2024'!BT372</f>
        <v>160300</v>
      </c>
      <c r="AM372" s="1">
        <f>'Bills Import 2024'!U372</f>
        <v>10995</v>
      </c>
      <c r="AN372" s="1" t="str">
        <f>'Bills Import 2024'!W372</f>
        <v>{"1108": 100.0}</v>
      </c>
      <c r="AO372" s="1" t="str">
        <f>'Bills Import 2024'!AW372</f>
        <v>15% PUR</v>
      </c>
      <c r="AP372" s="1" t="str">
        <f>'Bills Import 2024'!AX372</f>
        <v>0% PUR</v>
      </c>
      <c r="AQ372" s="1" t="str">
        <f>'Bills Import 2024'!AY372</f>
        <v>15% PUR</v>
      </c>
      <c r="AR372" s="1" t="str">
        <f>'Bills Import 2024'!AZ372</f>
        <v>15% PUR</v>
      </c>
      <c r="AS372" s="1" t="str">
        <f>'Bills Import 2024'!BA372</f>
        <v>15% PUR</v>
      </c>
      <c r="AT372" s="1" t="str">
        <f>'Bills Import 2024'!BB372</f>
        <v>0% PUR</v>
      </c>
    </row>
    <row r="373" spans="1:46" x14ac:dyDescent="0.25">
      <c r="A373" s="1" t="str">
        <f>'Bills Import 2024'!E373</f>
        <v>Raw Material Supplier</v>
      </c>
      <c r="B373" s="1" t="str">
        <f>'Bills Import 2024'!G373</f>
        <v>Employees Wages &amp; Salaries</v>
      </c>
      <c r="C373" s="1" t="str">
        <f>'Bills Import 2024'!I373</f>
        <v>Machinary Depreciation &amp; Maintenance</v>
      </c>
      <c r="D373" s="1" t="str">
        <f>'Bills Import 2024'!K373</f>
        <v>Subcontractors &amp; Services</v>
      </c>
      <c r="E373" s="1" t="str">
        <f>'Bills Import 2024'!M373</f>
        <v>Indirect Costs</v>
      </c>
      <c r="F373" s="1" t="str">
        <f>'Bills Import 2024'!O373</f>
        <v>Overheads</v>
      </c>
      <c r="G373" s="45">
        <f>'Bills Import 2024'!R373</f>
        <v>45627</v>
      </c>
      <c r="H373" s="45">
        <f>'Bills Import 2024'!R373</f>
        <v>45627</v>
      </c>
      <c r="I373" s="45">
        <f>'Bills Import 2024'!AE373</f>
        <v>45662</v>
      </c>
      <c r="J373" s="45">
        <f>'Bills Import 2024'!AG373</f>
        <v>45632</v>
      </c>
      <c r="K373" s="45">
        <f>'Bills Import 2024'!AI373</f>
        <v>45657</v>
      </c>
      <c r="L373" s="45">
        <f>'Bills Import 2024'!AK373</f>
        <v>45642</v>
      </c>
      <c r="M373" s="45">
        <f>'Bills Import 2024'!AM373</f>
        <v>45627</v>
      </c>
      <c r="N373" s="45">
        <f>'Bills Import 2024'!AO373</f>
        <v>45648</v>
      </c>
      <c r="O373" s="1" t="str">
        <f>'Bills Import 2024'!X373</f>
        <v>3010092</v>
      </c>
      <c r="P373" s="1" t="str">
        <f>'Bills Import 2024'!Y373</f>
        <v>3010093</v>
      </c>
      <c r="Q373" s="1" t="str">
        <f>'Bills Import 2024'!Z373</f>
        <v>3010094</v>
      </c>
      <c r="R373" s="1" t="str">
        <f>'Bills Import 2024'!AA373</f>
        <v>3010095</v>
      </c>
      <c r="S373" s="1" t="str">
        <f>'Bills Import 2024'!AB373</f>
        <v>3010096</v>
      </c>
      <c r="T373" s="1" t="str">
        <f>'Bills Import 2024'!AC373</f>
        <v>3010097</v>
      </c>
      <c r="U373" s="1" t="str">
        <f>'Bills Import 2024'!BC373</f>
        <v>Raw Material</v>
      </c>
      <c r="V373" s="1" t="str">
        <f>'Bills Import 2024'!BD373</f>
        <v>Manpower</v>
      </c>
      <c r="W373" s="1" t="str">
        <f>'Bills Import 2024'!BE373</f>
        <v>Machinary</v>
      </c>
      <c r="X373" s="1" t="str">
        <f>'Bills Import 2024'!BF373</f>
        <v>Subcontractors</v>
      </c>
      <c r="Y373" s="1" t="str">
        <f>'Bills Import 2024'!BG373</f>
        <v>Indirect Costs</v>
      </c>
      <c r="Z373" s="1" t="str">
        <f>'Bills Import 2024'!BH373</f>
        <v>Overheads</v>
      </c>
      <c r="AA373" s="1">
        <f>'Bills Import 2024'!BI373</f>
        <v>1</v>
      </c>
      <c r="AB373" s="1">
        <f>'Bills Import 2024'!BJ373</f>
        <v>1</v>
      </c>
      <c r="AC373" s="1">
        <f>'Bills Import 2024'!BK373</f>
        <v>1</v>
      </c>
      <c r="AD373" s="1">
        <f>'Bills Import 2024'!BL373</f>
        <v>1</v>
      </c>
      <c r="AE373" s="1">
        <f>'Bills Import 2024'!BM373</f>
        <v>1</v>
      </c>
      <c r="AF373" s="1">
        <f>'Bills Import 2024'!BN373</f>
        <v>1</v>
      </c>
      <c r="AG373" s="46">
        <f>'Bills Import 2024'!BO373</f>
        <v>104248</v>
      </c>
      <c r="AH373" s="46">
        <f>'Bills Import 2024'!BP373</f>
        <v>50921</v>
      </c>
      <c r="AI373" s="46">
        <f>'Bills Import 2024'!BQ373</f>
        <v>4701</v>
      </c>
      <c r="AJ373" s="46">
        <f>'Bills Import 2024'!BR373</f>
        <v>20872</v>
      </c>
      <c r="AK373" s="46">
        <f>'Bills Import 2024'!BS373</f>
        <v>8929</v>
      </c>
      <c r="AL373" s="46">
        <f>'Bills Import 2024'!BT373</f>
        <v>20602</v>
      </c>
      <c r="AM373" s="1">
        <f>'Bills Import 2024'!U373</f>
        <v>10259</v>
      </c>
      <c r="AN373" s="1" t="str">
        <f>'Bills Import 2024'!W373</f>
        <v>{"1031": 100.0}</v>
      </c>
      <c r="AO373" s="1" t="str">
        <f>'Bills Import 2024'!AW373</f>
        <v>15% PUR</v>
      </c>
      <c r="AP373" s="1" t="str">
        <f>'Bills Import 2024'!AX373</f>
        <v>0% PUR</v>
      </c>
      <c r="AQ373" s="1" t="str">
        <f>'Bills Import 2024'!AY373</f>
        <v>15% PUR</v>
      </c>
      <c r="AR373" s="1" t="str">
        <f>'Bills Import 2024'!AZ373</f>
        <v>15% PUR</v>
      </c>
      <c r="AS373" s="1" t="str">
        <f>'Bills Import 2024'!BA373</f>
        <v>15% PUR</v>
      </c>
      <c r="AT373" s="1" t="str">
        <f>'Bills Import 2024'!BB373</f>
        <v>0% PUR</v>
      </c>
    </row>
    <row r="374" spans="1:46" x14ac:dyDescent="0.25">
      <c r="A374" s="1" t="str">
        <f>'Bills Import 2024'!E374</f>
        <v/>
      </c>
      <c r="B374" s="1" t="str">
        <f>'Bills Import 2024'!G374</f>
        <v/>
      </c>
      <c r="C374" s="1" t="str">
        <f>'Bills Import 2024'!I374</f>
        <v/>
      </c>
      <c r="D374" s="1" t="str">
        <f>'Bills Import 2024'!K374</f>
        <v/>
      </c>
      <c r="E374" s="1" t="str">
        <f>'Bills Import 2024'!M374</f>
        <v/>
      </c>
      <c r="F374" s="1" t="str">
        <f>'Bills Import 2024'!O374</f>
        <v/>
      </c>
      <c r="G374" s="45" t="str">
        <f>'Bills Import 2024'!R374</f>
        <v/>
      </c>
      <c r="H374" s="45" t="str">
        <f>'Bills Import 2024'!R374</f>
        <v/>
      </c>
      <c r="I374" s="45" t="str">
        <f>'Bills Import 2024'!AE374</f>
        <v/>
      </c>
      <c r="J374" s="45" t="str">
        <f>'Bills Import 2024'!AG374</f>
        <v/>
      </c>
      <c r="K374" s="45" t="str">
        <f>'Bills Import 2024'!AI374</f>
        <v/>
      </c>
      <c r="L374" s="45" t="str">
        <f>'Bills Import 2024'!AK374</f>
        <v/>
      </c>
      <c r="M374" s="45" t="str">
        <f>'Bills Import 2024'!AM374</f>
        <v/>
      </c>
      <c r="N374" s="45" t="str">
        <f>'Bills Import 2024'!AO374</f>
        <v/>
      </c>
      <c r="O374" s="1" t="str">
        <f>'Bills Import 2024'!X374</f>
        <v>101011701</v>
      </c>
      <c r="P374" s="1" t="str">
        <f>'Bills Import 2024'!Y374</f>
        <v>3010093</v>
      </c>
      <c r="Q374" s="1" t="str">
        <f>'Bills Import 2024'!Z374</f>
        <v>3010094</v>
      </c>
      <c r="R374" s="1" t="str">
        <f>'Bills Import 2024'!AA374</f>
        <v>101011701</v>
      </c>
      <c r="S374" s="1" t="str">
        <f>'Bills Import 2024'!AB374</f>
        <v>3010096</v>
      </c>
      <c r="T374" s="1" t="str">
        <f>'Bills Import 2024'!AC374</f>
        <v>3010097</v>
      </c>
      <c r="U374" s="1" t="str">
        <f>'Bills Import 2024'!BC374</f>
        <v>Deduction of Advance Payment to Suppliers</v>
      </c>
      <c r="V374" s="1" t="str">
        <f>'Bills Import 2024'!BD374</f>
        <v>Manpower</v>
      </c>
      <c r="W374" s="1" t="str">
        <f>'Bills Import 2024'!BE374</f>
        <v>Machinary</v>
      </c>
      <c r="X374" s="1" t="str">
        <f>'Bills Import 2024'!BF374</f>
        <v>Deduction of Advance Payment to Suppliers</v>
      </c>
      <c r="Y374" s="1" t="str">
        <f>'Bills Import 2024'!BG374</f>
        <v>Indirect Costs</v>
      </c>
      <c r="Z374" s="1" t="str">
        <f>'Bills Import 2024'!BH374</f>
        <v>Overheads</v>
      </c>
      <c r="AA374" s="1">
        <f>'Bills Import 2024'!BI374</f>
        <v>-1</v>
      </c>
      <c r="AB374" s="1">
        <f>'Bills Import 2024'!BJ374</f>
        <v>1</v>
      </c>
      <c r="AC374" s="1">
        <f>'Bills Import 2024'!BK374</f>
        <v>1</v>
      </c>
      <c r="AD374" s="1">
        <f>'Bills Import 2024'!BL374</f>
        <v>-1</v>
      </c>
      <c r="AE374" s="1">
        <f>'Bills Import 2024'!BM374</f>
        <v>1</v>
      </c>
      <c r="AF374" s="1">
        <f>'Bills Import 2024'!BN374</f>
        <v>1</v>
      </c>
      <c r="AG374" s="46">
        <f>'Bills Import 2024'!BO374</f>
        <v>10425</v>
      </c>
      <c r="AH374" s="46">
        <f>'Bills Import 2024'!BP374</f>
        <v>5092</v>
      </c>
      <c r="AI374" s="46">
        <f>'Bills Import 2024'!BQ374</f>
        <v>470</v>
      </c>
      <c r="AJ374" s="46">
        <f>'Bills Import 2024'!BR374</f>
        <v>2087</v>
      </c>
      <c r="AK374" s="46">
        <f>'Bills Import 2024'!BS374</f>
        <v>893</v>
      </c>
      <c r="AL374" s="46">
        <f>'Bills Import 2024'!BT374</f>
        <v>2060</v>
      </c>
      <c r="AM374" s="1">
        <f>'Bills Import 2024'!U374</f>
        <v>10259</v>
      </c>
      <c r="AN374" s="1" t="str">
        <f>'Bills Import 2024'!W374</f>
        <v>{"1031": 100.0}</v>
      </c>
      <c r="AO374" s="1" t="str">
        <f>'Bills Import 2024'!AW374</f>
        <v>15% PUR</v>
      </c>
      <c r="AP374" s="1" t="str">
        <f>'Bills Import 2024'!AX374</f>
        <v>0% PUR</v>
      </c>
      <c r="AQ374" s="1" t="str">
        <f>'Bills Import 2024'!AY374</f>
        <v>15% PUR</v>
      </c>
      <c r="AR374" s="1" t="str">
        <f>'Bills Import 2024'!AZ374</f>
        <v>15% PUR</v>
      </c>
      <c r="AS374" s="1" t="str">
        <f>'Bills Import 2024'!BA374</f>
        <v>15% PUR</v>
      </c>
      <c r="AT374" s="1" t="str">
        <f>'Bills Import 2024'!BB374</f>
        <v>0% PUR</v>
      </c>
    </row>
    <row r="375" spans="1:46" x14ac:dyDescent="0.25">
      <c r="A375" s="1" t="str">
        <f>'Bills Import 2024'!E375</f>
        <v>Raw Material Supplier</v>
      </c>
      <c r="B375" s="1" t="str">
        <f>'Bills Import 2024'!G375</f>
        <v>Employees Wages &amp; Salaries</v>
      </c>
      <c r="C375" s="1" t="str">
        <f>'Bills Import 2024'!I375</f>
        <v>Machinary Depreciation &amp; Maintenance</v>
      </c>
      <c r="D375" s="1" t="str">
        <f>'Bills Import 2024'!K375</f>
        <v>Subcontractors &amp; Services</v>
      </c>
      <c r="E375" s="1" t="str">
        <f>'Bills Import 2024'!M375</f>
        <v>Indirect Costs</v>
      </c>
      <c r="F375" s="1" t="str">
        <f>'Bills Import 2024'!O375</f>
        <v>Overheads</v>
      </c>
      <c r="G375" s="45">
        <f>'Bills Import 2024'!R375</f>
        <v>45627</v>
      </c>
      <c r="H375" s="45">
        <f>'Bills Import 2024'!R375</f>
        <v>45627</v>
      </c>
      <c r="I375" s="45">
        <f>'Bills Import 2024'!AE375</f>
        <v>45662</v>
      </c>
      <c r="J375" s="45">
        <f>'Bills Import 2024'!AG375</f>
        <v>45632</v>
      </c>
      <c r="K375" s="45">
        <f>'Bills Import 2024'!AI375</f>
        <v>45657</v>
      </c>
      <c r="L375" s="45">
        <f>'Bills Import 2024'!AK375</f>
        <v>45642</v>
      </c>
      <c r="M375" s="45">
        <f>'Bills Import 2024'!AM375</f>
        <v>45627</v>
      </c>
      <c r="N375" s="45">
        <f>'Bills Import 2024'!AO375</f>
        <v>45648</v>
      </c>
      <c r="O375" s="1" t="str">
        <f>'Bills Import 2024'!X375</f>
        <v>3010092</v>
      </c>
      <c r="P375" s="1" t="str">
        <f>'Bills Import 2024'!Y375</f>
        <v>3010093</v>
      </c>
      <c r="Q375" s="1" t="str">
        <f>'Bills Import 2024'!Z375</f>
        <v>3010094</v>
      </c>
      <c r="R375" s="1" t="str">
        <f>'Bills Import 2024'!AA375</f>
        <v>3010095</v>
      </c>
      <c r="S375" s="1" t="str">
        <f>'Bills Import 2024'!AB375</f>
        <v>3010096</v>
      </c>
      <c r="T375" s="1" t="str">
        <f>'Bills Import 2024'!AC375</f>
        <v>3010097</v>
      </c>
      <c r="U375" s="1" t="str">
        <f>'Bills Import 2024'!BC375</f>
        <v>Raw Material</v>
      </c>
      <c r="V375" s="1" t="str">
        <f>'Bills Import 2024'!BD375</f>
        <v>Manpower</v>
      </c>
      <c r="W375" s="1" t="str">
        <f>'Bills Import 2024'!BE375</f>
        <v>Machinary</v>
      </c>
      <c r="X375" s="1" t="str">
        <f>'Bills Import 2024'!BF375</f>
        <v>Subcontractors</v>
      </c>
      <c r="Y375" s="1" t="str">
        <f>'Bills Import 2024'!BG375</f>
        <v>Indirect Costs</v>
      </c>
      <c r="Z375" s="1" t="str">
        <f>'Bills Import 2024'!BH375</f>
        <v>Overheads</v>
      </c>
      <c r="AA375" s="1">
        <f>'Bills Import 2024'!BI375</f>
        <v>1</v>
      </c>
      <c r="AB375" s="1">
        <f>'Bills Import 2024'!BJ375</f>
        <v>1</v>
      </c>
      <c r="AC375" s="1">
        <f>'Bills Import 2024'!BK375</f>
        <v>1</v>
      </c>
      <c r="AD375" s="1">
        <f>'Bills Import 2024'!BL375</f>
        <v>1</v>
      </c>
      <c r="AE375" s="1">
        <f>'Bills Import 2024'!BM375</f>
        <v>1</v>
      </c>
      <c r="AF375" s="1">
        <f>'Bills Import 2024'!BN375</f>
        <v>1</v>
      </c>
      <c r="AG375" s="46">
        <f>'Bills Import 2024'!BO375</f>
        <v>3634225</v>
      </c>
      <c r="AH375" s="46">
        <f>'Bills Import 2024'!BP375</f>
        <v>1775164</v>
      </c>
      <c r="AI375" s="46">
        <f>'Bills Import 2024'!BQ375</f>
        <v>163873</v>
      </c>
      <c r="AJ375" s="46">
        <f>'Bills Import 2024'!BR375</f>
        <v>727629</v>
      </c>
      <c r="AK375" s="46">
        <f>'Bills Import 2024'!BS375</f>
        <v>311281</v>
      </c>
      <c r="AL375" s="46">
        <f>'Bills Import 2024'!BT375</f>
        <v>718220</v>
      </c>
      <c r="AM375" s="1">
        <f>'Bills Import 2024'!U375</f>
        <v>10997</v>
      </c>
      <c r="AN375" s="1" t="str">
        <f>'Bills Import 2024'!W375</f>
        <v>{"1109": 100.0}</v>
      </c>
      <c r="AO375" s="1" t="str">
        <f>'Bills Import 2024'!AW375</f>
        <v>15% PUR</v>
      </c>
      <c r="AP375" s="1" t="str">
        <f>'Bills Import 2024'!AX375</f>
        <v>0% PUR</v>
      </c>
      <c r="AQ375" s="1" t="str">
        <f>'Bills Import 2024'!AY375</f>
        <v>15% PUR</v>
      </c>
      <c r="AR375" s="1" t="str">
        <f>'Bills Import 2024'!AZ375</f>
        <v>15% PUR</v>
      </c>
      <c r="AS375" s="1" t="str">
        <f>'Bills Import 2024'!BA375</f>
        <v>15% PUR</v>
      </c>
      <c r="AT375" s="1" t="str">
        <f>'Bills Import 2024'!BB375</f>
        <v>0% PUR</v>
      </c>
    </row>
    <row r="376" spans="1:46" x14ac:dyDescent="0.25">
      <c r="A376" s="1" t="str">
        <f>'Bills Import 2024'!E376</f>
        <v/>
      </c>
      <c r="B376" s="1" t="str">
        <f>'Bills Import 2024'!G376</f>
        <v/>
      </c>
      <c r="C376" s="1" t="str">
        <f>'Bills Import 2024'!I376</f>
        <v/>
      </c>
      <c r="D376" s="1" t="str">
        <f>'Bills Import 2024'!K376</f>
        <v/>
      </c>
      <c r="E376" s="1" t="str">
        <f>'Bills Import 2024'!M376</f>
        <v/>
      </c>
      <c r="F376" s="1" t="str">
        <f>'Bills Import 2024'!O376</f>
        <v/>
      </c>
      <c r="G376" s="45" t="str">
        <f>'Bills Import 2024'!R376</f>
        <v/>
      </c>
      <c r="H376" s="45" t="str">
        <f>'Bills Import 2024'!R376</f>
        <v/>
      </c>
      <c r="I376" s="45" t="str">
        <f>'Bills Import 2024'!AE376</f>
        <v/>
      </c>
      <c r="J376" s="45" t="str">
        <f>'Bills Import 2024'!AG376</f>
        <v/>
      </c>
      <c r="K376" s="45" t="str">
        <f>'Bills Import 2024'!AI376</f>
        <v/>
      </c>
      <c r="L376" s="45" t="str">
        <f>'Bills Import 2024'!AK376</f>
        <v/>
      </c>
      <c r="M376" s="45" t="str">
        <f>'Bills Import 2024'!AM376</f>
        <v/>
      </c>
      <c r="N376" s="45" t="str">
        <f>'Bills Import 2024'!AO376</f>
        <v/>
      </c>
      <c r="O376" s="1" t="str">
        <f>'Bills Import 2024'!X376</f>
        <v>101011701</v>
      </c>
      <c r="P376" s="1" t="str">
        <f>'Bills Import 2024'!Y376</f>
        <v>3010093</v>
      </c>
      <c r="Q376" s="1" t="str">
        <f>'Bills Import 2024'!Z376</f>
        <v>3010094</v>
      </c>
      <c r="R376" s="1" t="str">
        <f>'Bills Import 2024'!AA376</f>
        <v>101011701</v>
      </c>
      <c r="S376" s="1" t="str">
        <f>'Bills Import 2024'!AB376</f>
        <v>3010096</v>
      </c>
      <c r="T376" s="1" t="str">
        <f>'Bills Import 2024'!AC376</f>
        <v>3010097</v>
      </c>
      <c r="U376" s="1" t="str">
        <f>'Bills Import 2024'!BC376</f>
        <v>Deduction of Advance Payment to Suppliers</v>
      </c>
      <c r="V376" s="1" t="str">
        <f>'Bills Import 2024'!BD376</f>
        <v>Manpower</v>
      </c>
      <c r="W376" s="1" t="str">
        <f>'Bills Import 2024'!BE376</f>
        <v>Machinary</v>
      </c>
      <c r="X376" s="1" t="str">
        <f>'Bills Import 2024'!BF376</f>
        <v>Deduction of Advance Payment to Suppliers</v>
      </c>
      <c r="Y376" s="1" t="str">
        <f>'Bills Import 2024'!BG376</f>
        <v>Indirect Costs</v>
      </c>
      <c r="Z376" s="1" t="str">
        <f>'Bills Import 2024'!BH376</f>
        <v>Overheads</v>
      </c>
      <c r="AA376" s="1">
        <f>'Bills Import 2024'!BI376</f>
        <v>-1</v>
      </c>
      <c r="AB376" s="1">
        <f>'Bills Import 2024'!BJ376</f>
        <v>1</v>
      </c>
      <c r="AC376" s="1">
        <f>'Bills Import 2024'!BK376</f>
        <v>1</v>
      </c>
      <c r="AD376" s="1">
        <f>'Bills Import 2024'!BL376</f>
        <v>-1</v>
      </c>
      <c r="AE376" s="1">
        <f>'Bills Import 2024'!BM376</f>
        <v>1</v>
      </c>
      <c r="AF376" s="1">
        <f>'Bills Import 2024'!BN376</f>
        <v>1</v>
      </c>
      <c r="AG376" s="46">
        <f>'Bills Import 2024'!BO376</f>
        <v>726845</v>
      </c>
      <c r="AH376" s="46">
        <f>'Bills Import 2024'!BP376</f>
        <v>355033</v>
      </c>
      <c r="AI376" s="46">
        <f>'Bills Import 2024'!BQ376</f>
        <v>32775</v>
      </c>
      <c r="AJ376" s="46">
        <f>'Bills Import 2024'!BR376</f>
        <v>145526</v>
      </c>
      <c r="AK376" s="46">
        <f>'Bills Import 2024'!BS376</f>
        <v>62256</v>
      </c>
      <c r="AL376" s="46">
        <f>'Bills Import 2024'!BT376</f>
        <v>143644</v>
      </c>
      <c r="AM376" s="1">
        <f>'Bills Import 2024'!U376</f>
        <v>10997</v>
      </c>
      <c r="AN376" s="1" t="str">
        <f>'Bills Import 2024'!W376</f>
        <v>{"1109": 100.0}</v>
      </c>
      <c r="AO376" s="1" t="str">
        <f>'Bills Import 2024'!AW376</f>
        <v>15% PUR</v>
      </c>
      <c r="AP376" s="1" t="str">
        <f>'Bills Import 2024'!AX376</f>
        <v>0% PUR</v>
      </c>
      <c r="AQ376" s="1" t="str">
        <f>'Bills Import 2024'!AY376</f>
        <v>15% PUR</v>
      </c>
      <c r="AR376" s="1" t="str">
        <f>'Bills Import 2024'!AZ376</f>
        <v>15% PUR</v>
      </c>
      <c r="AS376" s="1" t="str">
        <f>'Bills Import 2024'!BA376</f>
        <v>15% PUR</v>
      </c>
      <c r="AT376" s="1" t="str">
        <f>'Bills Import 2024'!BB376</f>
        <v>0% PUR</v>
      </c>
    </row>
    <row r="377" spans="1:46" x14ac:dyDescent="0.25">
      <c r="A377" s="1" t="str">
        <f>'Bills Import 2024'!E377</f>
        <v>Raw Material Supplier</v>
      </c>
      <c r="B377" s="1" t="str">
        <f>'Bills Import 2024'!G377</f>
        <v>Employees Wages &amp; Salaries</v>
      </c>
      <c r="C377" s="1" t="str">
        <f>'Bills Import 2024'!I377</f>
        <v>Machinary Depreciation &amp; Maintenance</v>
      </c>
      <c r="D377" s="1" t="str">
        <f>'Bills Import 2024'!K377</f>
        <v>Subcontractors &amp; Services</v>
      </c>
      <c r="E377" s="1" t="str">
        <f>'Bills Import 2024'!M377</f>
        <v>Indirect Costs</v>
      </c>
      <c r="F377" s="1" t="str">
        <f>'Bills Import 2024'!O377</f>
        <v>Overheads</v>
      </c>
      <c r="G377" s="45">
        <f>'Bills Import 2024'!R377</f>
        <v>45627</v>
      </c>
      <c r="H377" s="45">
        <f>'Bills Import 2024'!R377</f>
        <v>45627</v>
      </c>
      <c r="I377" s="45">
        <f>'Bills Import 2024'!AE377</f>
        <v>45662</v>
      </c>
      <c r="J377" s="45">
        <f>'Bills Import 2024'!AG377</f>
        <v>45632</v>
      </c>
      <c r="K377" s="45">
        <f>'Bills Import 2024'!AI377</f>
        <v>45657</v>
      </c>
      <c r="L377" s="45">
        <f>'Bills Import 2024'!AK377</f>
        <v>45642</v>
      </c>
      <c r="M377" s="45">
        <f>'Bills Import 2024'!AM377</f>
        <v>45627</v>
      </c>
      <c r="N377" s="45">
        <f>'Bills Import 2024'!AO377</f>
        <v>45648</v>
      </c>
      <c r="O377" s="1" t="str">
        <f>'Bills Import 2024'!X377</f>
        <v>3010092</v>
      </c>
      <c r="P377" s="1" t="str">
        <f>'Bills Import 2024'!Y377</f>
        <v>3010093</v>
      </c>
      <c r="Q377" s="1" t="str">
        <f>'Bills Import 2024'!Z377</f>
        <v>3010094</v>
      </c>
      <c r="R377" s="1" t="str">
        <f>'Bills Import 2024'!AA377</f>
        <v>3010095</v>
      </c>
      <c r="S377" s="1" t="str">
        <f>'Bills Import 2024'!AB377</f>
        <v>3010096</v>
      </c>
      <c r="T377" s="1" t="str">
        <f>'Bills Import 2024'!AC377</f>
        <v>3010097</v>
      </c>
      <c r="U377" s="1" t="str">
        <f>'Bills Import 2024'!BC377</f>
        <v>Raw Material</v>
      </c>
      <c r="V377" s="1" t="str">
        <f>'Bills Import 2024'!BD377</f>
        <v>Manpower</v>
      </c>
      <c r="W377" s="1" t="str">
        <f>'Bills Import 2024'!BE377</f>
        <v>Machinary</v>
      </c>
      <c r="X377" s="1" t="str">
        <f>'Bills Import 2024'!BF377</f>
        <v>Subcontractors</v>
      </c>
      <c r="Y377" s="1" t="str">
        <f>'Bills Import 2024'!BG377</f>
        <v>Indirect Costs</v>
      </c>
      <c r="Z377" s="1" t="str">
        <f>'Bills Import 2024'!BH377</f>
        <v>Overheads</v>
      </c>
      <c r="AA377" s="1">
        <f>'Bills Import 2024'!BI377</f>
        <v>1</v>
      </c>
      <c r="AB377" s="1">
        <f>'Bills Import 2024'!BJ377</f>
        <v>1</v>
      </c>
      <c r="AC377" s="1">
        <f>'Bills Import 2024'!BK377</f>
        <v>1</v>
      </c>
      <c r="AD377" s="1">
        <f>'Bills Import 2024'!BL377</f>
        <v>1</v>
      </c>
      <c r="AE377" s="1">
        <f>'Bills Import 2024'!BM377</f>
        <v>1</v>
      </c>
      <c r="AF377" s="1">
        <f>'Bills Import 2024'!BN377</f>
        <v>1</v>
      </c>
      <c r="AG377" s="46">
        <f>'Bills Import 2024'!BO377</f>
        <v>5089898</v>
      </c>
      <c r="AH377" s="46">
        <f>'Bills Import 2024'!BP377</f>
        <v>2486198</v>
      </c>
      <c r="AI377" s="46">
        <f>'Bills Import 2024'!BQ377</f>
        <v>229512</v>
      </c>
      <c r="AJ377" s="46">
        <f>'Bills Import 2024'!BR377</f>
        <v>1019078</v>
      </c>
      <c r="AK377" s="46">
        <f>'Bills Import 2024'!BS377</f>
        <v>435963</v>
      </c>
      <c r="AL377" s="46">
        <f>'Bills Import 2024'!BT377</f>
        <v>1005900</v>
      </c>
      <c r="AM377" s="1">
        <f>'Bills Import 2024'!U377</f>
        <v>10264</v>
      </c>
      <c r="AN377" s="1" t="str">
        <f>'Bills Import 2024'!W377</f>
        <v>{"1110": 100.0}</v>
      </c>
      <c r="AO377" s="1" t="str">
        <f>'Bills Import 2024'!AW377</f>
        <v>15% PUR</v>
      </c>
      <c r="AP377" s="1" t="str">
        <f>'Bills Import 2024'!AX377</f>
        <v>0% PUR</v>
      </c>
      <c r="AQ377" s="1" t="str">
        <f>'Bills Import 2024'!AY377</f>
        <v>15% PUR</v>
      </c>
      <c r="AR377" s="1" t="str">
        <f>'Bills Import 2024'!AZ377</f>
        <v>15% PUR</v>
      </c>
      <c r="AS377" s="1" t="str">
        <f>'Bills Import 2024'!BA377</f>
        <v>15% PUR</v>
      </c>
      <c r="AT377" s="1" t="str">
        <f>'Bills Import 2024'!BB377</f>
        <v>0% PUR</v>
      </c>
    </row>
    <row r="378" spans="1:46" x14ac:dyDescent="0.25">
      <c r="A378" s="1" t="str">
        <f>'Bills Import 2024'!E378</f>
        <v/>
      </c>
      <c r="B378" s="1" t="str">
        <f>'Bills Import 2024'!G378</f>
        <v/>
      </c>
      <c r="C378" s="1" t="str">
        <f>'Bills Import 2024'!I378</f>
        <v/>
      </c>
      <c r="D378" s="1" t="str">
        <f>'Bills Import 2024'!K378</f>
        <v/>
      </c>
      <c r="E378" s="1" t="str">
        <f>'Bills Import 2024'!M378</f>
        <v/>
      </c>
      <c r="F378" s="1" t="str">
        <f>'Bills Import 2024'!O378</f>
        <v/>
      </c>
      <c r="G378" s="45" t="str">
        <f>'Bills Import 2024'!R378</f>
        <v/>
      </c>
      <c r="H378" s="45" t="str">
        <f>'Bills Import 2024'!R378</f>
        <v/>
      </c>
      <c r="I378" s="45" t="str">
        <f>'Bills Import 2024'!AE378</f>
        <v/>
      </c>
      <c r="J378" s="45" t="str">
        <f>'Bills Import 2024'!AG378</f>
        <v/>
      </c>
      <c r="K378" s="45" t="str">
        <f>'Bills Import 2024'!AI378</f>
        <v/>
      </c>
      <c r="L378" s="45" t="str">
        <f>'Bills Import 2024'!AK378</f>
        <v/>
      </c>
      <c r="M378" s="45" t="str">
        <f>'Bills Import 2024'!AM378</f>
        <v/>
      </c>
      <c r="N378" s="45" t="str">
        <f>'Bills Import 2024'!AO378</f>
        <v/>
      </c>
      <c r="O378" s="1" t="str">
        <f>'Bills Import 2024'!X378</f>
        <v>101011701</v>
      </c>
      <c r="P378" s="1" t="str">
        <f>'Bills Import 2024'!Y378</f>
        <v>3010093</v>
      </c>
      <c r="Q378" s="1" t="str">
        <f>'Bills Import 2024'!Z378</f>
        <v>3010094</v>
      </c>
      <c r="R378" s="1" t="str">
        <f>'Bills Import 2024'!AA378</f>
        <v>101011701</v>
      </c>
      <c r="S378" s="1" t="str">
        <f>'Bills Import 2024'!AB378</f>
        <v>3010096</v>
      </c>
      <c r="T378" s="1" t="str">
        <f>'Bills Import 2024'!AC378</f>
        <v>3010097</v>
      </c>
      <c r="U378" s="1" t="str">
        <f>'Bills Import 2024'!BC378</f>
        <v>Deduction of Advance Payment to Suppliers</v>
      </c>
      <c r="V378" s="1" t="str">
        <f>'Bills Import 2024'!BD378</f>
        <v>Manpower</v>
      </c>
      <c r="W378" s="1" t="str">
        <f>'Bills Import 2024'!BE378</f>
        <v>Machinary</v>
      </c>
      <c r="X378" s="1" t="str">
        <f>'Bills Import 2024'!BF378</f>
        <v>Deduction of Advance Payment to Suppliers</v>
      </c>
      <c r="Y378" s="1" t="str">
        <f>'Bills Import 2024'!BG378</f>
        <v>Indirect Costs</v>
      </c>
      <c r="Z378" s="1" t="str">
        <f>'Bills Import 2024'!BH378</f>
        <v>Overheads</v>
      </c>
      <c r="AA378" s="1">
        <f>'Bills Import 2024'!BI378</f>
        <v>-1</v>
      </c>
      <c r="AB378" s="1">
        <f>'Bills Import 2024'!BJ378</f>
        <v>1</v>
      </c>
      <c r="AC378" s="1">
        <f>'Bills Import 2024'!BK378</f>
        <v>1</v>
      </c>
      <c r="AD378" s="1">
        <f>'Bills Import 2024'!BL378</f>
        <v>-1</v>
      </c>
      <c r="AE378" s="1">
        <f>'Bills Import 2024'!BM378</f>
        <v>1</v>
      </c>
      <c r="AF378" s="1">
        <f>'Bills Import 2024'!BN378</f>
        <v>1</v>
      </c>
      <c r="AG378" s="46">
        <f>'Bills Import 2024'!BO378</f>
        <v>1526969</v>
      </c>
      <c r="AH378" s="46">
        <f>'Bills Import 2024'!BP378</f>
        <v>745859</v>
      </c>
      <c r="AI378" s="46">
        <f>'Bills Import 2024'!BQ378</f>
        <v>68854</v>
      </c>
      <c r="AJ378" s="46">
        <f>'Bills Import 2024'!BR378</f>
        <v>305723</v>
      </c>
      <c r="AK378" s="46">
        <f>'Bills Import 2024'!BS378</f>
        <v>130789</v>
      </c>
      <c r="AL378" s="46">
        <f>'Bills Import 2024'!BT378</f>
        <v>301770</v>
      </c>
      <c r="AM378" s="1">
        <f>'Bills Import 2024'!U378</f>
        <v>10264</v>
      </c>
      <c r="AN378" s="1" t="str">
        <f>'Bills Import 2024'!W378</f>
        <v>{"1110": 100.0}</v>
      </c>
      <c r="AO378" s="1" t="str">
        <f>'Bills Import 2024'!AW378</f>
        <v>15% PUR</v>
      </c>
      <c r="AP378" s="1" t="str">
        <f>'Bills Import 2024'!AX378</f>
        <v>0% PUR</v>
      </c>
      <c r="AQ378" s="1" t="str">
        <f>'Bills Import 2024'!AY378</f>
        <v>15% PUR</v>
      </c>
      <c r="AR378" s="1" t="str">
        <f>'Bills Import 2024'!AZ378</f>
        <v>15% PUR</v>
      </c>
      <c r="AS378" s="1" t="str">
        <f>'Bills Import 2024'!BA378</f>
        <v>15% PUR</v>
      </c>
      <c r="AT378" s="1" t="str">
        <f>'Bills Import 2024'!BB378</f>
        <v>0% PUR</v>
      </c>
    </row>
    <row r="379" spans="1:46" x14ac:dyDescent="0.25">
      <c r="A379" s="1" t="str">
        <f>'Bills Import 2024'!E379</f>
        <v>Raw Material Supplier</v>
      </c>
      <c r="B379" s="1" t="str">
        <f>'Bills Import 2024'!G379</f>
        <v>Employees Wages &amp; Salaries</v>
      </c>
      <c r="C379" s="1" t="str">
        <f>'Bills Import 2024'!I379</f>
        <v>Machinary Depreciation &amp; Maintenance</v>
      </c>
      <c r="D379" s="1" t="str">
        <f>'Bills Import 2024'!K379</f>
        <v>Subcontractors &amp; Services</v>
      </c>
      <c r="E379" s="1" t="str">
        <f>'Bills Import 2024'!M379</f>
        <v>Indirect Costs</v>
      </c>
      <c r="F379" s="1" t="str">
        <f>'Bills Import 2024'!O379</f>
        <v>Overheads</v>
      </c>
      <c r="G379" s="45">
        <f>'Bills Import 2024'!R379</f>
        <v>45627</v>
      </c>
      <c r="H379" s="45">
        <f>'Bills Import 2024'!R379</f>
        <v>45627</v>
      </c>
      <c r="I379" s="45">
        <f>'Bills Import 2024'!AE379</f>
        <v>45662</v>
      </c>
      <c r="J379" s="45">
        <f>'Bills Import 2024'!AG379</f>
        <v>45632</v>
      </c>
      <c r="K379" s="45">
        <f>'Bills Import 2024'!AI379</f>
        <v>45657</v>
      </c>
      <c r="L379" s="45">
        <f>'Bills Import 2024'!AK379</f>
        <v>45642</v>
      </c>
      <c r="M379" s="45">
        <f>'Bills Import 2024'!AM379</f>
        <v>45627</v>
      </c>
      <c r="N379" s="45">
        <f>'Bills Import 2024'!AO379</f>
        <v>45648</v>
      </c>
      <c r="O379" s="1" t="str">
        <f>'Bills Import 2024'!X379</f>
        <v>3010092</v>
      </c>
      <c r="P379" s="1" t="str">
        <f>'Bills Import 2024'!Y379</f>
        <v>3010093</v>
      </c>
      <c r="Q379" s="1" t="str">
        <f>'Bills Import 2024'!Z379</f>
        <v>3010094</v>
      </c>
      <c r="R379" s="1" t="str">
        <f>'Bills Import 2024'!AA379</f>
        <v>3010095</v>
      </c>
      <c r="S379" s="1" t="str">
        <f>'Bills Import 2024'!AB379</f>
        <v>3010096</v>
      </c>
      <c r="T379" s="1" t="str">
        <f>'Bills Import 2024'!AC379</f>
        <v>3010097</v>
      </c>
      <c r="U379" s="1" t="str">
        <f>'Bills Import 2024'!BC379</f>
        <v>Raw Material</v>
      </c>
      <c r="V379" s="1" t="str">
        <f>'Bills Import 2024'!BD379</f>
        <v>Manpower</v>
      </c>
      <c r="W379" s="1" t="str">
        <f>'Bills Import 2024'!BE379</f>
        <v>Machinary</v>
      </c>
      <c r="X379" s="1" t="str">
        <f>'Bills Import 2024'!BF379</f>
        <v>Subcontractors</v>
      </c>
      <c r="Y379" s="1" t="str">
        <f>'Bills Import 2024'!BG379</f>
        <v>Indirect Costs</v>
      </c>
      <c r="Z379" s="1" t="str">
        <f>'Bills Import 2024'!BH379</f>
        <v>Overheads</v>
      </c>
      <c r="AA379" s="1">
        <f>'Bills Import 2024'!BI379</f>
        <v>1</v>
      </c>
      <c r="AB379" s="1">
        <f>'Bills Import 2024'!BJ379</f>
        <v>1</v>
      </c>
      <c r="AC379" s="1">
        <f>'Bills Import 2024'!BK379</f>
        <v>1</v>
      </c>
      <c r="AD379" s="1">
        <f>'Bills Import 2024'!BL379</f>
        <v>1</v>
      </c>
      <c r="AE379" s="1">
        <f>'Bills Import 2024'!BM379</f>
        <v>1</v>
      </c>
      <c r="AF379" s="1">
        <f>'Bills Import 2024'!BN379</f>
        <v>1</v>
      </c>
      <c r="AG379" s="46">
        <f>'Bills Import 2024'!BO379</f>
        <v>4168999</v>
      </c>
      <c r="AH379" s="46">
        <f>'Bills Import 2024'!BP379</f>
        <v>2036378</v>
      </c>
      <c r="AI379" s="46">
        <f>'Bills Import 2024'!BQ379</f>
        <v>187987</v>
      </c>
      <c r="AJ379" s="46">
        <f>'Bills Import 2024'!BR379</f>
        <v>834699</v>
      </c>
      <c r="AK379" s="46">
        <f>'Bills Import 2024'!BS379</f>
        <v>357086</v>
      </c>
      <c r="AL379" s="46">
        <f>'Bills Import 2024'!BT379</f>
        <v>823906</v>
      </c>
      <c r="AM379" s="1">
        <f>'Bills Import 2024'!U379</f>
        <v>10265</v>
      </c>
      <c r="AN379" s="1" t="str">
        <f>'Bills Import 2024'!W379</f>
        <v>{"61": 100.0}</v>
      </c>
      <c r="AO379" s="1" t="str">
        <f>'Bills Import 2024'!AW379</f>
        <v>15% PUR</v>
      </c>
      <c r="AP379" s="1" t="str">
        <f>'Bills Import 2024'!AX379</f>
        <v>0% PUR</v>
      </c>
      <c r="AQ379" s="1" t="str">
        <f>'Bills Import 2024'!AY379</f>
        <v>15% PUR</v>
      </c>
      <c r="AR379" s="1" t="str">
        <f>'Bills Import 2024'!AZ379</f>
        <v>15% PUR</v>
      </c>
      <c r="AS379" s="1" t="str">
        <f>'Bills Import 2024'!BA379</f>
        <v>15% PUR</v>
      </c>
      <c r="AT379" s="1" t="str">
        <f>'Bills Import 2024'!BB379</f>
        <v>0% PUR</v>
      </c>
    </row>
    <row r="380" spans="1:46" x14ac:dyDescent="0.25">
      <c r="A380" s="1" t="str">
        <f>'Bills Import 2024'!E380</f>
        <v/>
      </c>
      <c r="B380" s="1" t="str">
        <f>'Bills Import 2024'!G380</f>
        <v/>
      </c>
      <c r="C380" s="1" t="str">
        <f>'Bills Import 2024'!I380</f>
        <v/>
      </c>
      <c r="D380" s="1" t="str">
        <f>'Bills Import 2024'!K380</f>
        <v/>
      </c>
      <c r="E380" s="1" t="str">
        <f>'Bills Import 2024'!M380</f>
        <v/>
      </c>
      <c r="F380" s="1" t="str">
        <f>'Bills Import 2024'!O380</f>
        <v/>
      </c>
      <c r="G380" s="45" t="str">
        <f>'Bills Import 2024'!R380</f>
        <v/>
      </c>
      <c r="H380" s="45" t="str">
        <f>'Bills Import 2024'!R380</f>
        <v/>
      </c>
      <c r="I380" s="45" t="str">
        <f>'Bills Import 2024'!AE380</f>
        <v/>
      </c>
      <c r="J380" s="45" t="str">
        <f>'Bills Import 2024'!AG380</f>
        <v/>
      </c>
      <c r="K380" s="45" t="str">
        <f>'Bills Import 2024'!AI380</f>
        <v/>
      </c>
      <c r="L380" s="45" t="str">
        <f>'Bills Import 2024'!AK380</f>
        <v/>
      </c>
      <c r="M380" s="45" t="str">
        <f>'Bills Import 2024'!AM380</f>
        <v/>
      </c>
      <c r="N380" s="45" t="str">
        <f>'Bills Import 2024'!AO380</f>
        <v/>
      </c>
      <c r="O380" s="1" t="str">
        <f>'Bills Import 2024'!X380</f>
        <v>101011701</v>
      </c>
      <c r="P380" s="1" t="str">
        <f>'Bills Import 2024'!Y380</f>
        <v>3010093</v>
      </c>
      <c r="Q380" s="1" t="str">
        <f>'Bills Import 2024'!Z380</f>
        <v>3010094</v>
      </c>
      <c r="R380" s="1" t="str">
        <f>'Bills Import 2024'!AA380</f>
        <v>101011701</v>
      </c>
      <c r="S380" s="1" t="str">
        <f>'Bills Import 2024'!AB380</f>
        <v>3010096</v>
      </c>
      <c r="T380" s="1" t="str">
        <f>'Bills Import 2024'!AC380</f>
        <v>3010097</v>
      </c>
      <c r="U380" s="1" t="str">
        <f>'Bills Import 2024'!BC380</f>
        <v>Deduction of Advance Payment to Suppliers</v>
      </c>
      <c r="V380" s="1" t="str">
        <f>'Bills Import 2024'!BD380</f>
        <v>Manpower</v>
      </c>
      <c r="W380" s="1" t="str">
        <f>'Bills Import 2024'!BE380</f>
        <v>Machinary</v>
      </c>
      <c r="X380" s="1" t="str">
        <f>'Bills Import 2024'!BF380</f>
        <v>Deduction of Advance Payment to Suppliers</v>
      </c>
      <c r="Y380" s="1" t="str">
        <f>'Bills Import 2024'!BG380</f>
        <v>Indirect Costs</v>
      </c>
      <c r="Z380" s="1" t="str">
        <f>'Bills Import 2024'!BH380</f>
        <v>Overheads</v>
      </c>
      <c r="AA380" s="1">
        <f>'Bills Import 2024'!BI380</f>
        <v>-1</v>
      </c>
      <c r="AB380" s="1">
        <f>'Bills Import 2024'!BJ380</f>
        <v>1</v>
      </c>
      <c r="AC380" s="1">
        <f>'Bills Import 2024'!BK380</f>
        <v>1</v>
      </c>
      <c r="AD380" s="1">
        <f>'Bills Import 2024'!BL380</f>
        <v>-1</v>
      </c>
      <c r="AE380" s="1">
        <f>'Bills Import 2024'!BM380</f>
        <v>1</v>
      </c>
      <c r="AF380" s="1">
        <f>'Bills Import 2024'!BN380</f>
        <v>1</v>
      </c>
      <c r="AG380" s="46">
        <f>'Bills Import 2024'!BO380</f>
        <v>1250700</v>
      </c>
      <c r="AH380" s="46">
        <f>'Bills Import 2024'!BP380</f>
        <v>610913</v>
      </c>
      <c r="AI380" s="46">
        <f>'Bills Import 2024'!BQ380</f>
        <v>56396</v>
      </c>
      <c r="AJ380" s="46">
        <f>'Bills Import 2024'!BR380</f>
        <v>250410</v>
      </c>
      <c r="AK380" s="46">
        <f>'Bills Import 2024'!BS380</f>
        <v>107126</v>
      </c>
      <c r="AL380" s="46">
        <f>'Bills Import 2024'!BT380</f>
        <v>247172</v>
      </c>
      <c r="AM380" s="1">
        <f>'Bills Import 2024'!U380</f>
        <v>10265</v>
      </c>
      <c r="AN380" s="1" t="str">
        <f>'Bills Import 2024'!W380</f>
        <v>{"61": 100.0}</v>
      </c>
      <c r="AO380" s="1" t="str">
        <f>'Bills Import 2024'!AW380</f>
        <v>15% PUR</v>
      </c>
      <c r="AP380" s="1" t="str">
        <f>'Bills Import 2024'!AX380</f>
        <v>0% PUR</v>
      </c>
      <c r="AQ380" s="1" t="str">
        <f>'Bills Import 2024'!AY380</f>
        <v>15% PUR</v>
      </c>
      <c r="AR380" s="1" t="str">
        <f>'Bills Import 2024'!AZ380</f>
        <v>15% PUR</v>
      </c>
      <c r="AS380" s="1" t="str">
        <f>'Bills Import 2024'!BA380</f>
        <v>15% PUR</v>
      </c>
      <c r="AT380" s="1" t="str">
        <f>'Bills Import 2024'!BB380</f>
        <v>0% PUR</v>
      </c>
    </row>
    <row r="381" spans="1:46" ht="16.5" customHeight="1" x14ac:dyDescent="0.25"/>
  </sheetData>
  <autoFilter ref="A1:AT380" xr:uid="{C19EE3F3-65B3-4EC0-9CBB-B851EAE9F516}"/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4709-1C18-4E90-9239-07D66022D195}">
  <dimension ref="A1:BV388"/>
  <sheetViews>
    <sheetView tabSelected="1" topLeftCell="BE365" workbookViewId="0">
      <selection activeCell="BT385" sqref="BT385"/>
    </sheetView>
  </sheetViews>
  <sheetFormatPr defaultRowHeight="14.25" x14ac:dyDescent="0.2"/>
  <cols>
    <col min="1" max="1" width="29.125" style="4" bestFit="1" customWidth="1"/>
    <col min="2" max="2" width="10.125" style="5" bestFit="1" customWidth="1"/>
    <col min="3" max="3" width="10.125" style="4" bestFit="1" customWidth="1"/>
    <col min="4" max="4" width="11.875" style="4" customWidth="1"/>
    <col min="5" max="5" width="12.75" style="4" customWidth="1"/>
    <col min="6" max="6" width="11.875" style="4" customWidth="1"/>
    <col min="7" max="7" width="12.75" style="4" customWidth="1"/>
    <col min="8" max="8" width="11.875" style="4" customWidth="1"/>
    <col min="9" max="9" width="12.75" style="4" customWidth="1"/>
    <col min="10" max="10" width="11.875" style="4" customWidth="1"/>
    <col min="11" max="11" width="12.75" style="4" customWidth="1"/>
    <col min="12" max="12" width="11.875" style="4" customWidth="1"/>
    <col min="13" max="13" width="12.75" style="4" customWidth="1"/>
    <col min="14" max="14" width="11.875" style="4" customWidth="1"/>
    <col min="15" max="15" width="12.75" style="4" customWidth="1"/>
    <col min="16" max="16" width="10.125" style="5" customWidth="1"/>
    <col min="17" max="18" width="10.125" style="4" bestFit="1" customWidth="1"/>
    <col min="19" max="19" width="11.875" style="4" bestFit="1" customWidth="1"/>
    <col min="20" max="20" width="18" style="4" bestFit="1" customWidth="1"/>
    <col min="21" max="21" width="8.625" style="4" bestFit="1" customWidth="1"/>
    <col min="22" max="22" width="7.125" style="4" customWidth="1"/>
    <col min="23" max="23" width="13.625" style="4" bestFit="1" customWidth="1"/>
    <col min="24" max="29" width="13.875" style="4" bestFit="1" customWidth="1"/>
    <col min="30" max="30" width="10.625" style="5" bestFit="1" customWidth="1"/>
    <col min="31" max="31" width="10.625" style="4" bestFit="1" customWidth="1"/>
    <col min="32" max="32" width="10.625" style="5" bestFit="1" customWidth="1"/>
    <col min="33" max="33" width="10.625" style="4" bestFit="1" customWidth="1"/>
    <col min="34" max="40" width="10.625" style="5" bestFit="1" customWidth="1"/>
    <col min="41" max="41" width="10.625" style="4" bestFit="1" customWidth="1"/>
    <col min="42" max="42" width="13.625" style="4" bestFit="1" customWidth="1"/>
    <col min="43" max="47" width="10.625" style="4" bestFit="1" customWidth="1"/>
    <col min="48" max="48" width="13.25" style="4" bestFit="1" customWidth="1"/>
    <col min="49" max="54" width="5.875" style="4" bestFit="1" customWidth="1"/>
    <col min="55" max="66" width="9" style="4"/>
    <col min="67" max="73" width="17.5" style="4" customWidth="1"/>
    <col min="74" max="74" width="18" style="4" bestFit="1" customWidth="1"/>
    <col min="75" max="16384" width="9" style="4"/>
  </cols>
  <sheetData>
    <row r="1" spans="1:74" x14ac:dyDescent="0.2">
      <c r="A1" s="4" t="s">
        <v>776</v>
      </c>
      <c r="B1" s="5" t="s">
        <v>777</v>
      </c>
      <c r="C1" s="4" t="s">
        <v>777</v>
      </c>
      <c r="D1" s="31" t="s">
        <v>1050</v>
      </c>
      <c r="E1" s="31" t="s">
        <v>1051</v>
      </c>
      <c r="F1" s="31" t="s">
        <v>1052</v>
      </c>
      <c r="G1" s="31" t="s">
        <v>1053</v>
      </c>
      <c r="H1" s="31" t="s">
        <v>1054</v>
      </c>
      <c r="I1" s="31" t="s">
        <v>1055</v>
      </c>
      <c r="J1" s="31" t="s">
        <v>1056</v>
      </c>
      <c r="K1" s="31" t="s">
        <v>1057</v>
      </c>
      <c r="L1" s="31" t="s">
        <v>1058</v>
      </c>
      <c r="M1" s="31" t="s">
        <v>1059</v>
      </c>
      <c r="N1" s="31" t="s">
        <v>1060</v>
      </c>
      <c r="O1" s="31" t="s">
        <v>1061</v>
      </c>
      <c r="P1" s="5" t="s">
        <v>778</v>
      </c>
      <c r="Q1" s="4" t="s">
        <v>778</v>
      </c>
      <c r="R1" s="4" t="s">
        <v>778</v>
      </c>
      <c r="S1" s="4" t="s">
        <v>779</v>
      </c>
      <c r="T1" s="4" t="s">
        <v>780</v>
      </c>
      <c r="U1" s="4" t="s">
        <v>781</v>
      </c>
      <c r="V1" s="4" t="s">
        <v>782</v>
      </c>
      <c r="W1" s="4" t="s">
        <v>786</v>
      </c>
      <c r="X1" s="4" t="s">
        <v>783</v>
      </c>
      <c r="Y1" s="4" t="s">
        <v>783</v>
      </c>
      <c r="Z1" s="4" t="s">
        <v>783</v>
      </c>
      <c r="AA1" s="4" t="s">
        <v>783</v>
      </c>
      <c r="AB1" s="4" t="s">
        <v>783</v>
      </c>
      <c r="AC1" s="4" t="s">
        <v>783</v>
      </c>
      <c r="AD1" s="5" t="s">
        <v>1</v>
      </c>
      <c r="AE1" s="4" t="s">
        <v>1</v>
      </c>
      <c r="AF1" s="5" t="s">
        <v>1</v>
      </c>
      <c r="AG1" s="4" t="s">
        <v>1</v>
      </c>
      <c r="AH1" s="5" t="s">
        <v>1</v>
      </c>
      <c r="AI1" s="5" t="s">
        <v>1</v>
      </c>
      <c r="AJ1" s="5" t="s">
        <v>1</v>
      </c>
      <c r="AK1" s="5" t="s">
        <v>1</v>
      </c>
      <c r="AL1" s="5" t="s">
        <v>1</v>
      </c>
      <c r="AM1" s="5" t="s">
        <v>1</v>
      </c>
      <c r="AN1" s="5" t="s">
        <v>1</v>
      </c>
      <c r="AO1" s="4" t="s">
        <v>1</v>
      </c>
      <c r="AP1" s="4" t="s">
        <v>785</v>
      </c>
      <c r="AQ1" s="4" t="s">
        <v>787</v>
      </c>
      <c r="AR1" s="4" t="s">
        <v>788</v>
      </c>
      <c r="AS1" s="4" t="s">
        <v>789</v>
      </c>
      <c r="AT1" s="4" t="s">
        <v>790</v>
      </c>
      <c r="AU1" s="4" t="s">
        <v>791</v>
      </c>
      <c r="AV1" s="4" t="s">
        <v>792</v>
      </c>
      <c r="AW1" s="4" t="s">
        <v>793</v>
      </c>
      <c r="AX1" s="4" t="s">
        <v>793</v>
      </c>
      <c r="AY1" s="4" t="s">
        <v>793</v>
      </c>
      <c r="AZ1" s="4" t="s">
        <v>793</v>
      </c>
      <c r="BA1" s="4" t="s">
        <v>793</v>
      </c>
      <c r="BB1" s="4" t="s">
        <v>793</v>
      </c>
      <c r="BC1" s="9" t="s">
        <v>797</v>
      </c>
      <c r="BD1" s="9" t="s">
        <v>1045</v>
      </c>
      <c r="BE1" s="9" t="s">
        <v>1046</v>
      </c>
      <c r="BF1" s="9" t="s">
        <v>1047</v>
      </c>
      <c r="BG1" s="9" t="s">
        <v>1048</v>
      </c>
      <c r="BH1" s="9" t="s">
        <v>1049</v>
      </c>
      <c r="BI1" s="9" t="s">
        <v>808</v>
      </c>
      <c r="BJ1" s="9" t="s">
        <v>808</v>
      </c>
      <c r="BK1" s="9" t="s">
        <v>808</v>
      </c>
      <c r="BL1" s="9" t="s">
        <v>808</v>
      </c>
      <c r="BM1" s="9" t="s">
        <v>808</v>
      </c>
      <c r="BN1" s="9" t="s">
        <v>808</v>
      </c>
      <c r="BO1" s="44" t="s">
        <v>1031</v>
      </c>
      <c r="BP1" s="44" t="s">
        <v>1032</v>
      </c>
      <c r="BQ1" s="44" t="s">
        <v>1033</v>
      </c>
      <c r="BR1" s="44" t="s">
        <v>1034</v>
      </c>
      <c r="BS1" s="44" t="s">
        <v>1035</v>
      </c>
      <c r="BT1" s="44" t="s">
        <v>1036</v>
      </c>
      <c r="BU1" s="31" t="s">
        <v>1037</v>
      </c>
      <c r="BV1" s="31" t="s">
        <v>812</v>
      </c>
    </row>
    <row r="2" spans="1:74" x14ac:dyDescent="0.2">
      <c r="A2" s="4" t="s">
        <v>794</v>
      </c>
      <c r="B2" s="5">
        <v>45292</v>
      </c>
      <c r="C2" s="5">
        <f t="shared" ref="C2:C65" si="0">IF(U2&lt;&gt;U1,B2-30,"")</f>
        <v>45262</v>
      </c>
      <c r="D2" s="31" t="s">
        <v>1038</v>
      </c>
      <c r="E2" s="4" t="str">
        <f t="shared" ref="E2:E65" si="1">IF(U2&lt;&gt;U1,D2,"")</f>
        <v>Raw Material Supplier</v>
      </c>
      <c r="F2" s="31" t="s">
        <v>1039</v>
      </c>
      <c r="G2" s="4" t="str">
        <f t="shared" ref="G2:G65" si="2">IF(W2&lt;&gt;W1,F2,"")</f>
        <v>Employees Wages &amp; Salaries</v>
      </c>
      <c r="H2" s="31" t="s">
        <v>1041</v>
      </c>
      <c r="I2" s="4" t="str">
        <f t="shared" ref="I2:I65" si="3">IF(W2&lt;&gt;W1,H2,"")</f>
        <v>Machinary Depreciation &amp; Maintenance</v>
      </c>
      <c r="J2" s="31" t="s">
        <v>1040</v>
      </c>
      <c r="K2" s="4" t="str">
        <f t="shared" ref="K2:K65" si="4">IF(U2&lt;&gt;U1,J2,"")</f>
        <v>Subcontractors &amp; Services</v>
      </c>
      <c r="L2" s="31" t="s">
        <v>1042</v>
      </c>
      <c r="M2" s="4" t="str">
        <f t="shared" ref="M2:M65" si="5">IF(U2&lt;&gt;U1,L2,"")</f>
        <v>Indirect Costs</v>
      </c>
      <c r="N2" s="31" t="s">
        <v>1020</v>
      </c>
      <c r="O2" s="4" t="str">
        <f t="shared" ref="O2:O65" si="6">IF(U2&lt;&gt;U1,N2,"")</f>
        <v>Overheads</v>
      </c>
      <c r="P2" s="5">
        <v>45322</v>
      </c>
      <c r="Q2" s="5">
        <f t="shared" ref="Q2:Q65" si="7">IF(U2&lt;&gt;U1,P2-30,"")</f>
        <v>45292</v>
      </c>
      <c r="R2" s="5">
        <f t="shared" ref="R2:R65" si="8">IF(U2&lt;&gt;U1,P2-30,"")</f>
        <v>45292</v>
      </c>
      <c r="S2" s="6">
        <v>190500.6</v>
      </c>
      <c r="T2" s="7">
        <f t="shared" ref="T2:T44" si="9">ROUND(S2,0)</f>
        <v>190501</v>
      </c>
      <c r="U2" s="4">
        <v>10077</v>
      </c>
      <c r="V2" s="4">
        <f>VLOOKUP(U2,'CC Odoo'!$A$1:$E$998,4,FALSE)</f>
        <v>851</v>
      </c>
      <c r="W2" s="4" t="str">
        <f t="shared" ref="W2:W65" si="10">AQ2&amp;V2&amp;AR2&amp;AS2&amp;AT2&amp;AU2</f>
        <v>{"851": 100.0}</v>
      </c>
      <c r="X2" s="4" t="str">
        <f t="shared" ref="X2:X65" si="11">IF(A2="TOTAL WORKS","3010092",IF(A2="ADV. PAYMENT","101011701","99999"))</f>
        <v>3010092</v>
      </c>
      <c r="Y2" s="4" t="str">
        <f t="shared" ref="Y2:Y65" si="12">IF(A2="TOTAL WORKS","3010093",IF(A2="ADV. PAYMENT","3010093","3010093"))</f>
        <v>3010093</v>
      </c>
      <c r="Z2" s="4" t="str">
        <f t="shared" ref="Z2:Z65" si="13">IF(A2="TOTAL WORKS","3010094",IF(A2="ADV. PAYMENT","3010094","3010094"))</f>
        <v>3010094</v>
      </c>
      <c r="AA2" s="4" t="str">
        <f t="shared" ref="AA2:AA65" si="14">IF(A2="TOTAL WORKS","3010095",IF(A2="ADV. PAYMENT","101011701","3010095"))</f>
        <v>3010095</v>
      </c>
      <c r="AB2" s="4" t="str">
        <f t="shared" ref="AB2:AB65" si="15">IF(A2="TOTAL WORKS","3010096",IF(A2="ADV. PAYMENT","3010096","3010096"))</f>
        <v>3010096</v>
      </c>
      <c r="AC2" s="4" t="str">
        <f t="shared" ref="AC2:AC65" si="16">IF(A2="TOTAL WORKS","3010097",IF(A2="ADV. PAYMENT","3010097","3010097"))</f>
        <v>3010097</v>
      </c>
      <c r="AD2" s="5">
        <f t="shared" ref="AD2:AD65" si="17">P2-30+35</f>
        <v>45327</v>
      </c>
      <c r="AE2" s="5">
        <f t="shared" ref="AE2:AE65" si="18">IF(R2&lt;&gt;"",AD2,"")</f>
        <v>45327</v>
      </c>
      <c r="AF2" s="5">
        <f t="shared" ref="AF2:AF65" si="19">P2-30+5</f>
        <v>45297</v>
      </c>
      <c r="AG2" s="5">
        <f t="shared" ref="AG2:AG65" si="20">IF(R2&lt;&gt;"",AF2,"")</f>
        <v>45297</v>
      </c>
      <c r="AH2" s="5">
        <f t="shared" ref="AH2:AH65" si="21">P2-30+30</f>
        <v>45322</v>
      </c>
      <c r="AI2" s="5">
        <f t="shared" ref="AI2:AI65" si="22">IF(R2&lt;&gt;"",AH2,"")</f>
        <v>45322</v>
      </c>
      <c r="AJ2" s="5">
        <f t="shared" ref="AJ2:AJ65" si="23">P2-30+15</f>
        <v>45307</v>
      </c>
      <c r="AK2" s="5">
        <f t="shared" ref="AK2:AK65" si="24">IF(R2&lt;&gt;"",AJ2,"")</f>
        <v>45307</v>
      </c>
      <c r="AL2" s="5">
        <f t="shared" ref="AL2:AL65" si="25">P2-30</f>
        <v>45292</v>
      </c>
      <c r="AM2" s="5">
        <f t="shared" ref="AM2:AM65" si="26">IF(R2&lt;&gt;"",AL2,"")</f>
        <v>45292</v>
      </c>
      <c r="AN2" s="5">
        <f t="shared" ref="AN2:AN65" si="27">P2-30+21</f>
        <v>45313</v>
      </c>
      <c r="AO2" s="5">
        <f t="shared" ref="AO2:AO65" si="28">IF(R2&lt;&gt;"",AN2,"")</f>
        <v>45313</v>
      </c>
      <c r="AP2" s="4" t="s">
        <v>784</v>
      </c>
      <c r="AQ2" s="4" t="str">
        <f t="shared" ref="AQ2:AQ44" si="29">"{"""</f>
        <v>{"</v>
      </c>
      <c r="AR2" s="4" t="str">
        <f t="shared" ref="AR2:AR44" si="30">""""</f>
        <v>"</v>
      </c>
      <c r="AS2" s="4" t="str">
        <f t="shared" ref="AS2:AS44" si="31">": "</f>
        <v xml:space="preserve">: </v>
      </c>
      <c r="AT2" s="4" t="str">
        <f t="shared" ref="AT2:AT44" si="32">"100.0"</f>
        <v>100.0</v>
      </c>
      <c r="AU2" s="4" t="str">
        <f t="shared" ref="AU2:AU44" si="33">"}"</f>
        <v>}</v>
      </c>
      <c r="AV2" s="4" t="str">
        <f>AP2</f>
        <v>{"851": 100.0}</v>
      </c>
      <c r="AW2" s="8" t="str">
        <f>IF(OR(X2="3010092",X2="101011701"),"15% PUR","0% PUR")</f>
        <v>15% PUR</v>
      </c>
      <c r="AX2" s="8" t="str">
        <f>IF(OR(Y2="3010092",Y2="101011701"),"15% PUR","0% PUR")</f>
        <v>0% PUR</v>
      </c>
      <c r="AY2" s="8" t="str">
        <f>IF(OR(Z2="3010094",Z2="101011701"),"15% PUR","0% PUR")</f>
        <v>15% PUR</v>
      </c>
      <c r="AZ2" s="8" t="str">
        <f>IF(OR(AA2="3010095",AA2="101011701"),"15% PUR","0% PUR")</f>
        <v>15% PUR</v>
      </c>
      <c r="BA2" s="8" t="str">
        <f>IF(OR(AB2="3010096",AB2="101011701"),"15% PUR","0% PUR")</f>
        <v>15% PUR</v>
      </c>
      <c r="BB2" s="8" t="str">
        <f>IF(OR(AC2="3010092",AC2="101011701"),"15% PUR","0% PUR")</f>
        <v>0% PUR</v>
      </c>
      <c r="BC2" s="4" t="str">
        <f t="shared" ref="BC2:BC65" si="34">IF(X2="3010010","Raw Material",IF(X2="101011701","Deduction of Advance Payment to Suppliers","Raw Material"))</f>
        <v>Raw Material</v>
      </c>
      <c r="BD2" s="4" t="str">
        <f>IF(Y2="3010093","Manpower",IF(Y2="101011701","Deduction of Advance Payment to Suppliers","Raw Material"))</f>
        <v>Manpower</v>
      </c>
      <c r="BE2" s="4" t="str">
        <f>IF(Z2="3010094","Machinary",IF(Z2="101011701","Deduction of Advance Payment to Suppliers","Raw Material"))</f>
        <v>Machinary</v>
      </c>
      <c r="BF2" s="4" t="str">
        <f>IF(AA2="3010095","Subcontractors",IF(AA2="101011701","Deduction of Advance Payment to Suppliers","Raw Material"))</f>
        <v>Subcontractors</v>
      </c>
      <c r="BG2" s="4" t="str">
        <f>IF(AB2="3010096","Indirect Costs",IF(AB2="101011701","Deduction of Advance Payment to Suppliers","Raw Material"))</f>
        <v>Indirect Costs</v>
      </c>
      <c r="BH2" s="4" t="str">
        <f>IF(AC2="3010097","Overheads",IF(AC2="101011701","Deduction of Advance Payment to Suppliers","Raw Material"))</f>
        <v>Overheads</v>
      </c>
      <c r="BI2" s="4">
        <f>IF(X2="3010092",1,-1)</f>
        <v>1</v>
      </c>
      <c r="BJ2" s="4">
        <f>IF(Y2="3010093",1,-1)</f>
        <v>1</v>
      </c>
      <c r="BK2" s="4">
        <f>IF(Z2="3010094",1,-1)</f>
        <v>1</v>
      </c>
      <c r="BL2" s="4">
        <f>IF(AA2="3010095",1,-1)</f>
        <v>1</v>
      </c>
      <c r="BM2" s="4">
        <f>IF(AB2="3010096",1,-1)</f>
        <v>1</v>
      </c>
      <c r="BN2" s="4">
        <f>IF(AC2="3010097",1,-1)</f>
        <v>1</v>
      </c>
      <c r="BO2" s="26">
        <f>ROUND(T2*0.4635,0)</f>
        <v>88297</v>
      </c>
      <c r="BP2" s="26">
        <f>ROUND(T2*0.2264,0)</f>
        <v>43129</v>
      </c>
      <c r="BQ2" s="26">
        <f>ROUND(T2*0.0209,0)</f>
        <v>3981</v>
      </c>
      <c r="BR2" s="26">
        <f>ROUND(T2*0.0928,0)</f>
        <v>17678</v>
      </c>
      <c r="BS2" s="26">
        <f>ROUND(T2*0.0397,0)</f>
        <v>7563</v>
      </c>
      <c r="BT2" s="26">
        <f>ROUND(T2*0.0916,0)</f>
        <v>17450</v>
      </c>
      <c r="BU2" s="27">
        <f>ROUND(T2*BI2,0)</f>
        <v>190501</v>
      </c>
      <c r="BV2" s="27">
        <f>IF(A2="TOTAL WORKS",BO2*BI2+BP2*BJ2+BQ2*BK2+BR2*BL2+BS2*BM2+BT2*BN2,"")</f>
        <v>178098</v>
      </c>
    </row>
    <row r="3" spans="1:74" x14ac:dyDescent="0.2">
      <c r="A3" s="4" t="s">
        <v>795</v>
      </c>
      <c r="B3" s="5">
        <v>45292</v>
      </c>
      <c r="C3" s="5" t="str">
        <f t="shared" si="0"/>
        <v/>
      </c>
      <c r="D3" s="31" t="s">
        <v>1038</v>
      </c>
      <c r="E3" s="4" t="str">
        <f t="shared" si="1"/>
        <v/>
      </c>
      <c r="F3" s="31" t="s">
        <v>1039</v>
      </c>
      <c r="G3" s="4" t="str">
        <f t="shared" si="2"/>
        <v/>
      </c>
      <c r="H3" s="31" t="s">
        <v>1041</v>
      </c>
      <c r="I3" s="4" t="str">
        <f t="shared" si="3"/>
        <v/>
      </c>
      <c r="J3" s="31" t="s">
        <v>1040</v>
      </c>
      <c r="K3" s="4" t="str">
        <f t="shared" si="4"/>
        <v/>
      </c>
      <c r="L3" s="31" t="s">
        <v>1042</v>
      </c>
      <c r="M3" s="4" t="str">
        <f t="shared" si="5"/>
        <v/>
      </c>
      <c r="N3" s="31" t="s">
        <v>1020</v>
      </c>
      <c r="O3" s="4" t="str">
        <f t="shared" si="6"/>
        <v/>
      </c>
      <c r="P3" s="5">
        <v>45322</v>
      </c>
      <c r="Q3" s="5" t="str">
        <f t="shared" si="7"/>
        <v/>
      </c>
      <c r="R3" s="5" t="str">
        <f t="shared" si="8"/>
        <v/>
      </c>
      <c r="S3" s="6">
        <v>38100.120000000003</v>
      </c>
      <c r="T3" s="7">
        <f t="shared" si="9"/>
        <v>38100</v>
      </c>
      <c r="U3" s="4">
        <v>10077</v>
      </c>
      <c r="V3" s="4">
        <f>VLOOKUP(U3,'CC Odoo'!$A$1:$E$998,4,FALSE)</f>
        <v>851</v>
      </c>
      <c r="W3" s="4" t="str">
        <f t="shared" si="10"/>
        <v>{"851": 100.0}</v>
      </c>
      <c r="X3" s="4" t="str">
        <f t="shared" si="11"/>
        <v>101011701</v>
      </c>
      <c r="Y3" s="4" t="str">
        <f t="shared" si="12"/>
        <v>3010093</v>
      </c>
      <c r="Z3" s="4" t="str">
        <f t="shared" si="13"/>
        <v>3010094</v>
      </c>
      <c r="AA3" s="4" t="str">
        <f t="shared" si="14"/>
        <v>101011701</v>
      </c>
      <c r="AB3" s="4" t="str">
        <f t="shared" si="15"/>
        <v>3010096</v>
      </c>
      <c r="AC3" s="4" t="str">
        <f t="shared" si="16"/>
        <v>3010097</v>
      </c>
      <c r="AD3" s="5">
        <f t="shared" si="17"/>
        <v>45327</v>
      </c>
      <c r="AE3" s="5" t="str">
        <f t="shared" si="18"/>
        <v/>
      </c>
      <c r="AF3" s="5">
        <f t="shared" si="19"/>
        <v>45297</v>
      </c>
      <c r="AG3" s="5" t="str">
        <f t="shared" si="20"/>
        <v/>
      </c>
      <c r="AH3" s="5">
        <f t="shared" si="21"/>
        <v>45322</v>
      </c>
      <c r="AI3" s="5" t="str">
        <f t="shared" si="22"/>
        <v/>
      </c>
      <c r="AJ3" s="5">
        <f t="shared" si="23"/>
        <v>45307</v>
      </c>
      <c r="AK3" s="5" t="str">
        <f t="shared" si="24"/>
        <v/>
      </c>
      <c r="AL3" s="5">
        <f t="shared" si="25"/>
        <v>45292</v>
      </c>
      <c r="AM3" s="5" t="str">
        <f t="shared" si="26"/>
        <v/>
      </c>
      <c r="AN3" s="5">
        <f t="shared" si="27"/>
        <v>45313</v>
      </c>
      <c r="AO3" s="5" t="str">
        <f t="shared" si="28"/>
        <v/>
      </c>
      <c r="AQ3" s="4" t="str">
        <f t="shared" si="29"/>
        <v>{"</v>
      </c>
      <c r="AR3" s="4" t="str">
        <f t="shared" si="30"/>
        <v>"</v>
      </c>
      <c r="AS3" s="4" t="str">
        <f t="shared" si="31"/>
        <v xml:space="preserve">: </v>
      </c>
      <c r="AT3" s="4" t="str">
        <f t="shared" si="32"/>
        <v>100.0</v>
      </c>
      <c r="AU3" s="4" t="str">
        <f t="shared" si="33"/>
        <v>}</v>
      </c>
      <c r="AV3" s="4" t="str">
        <f>W2</f>
        <v>{"851": 100.0}</v>
      </c>
      <c r="AW3" s="8" t="str">
        <f t="shared" ref="AW3:AW66" si="35">IF(OR(X3="3010092",X3="101011701"),"15% PUR","0% PUR")</f>
        <v>15% PUR</v>
      </c>
      <c r="AX3" s="8" t="str">
        <f t="shared" ref="AX3:AX66" si="36">IF(OR(Y3="3010092",Y3="101011701"),"15% PUR","0% PUR")</f>
        <v>0% PUR</v>
      </c>
      <c r="AY3" s="8" t="str">
        <f t="shared" ref="AY3:AY66" si="37">IF(OR(Z3="3010094",Z3="101011701"),"15% PUR","0% PUR")</f>
        <v>15% PUR</v>
      </c>
      <c r="AZ3" s="8" t="str">
        <f t="shared" ref="AZ3:AZ66" si="38">IF(OR(AA3="3010095",AA3="101011701"),"15% PUR","0% PUR")</f>
        <v>15% PUR</v>
      </c>
      <c r="BA3" s="8" t="str">
        <f t="shared" ref="BA3:BA66" si="39">IF(OR(AB3="3010096",AB3="101011701"),"15% PUR","0% PUR")</f>
        <v>15% PUR</v>
      </c>
      <c r="BB3" s="8" t="str">
        <f t="shared" ref="BB3:BB66" si="40">IF(OR(AC3="3010092",AC3="101011701"),"15% PUR","0% PUR")</f>
        <v>0% PUR</v>
      </c>
      <c r="BC3" s="4" t="str">
        <f t="shared" si="34"/>
        <v>Deduction of Advance Payment to Suppliers</v>
      </c>
      <c r="BD3" s="4" t="str">
        <f t="shared" ref="BD3:BD45" si="41">IF(Y3="3010093","Manpower",IF(Y3="101011701","Deduction of Advance Payment to Suppliers","Raw Material"))</f>
        <v>Manpower</v>
      </c>
      <c r="BE3" s="4" t="str">
        <f t="shared" ref="BE3:BE45" si="42">IF(Z3="3010094","Machinary",IF(Z3="101011701","Deduction of Advance Payment to Suppliers","Raw Material"))</f>
        <v>Machinary</v>
      </c>
      <c r="BF3" s="4" t="str">
        <f t="shared" ref="BF3:BF45" si="43">IF(AA3="3010095","Subcontractors",IF(AA3="101011701","Deduction of Advance Payment to Suppliers","Raw Material"))</f>
        <v>Deduction of Advance Payment to Suppliers</v>
      </c>
      <c r="BG3" s="4" t="str">
        <f t="shared" ref="BG3:BG45" si="44">IF(AB3="3010096","Indirect Costs",IF(AB3="101011701","Deduction of Advance Payment to Suppliers","Raw Material"))</f>
        <v>Indirect Costs</v>
      </c>
      <c r="BH3" s="4" t="str">
        <f t="shared" ref="BH3:BH45" si="45">IF(AC3="3010097","Overheads",IF(AC3="101011701","Deduction of Advance Payment to Suppliers","Raw Material"))</f>
        <v>Overheads</v>
      </c>
      <c r="BI3" s="4">
        <f t="shared" ref="BI3:BI66" si="46">IF(X3="3010092",1,-1)</f>
        <v>-1</v>
      </c>
      <c r="BJ3" s="4">
        <f t="shared" ref="BJ3:BJ66" si="47">IF(Y3="3010093",1,-1)</f>
        <v>1</v>
      </c>
      <c r="BK3" s="4">
        <f t="shared" ref="BK3:BK66" si="48">IF(Z3="3010094",1,-1)</f>
        <v>1</v>
      </c>
      <c r="BL3" s="4">
        <f t="shared" ref="BL3:BL66" si="49">IF(AA3="3010095",1,-1)</f>
        <v>-1</v>
      </c>
      <c r="BM3" s="4">
        <f t="shared" ref="BM3:BM66" si="50">IF(AB3="3010096",1,-1)</f>
        <v>1</v>
      </c>
      <c r="BN3" s="4">
        <f t="shared" ref="BN3:BN66" si="51">IF(AC3="3010097",1,-1)</f>
        <v>1</v>
      </c>
      <c r="BO3" s="26">
        <f t="shared" ref="BO3:BO66" si="52">ROUND(T3*0.4635,0)</f>
        <v>17659</v>
      </c>
      <c r="BP3" s="26">
        <f t="shared" ref="BP3:BP66" si="53">ROUND(T3*0.2264,0)</f>
        <v>8626</v>
      </c>
      <c r="BQ3" s="26">
        <f t="shared" ref="BQ3:BQ66" si="54">ROUND(T3*0.0209,0)</f>
        <v>796</v>
      </c>
      <c r="BR3" s="26">
        <f t="shared" ref="BR3:BR66" si="55">ROUND(T3*0.0928,0)</f>
        <v>3536</v>
      </c>
      <c r="BS3" s="26">
        <f t="shared" ref="BS3:BS66" si="56">ROUND(T3*0.0397,0)</f>
        <v>1513</v>
      </c>
      <c r="BT3" s="26">
        <f t="shared" ref="BT3:BT66" si="57">ROUND(T3*0.0916,0)</f>
        <v>3490</v>
      </c>
      <c r="BU3" s="27">
        <f t="shared" ref="BU3:BU66" si="58">ROUND(T3*BI3,0)</f>
        <v>-38100</v>
      </c>
      <c r="BV3" s="27" t="str">
        <f t="shared" ref="BV3:BV66" si="59">IF(A3="TOTAL WORKS",BO3*BI3+BP3*BJ3+BQ3*BK3+BR3*BL3+BS3*BM3+BT3*BN3,"")</f>
        <v/>
      </c>
    </row>
    <row r="4" spans="1:74" x14ac:dyDescent="0.2">
      <c r="A4" s="4" t="s">
        <v>794</v>
      </c>
      <c r="B4" s="5">
        <v>45292</v>
      </c>
      <c r="C4" s="5">
        <f t="shared" si="0"/>
        <v>45262</v>
      </c>
      <c r="D4" s="31" t="s">
        <v>1038</v>
      </c>
      <c r="E4" s="4" t="str">
        <f t="shared" si="1"/>
        <v>Raw Material Supplier</v>
      </c>
      <c r="F4" s="31" t="s">
        <v>1039</v>
      </c>
      <c r="G4" s="4" t="str">
        <f t="shared" si="2"/>
        <v>Employees Wages &amp; Salaries</v>
      </c>
      <c r="H4" s="31" t="s">
        <v>1041</v>
      </c>
      <c r="I4" s="4" t="str">
        <f t="shared" si="3"/>
        <v>Machinary Depreciation &amp; Maintenance</v>
      </c>
      <c r="J4" s="31" t="s">
        <v>1040</v>
      </c>
      <c r="K4" s="4" t="str">
        <f t="shared" si="4"/>
        <v>Subcontractors &amp; Services</v>
      </c>
      <c r="L4" s="31" t="s">
        <v>1042</v>
      </c>
      <c r="M4" s="4" t="str">
        <f t="shared" si="5"/>
        <v>Indirect Costs</v>
      </c>
      <c r="N4" s="31" t="s">
        <v>1020</v>
      </c>
      <c r="O4" s="4" t="str">
        <f t="shared" si="6"/>
        <v>Overheads</v>
      </c>
      <c r="P4" s="5">
        <v>45322</v>
      </c>
      <c r="Q4" s="5">
        <f t="shared" si="7"/>
        <v>45292</v>
      </c>
      <c r="R4" s="5">
        <f t="shared" si="8"/>
        <v>45292</v>
      </c>
      <c r="S4" s="6">
        <v>283088.24</v>
      </c>
      <c r="T4" s="7">
        <f t="shared" si="9"/>
        <v>283088</v>
      </c>
      <c r="U4" s="4">
        <v>10245</v>
      </c>
      <c r="V4" s="4">
        <f>VLOOKUP(U4,'CC Odoo'!$A$1:$E$998,4,FALSE)</f>
        <v>1017</v>
      </c>
      <c r="W4" s="4" t="str">
        <f t="shared" si="10"/>
        <v>{"1017": 100.0}</v>
      </c>
      <c r="X4" s="4" t="str">
        <f t="shared" si="11"/>
        <v>3010092</v>
      </c>
      <c r="Y4" s="4" t="str">
        <f t="shared" si="12"/>
        <v>3010093</v>
      </c>
      <c r="Z4" s="4" t="str">
        <f t="shared" si="13"/>
        <v>3010094</v>
      </c>
      <c r="AA4" s="4" t="str">
        <f t="shared" si="14"/>
        <v>3010095</v>
      </c>
      <c r="AB4" s="4" t="str">
        <f t="shared" si="15"/>
        <v>3010096</v>
      </c>
      <c r="AC4" s="4" t="str">
        <f t="shared" si="16"/>
        <v>3010097</v>
      </c>
      <c r="AD4" s="5">
        <f t="shared" si="17"/>
        <v>45327</v>
      </c>
      <c r="AE4" s="5">
        <f t="shared" si="18"/>
        <v>45327</v>
      </c>
      <c r="AF4" s="5">
        <f t="shared" si="19"/>
        <v>45297</v>
      </c>
      <c r="AG4" s="5">
        <f t="shared" si="20"/>
        <v>45297</v>
      </c>
      <c r="AH4" s="5">
        <f t="shared" si="21"/>
        <v>45322</v>
      </c>
      <c r="AI4" s="5">
        <f t="shared" si="22"/>
        <v>45322</v>
      </c>
      <c r="AJ4" s="5">
        <f t="shared" si="23"/>
        <v>45307</v>
      </c>
      <c r="AK4" s="5">
        <f t="shared" si="24"/>
        <v>45307</v>
      </c>
      <c r="AL4" s="5">
        <f t="shared" si="25"/>
        <v>45292</v>
      </c>
      <c r="AM4" s="5">
        <f t="shared" si="26"/>
        <v>45292</v>
      </c>
      <c r="AN4" s="5">
        <f t="shared" si="27"/>
        <v>45313</v>
      </c>
      <c r="AO4" s="5">
        <f t="shared" si="28"/>
        <v>45313</v>
      </c>
      <c r="AQ4" s="4" t="str">
        <f t="shared" si="29"/>
        <v>{"</v>
      </c>
      <c r="AR4" s="4" t="str">
        <f t="shared" si="30"/>
        <v>"</v>
      </c>
      <c r="AS4" s="4" t="str">
        <f t="shared" si="31"/>
        <v xml:space="preserve">: </v>
      </c>
      <c r="AT4" s="4" t="str">
        <f t="shared" si="32"/>
        <v>100.0</v>
      </c>
      <c r="AU4" s="4" t="str">
        <f t="shared" si="33"/>
        <v>}</v>
      </c>
      <c r="AW4" s="8" t="str">
        <f t="shared" si="35"/>
        <v>15% PUR</v>
      </c>
      <c r="AX4" s="8" t="str">
        <f t="shared" si="36"/>
        <v>0% PUR</v>
      </c>
      <c r="AY4" s="8" t="str">
        <f t="shared" si="37"/>
        <v>15% PUR</v>
      </c>
      <c r="AZ4" s="8" t="str">
        <f t="shared" si="38"/>
        <v>15% PUR</v>
      </c>
      <c r="BA4" s="8" t="str">
        <f t="shared" si="39"/>
        <v>15% PUR</v>
      </c>
      <c r="BB4" s="8" t="str">
        <f t="shared" si="40"/>
        <v>0% PUR</v>
      </c>
      <c r="BC4" s="4" t="str">
        <f t="shared" si="34"/>
        <v>Raw Material</v>
      </c>
      <c r="BD4" s="4" t="str">
        <f t="shared" si="41"/>
        <v>Manpower</v>
      </c>
      <c r="BE4" s="4" t="str">
        <f t="shared" si="42"/>
        <v>Machinary</v>
      </c>
      <c r="BF4" s="4" t="str">
        <f t="shared" si="43"/>
        <v>Subcontractors</v>
      </c>
      <c r="BG4" s="4" t="str">
        <f t="shared" si="44"/>
        <v>Indirect Costs</v>
      </c>
      <c r="BH4" s="4" t="str">
        <f t="shared" si="45"/>
        <v>Overheads</v>
      </c>
      <c r="BI4" s="4">
        <f t="shared" si="46"/>
        <v>1</v>
      </c>
      <c r="BJ4" s="4">
        <f t="shared" si="47"/>
        <v>1</v>
      </c>
      <c r="BK4" s="4">
        <f t="shared" si="48"/>
        <v>1</v>
      </c>
      <c r="BL4" s="4">
        <f t="shared" si="49"/>
        <v>1</v>
      </c>
      <c r="BM4" s="4">
        <f t="shared" si="50"/>
        <v>1</v>
      </c>
      <c r="BN4" s="4">
        <f t="shared" si="51"/>
        <v>1</v>
      </c>
      <c r="BO4" s="26">
        <f t="shared" si="52"/>
        <v>131211</v>
      </c>
      <c r="BP4" s="26">
        <f t="shared" si="53"/>
        <v>64091</v>
      </c>
      <c r="BQ4" s="26">
        <f t="shared" si="54"/>
        <v>5917</v>
      </c>
      <c r="BR4" s="26">
        <f t="shared" si="55"/>
        <v>26271</v>
      </c>
      <c r="BS4" s="26">
        <f t="shared" si="56"/>
        <v>11239</v>
      </c>
      <c r="BT4" s="26">
        <f t="shared" si="57"/>
        <v>25931</v>
      </c>
      <c r="BU4" s="27">
        <f t="shared" si="58"/>
        <v>283088</v>
      </c>
      <c r="BV4" s="27">
        <f t="shared" si="59"/>
        <v>264660</v>
      </c>
    </row>
    <row r="5" spans="1:74" x14ac:dyDescent="0.2">
      <c r="A5" s="4" t="s">
        <v>795</v>
      </c>
      <c r="B5" s="5">
        <v>45292</v>
      </c>
      <c r="C5" s="5" t="str">
        <f t="shared" si="0"/>
        <v/>
      </c>
      <c r="D5" s="31" t="s">
        <v>1038</v>
      </c>
      <c r="E5" s="4" t="str">
        <f t="shared" si="1"/>
        <v/>
      </c>
      <c r="F5" s="31" t="s">
        <v>1039</v>
      </c>
      <c r="G5" s="4" t="str">
        <f t="shared" si="2"/>
        <v/>
      </c>
      <c r="H5" s="31" t="s">
        <v>1041</v>
      </c>
      <c r="I5" s="4" t="str">
        <f t="shared" si="3"/>
        <v/>
      </c>
      <c r="J5" s="31" t="s">
        <v>1040</v>
      </c>
      <c r="K5" s="4" t="str">
        <f t="shared" si="4"/>
        <v/>
      </c>
      <c r="L5" s="31" t="s">
        <v>1042</v>
      </c>
      <c r="M5" s="4" t="str">
        <f t="shared" si="5"/>
        <v/>
      </c>
      <c r="N5" s="31" t="s">
        <v>1020</v>
      </c>
      <c r="O5" s="4" t="str">
        <f t="shared" si="6"/>
        <v/>
      </c>
      <c r="P5" s="5">
        <v>45322</v>
      </c>
      <c r="Q5" s="5" t="str">
        <f t="shared" si="7"/>
        <v/>
      </c>
      <c r="R5" s="5" t="str">
        <f t="shared" si="8"/>
        <v/>
      </c>
      <c r="S5" s="6">
        <v>84926.471999999994</v>
      </c>
      <c r="T5" s="7">
        <f t="shared" si="9"/>
        <v>84926</v>
      </c>
      <c r="U5" s="4">
        <v>10245</v>
      </c>
      <c r="V5" s="4">
        <f>VLOOKUP(U5,'CC Odoo'!$A$1:$E$998,4,FALSE)</f>
        <v>1017</v>
      </c>
      <c r="W5" s="4" t="str">
        <f t="shared" si="10"/>
        <v>{"1017": 100.0}</v>
      </c>
      <c r="X5" s="4" t="str">
        <f t="shared" si="11"/>
        <v>101011701</v>
      </c>
      <c r="Y5" s="4" t="str">
        <f t="shared" si="12"/>
        <v>3010093</v>
      </c>
      <c r="Z5" s="4" t="str">
        <f t="shared" si="13"/>
        <v>3010094</v>
      </c>
      <c r="AA5" s="4" t="str">
        <f t="shared" si="14"/>
        <v>101011701</v>
      </c>
      <c r="AB5" s="4" t="str">
        <f t="shared" si="15"/>
        <v>3010096</v>
      </c>
      <c r="AC5" s="4" t="str">
        <f t="shared" si="16"/>
        <v>3010097</v>
      </c>
      <c r="AD5" s="5">
        <f t="shared" si="17"/>
        <v>45327</v>
      </c>
      <c r="AE5" s="5" t="str">
        <f t="shared" si="18"/>
        <v/>
      </c>
      <c r="AF5" s="5">
        <f t="shared" si="19"/>
        <v>45297</v>
      </c>
      <c r="AG5" s="5" t="str">
        <f t="shared" si="20"/>
        <v/>
      </c>
      <c r="AH5" s="5">
        <f t="shared" si="21"/>
        <v>45322</v>
      </c>
      <c r="AI5" s="5" t="str">
        <f t="shared" si="22"/>
        <v/>
      </c>
      <c r="AJ5" s="5">
        <f t="shared" si="23"/>
        <v>45307</v>
      </c>
      <c r="AK5" s="5" t="str">
        <f t="shared" si="24"/>
        <v/>
      </c>
      <c r="AL5" s="5">
        <f t="shared" si="25"/>
        <v>45292</v>
      </c>
      <c r="AM5" s="5" t="str">
        <f t="shared" si="26"/>
        <v/>
      </c>
      <c r="AN5" s="5">
        <f t="shared" si="27"/>
        <v>45313</v>
      </c>
      <c r="AO5" s="5" t="str">
        <f t="shared" si="28"/>
        <v/>
      </c>
      <c r="AQ5" s="4" t="str">
        <f t="shared" si="29"/>
        <v>{"</v>
      </c>
      <c r="AR5" s="4" t="str">
        <f t="shared" si="30"/>
        <v>"</v>
      </c>
      <c r="AS5" s="4" t="str">
        <f t="shared" si="31"/>
        <v xml:space="preserve">: </v>
      </c>
      <c r="AT5" s="4" t="str">
        <f t="shared" si="32"/>
        <v>100.0</v>
      </c>
      <c r="AU5" s="4" t="str">
        <f t="shared" si="33"/>
        <v>}</v>
      </c>
      <c r="AW5" s="8" t="str">
        <f t="shared" si="35"/>
        <v>15% PUR</v>
      </c>
      <c r="AX5" s="8" t="str">
        <f t="shared" si="36"/>
        <v>0% PUR</v>
      </c>
      <c r="AY5" s="8" t="str">
        <f t="shared" si="37"/>
        <v>15% PUR</v>
      </c>
      <c r="AZ5" s="8" t="str">
        <f t="shared" si="38"/>
        <v>15% PUR</v>
      </c>
      <c r="BA5" s="8" t="str">
        <f t="shared" si="39"/>
        <v>15% PUR</v>
      </c>
      <c r="BB5" s="8" t="str">
        <f t="shared" si="40"/>
        <v>0% PUR</v>
      </c>
      <c r="BC5" s="4" t="str">
        <f t="shared" si="34"/>
        <v>Deduction of Advance Payment to Suppliers</v>
      </c>
      <c r="BD5" s="4" t="str">
        <f t="shared" si="41"/>
        <v>Manpower</v>
      </c>
      <c r="BE5" s="4" t="str">
        <f t="shared" si="42"/>
        <v>Machinary</v>
      </c>
      <c r="BF5" s="4" t="str">
        <f t="shared" si="43"/>
        <v>Deduction of Advance Payment to Suppliers</v>
      </c>
      <c r="BG5" s="4" t="str">
        <f t="shared" si="44"/>
        <v>Indirect Costs</v>
      </c>
      <c r="BH5" s="4" t="str">
        <f t="shared" si="45"/>
        <v>Overheads</v>
      </c>
      <c r="BI5" s="4">
        <f t="shared" si="46"/>
        <v>-1</v>
      </c>
      <c r="BJ5" s="4">
        <f t="shared" si="47"/>
        <v>1</v>
      </c>
      <c r="BK5" s="4">
        <f t="shared" si="48"/>
        <v>1</v>
      </c>
      <c r="BL5" s="4">
        <f t="shared" si="49"/>
        <v>-1</v>
      </c>
      <c r="BM5" s="4">
        <f t="shared" si="50"/>
        <v>1</v>
      </c>
      <c r="BN5" s="4">
        <f t="shared" si="51"/>
        <v>1</v>
      </c>
      <c r="BO5" s="26">
        <f t="shared" si="52"/>
        <v>39363</v>
      </c>
      <c r="BP5" s="26">
        <f t="shared" si="53"/>
        <v>19227</v>
      </c>
      <c r="BQ5" s="26">
        <f t="shared" si="54"/>
        <v>1775</v>
      </c>
      <c r="BR5" s="26">
        <f t="shared" si="55"/>
        <v>7881</v>
      </c>
      <c r="BS5" s="26">
        <f t="shared" si="56"/>
        <v>3372</v>
      </c>
      <c r="BT5" s="26">
        <f t="shared" si="57"/>
        <v>7779</v>
      </c>
      <c r="BU5" s="27">
        <f t="shared" si="58"/>
        <v>-84926</v>
      </c>
      <c r="BV5" s="27" t="str">
        <f t="shared" si="59"/>
        <v/>
      </c>
    </row>
    <row r="6" spans="1:74" x14ac:dyDescent="0.2">
      <c r="A6" s="4" t="s">
        <v>794</v>
      </c>
      <c r="B6" s="5">
        <v>45292</v>
      </c>
      <c r="C6" s="5">
        <f t="shared" si="0"/>
        <v>45262</v>
      </c>
      <c r="D6" s="31" t="s">
        <v>1038</v>
      </c>
      <c r="E6" s="4" t="str">
        <f t="shared" si="1"/>
        <v>Raw Material Supplier</v>
      </c>
      <c r="F6" s="31" t="s">
        <v>1039</v>
      </c>
      <c r="G6" s="4" t="str">
        <f t="shared" si="2"/>
        <v>Employees Wages &amp; Salaries</v>
      </c>
      <c r="H6" s="31" t="s">
        <v>1041</v>
      </c>
      <c r="I6" s="4" t="str">
        <f t="shared" si="3"/>
        <v>Machinary Depreciation &amp; Maintenance</v>
      </c>
      <c r="J6" s="31" t="s">
        <v>1040</v>
      </c>
      <c r="K6" s="4" t="str">
        <f t="shared" si="4"/>
        <v>Subcontractors &amp; Services</v>
      </c>
      <c r="L6" s="31" t="s">
        <v>1042</v>
      </c>
      <c r="M6" s="4" t="str">
        <f t="shared" si="5"/>
        <v>Indirect Costs</v>
      </c>
      <c r="N6" s="31" t="s">
        <v>1020</v>
      </c>
      <c r="O6" s="4" t="str">
        <f t="shared" si="6"/>
        <v>Overheads</v>
      </c>
      <c r="P6" s="5">
        <v>45322</v>
      </c>
      <c r="Q6" s="5">
        <f t="shared" si="7"/>
        <v>45292</v>
      </c>
      <c r="R6" s="5">
        <f t="shared" si="8"/>
        <v>45292</v>
      </c>
      <c r="S6" s="6">
        <v>2150000</v>
      </c>
      <c r="T6" s="7">
        <f t="shared" si="9"/>
        <v>2150000</v>
      </c>
      <c r="U6" s="4">
        <v>10234</v>
      </c>
      <c r="V6" s="4">
        <f>VLOOKUP(U6,'CC Odoo'!$A$1:$E$998,4,FALSE)</f>
        <v>1006</v>
      </c>
      <c r="W6" s="4" t="str">
        <f t="shared" si="10"/>
        <v>{"1006": 100.0}</v>
      </c>
      <c r="X6" s="4" t="str">
        <f t="shared" si="11"/>
        <v>3010092</v>
      </c>
      <c r="Y6" s="4" t="str">
        <f t="shared" si="12"/>
        <v>3010093</v>
      </c>
      <c r="Z6" s="4" t="str">
        <f t="shared" si="13"/>
        <v>3010094</v>
      </c>
      <c r="AA6" s="4" t="str">
        <f t="shared" si="14"/>
        <v>3010095</v>
      </c>
      <c r="AB6" s="4" t="str">
        <f t="shared" si="15"/>
        <v>3010096</v>
      </c>
      <c r="AC6" s="4" t="str">
        <f t="shared" si="16"/>
        <v>3010097</v>
      </c>
      <c r="AD6" s="5">
        <f t="shared" si="17"/>
        <v>45327</v>
      </c>
      <c r="AE6" s="5">
        <f t="shared" si="18"/>
        <v>45327</v>
      </c>
      <c r="AF6" s="5">
        <f t="shared" si="19"/>
        <v>45297</v>
      </c>
      <c r="AG6" s="5">
        <f t="shared" si="20"/>
        <v>45297</v>
      </c>
      <c r="AH6" s="5">
        <f t="shared" si="21"/>
        <v>45322</v>
      </c>
      <c r="AI6" s="5">
        <f t="shared" si="22"/>
        <v>45322</v>
      </c>
      <c r="AJ6" s="5">
        <f t="shared" si="23"/>
        <v>45307</v>
      </c>
      <c r="AK6" s="5">
        <f t="shared" si="24"/>
        <v>45307</v>
      </c>
      <c r="AL6" s="5">
        <f t="shared" si="25"/>
        <v>45292</v>
      </c>
      <c r="AM6" s="5">
        <f t="shared" si="26"/>
        <v>45292</v>
      </c>
      <c r="AN6" s="5">
        <f t="shared" si="27"/>
        <v>45313</v>
      </c>
      <c r="AO6" s="5">
        <f t="shared" si="28"/>
        <v>45313</v>
      </c>
      <c r="AQ6" s="4" t="str">
        <f t="shared" si="29"/>
        <v>{"</v>
      </c>
      <c r="AR6" s="4" t="str">
        <f t="shared" si="30"/>
        <v>"</v>
      </c>
      <c r="AS6" s="4" t="str">
        <f t="shared" si="31"/>
        <v xml:space="preserve">: </v>
      </c>
      <c r="AT6" s="4" t="str">
        <f t="shared" si="32"/>
        <v>100.0</v>
      </c>
      <c r="AU6" s="4" t="str">
        <f t="shared" si="33"/>
        <v>}</v>
      </c>
      <c r="AW6" s="8" t="str">
        <f t="shared" si="35"/>
        <v>15% PUR</v>
      </c>
      <c r="AX6" s="8" t="str">
        <f t="shared" si="36"/>
        <v>0% PUR</v>
      </c>
      <c r="AY6" s="8" t="str">
        <f t="shared" si="37"/>
        <v>15% PUR</v>
      </c>
      <c r="AZ6" s="8" t="str">
        <f t="shared" si="38"/>
        <v>15% PUR</v>
      </c>
      <c r="BA6" s="8" t="str">
        <f t="shared" si="39"/>
        <v>15% PUR</v>
      </c>
      <c r="BB6" s="8" t="str">
        <f t="shared" si="40"/>
        <v>0% PUR</v>
      </c>
      <c r="BC6" s="4" t="str">
        <f t="shared" si="34"/>
        <v>Raw Material</v>
      </c>
      <c r="BD6" s="4" t="str">
        <f t="shared" si="41"/>
        <v>Manpower</v>
      </c>
      <c r="BE6" s="4" t="str">
        <f t="shared" si="42"/>
        <v>Machinary</v>
      </c>
      <c r="BF6" s="4" t="str">
        <f t="shared" si="43"/>
        <v>Subcontractors</v>
      </c>
      <c r="BG6" s="4" t="str">
        <f t="shared" si="44"/>
        <v>Indirect Costs</v>
      </c>
      <c r="BH6" s="4" t="str">
        <f t="shared" si="45"/>
        <v>Overheads</v>
      </c>
      <c r="BI6" s="4">
        <f t="shared" si="46"/>
        <v>1</v>
      </c>
      <c r="BJ6" s="4">
        <f t="shared" si="47"/>
        <v>1</v>
      </c>
      <c r="BK6" s="4">
        <f t="shared" si="48"/>
        <v>1</v>
      </c>
      <c r="BL6" s="4">
        <f t="shared" si="49"/>
        <v>1</v>
      </c>
      <c r="BM6" s="4">
        <f t="shared" si="50"/>
        <v>1</v>
      </c>
      <c r="BN6" s="4">
        <f t="shared" si="51"/>
        <v>1</v>
      </c>
      <c r="BO6" s="26">
        <f t="shared" si="52"/>
        <v>996525</v>
      </c>
      <c r="BP6" s="26">
        <f t="shared" si="53"/>
        <v>486760</v>
      </c>
      <c r="BQ6" s="26">
        <f t="shared" si="54"/>
        <v>44935</v>
      </c>
      <c r="BR6" s="26">
        <f t="shared" si="55"/>
        <v>199520</v>
      </c>
      <c r="BS6" s="26">
        <f t="shared" si="56"/>
        <v>85355</v>
      </c>
      <c r="BT6" s="26">
        <f t="shared" si="57"/>
        <v>196940</v>
      </c>
      <c r="BU6" s="27">
        <f t="shared" si="58"/>
        <v>2150000</v>
      </c>
      <c r="BV6" s="27">
        <f t="shared" si="59"/>
        <v>2010035</v>
      </c>
    </row>
    <row r="7" spans="1:74" x14ac:dyDescent="0.2">
      <c r="A7" s="4" t="s">
        <v>795</v>
      </c>
      <c r="B7" s="5">
        <v>45292</v>
      </c>
      <c r="C7" s="5" t="str">
        <f t="shared" si="0"/>
        <v/>
      </c>
      <c r="D7" s="31" t="s">
        <v>1038</v>
      </c>
      <c r="E7" s="4" t="str">
        <f t="shared" si="1"/>
        <v/>
      </c>
      <c r="F7" s="31" t="s">
        <v>1039</v>
      </c>
      <c r="G7" s="4" t="str">
        <f t="shared" si="2"/>
        <v/>
      </c>
      <c r="H7" s="31" t="s">
        <v>1041</v>
      </c>
      <c r="I7" s="4" t="str">
        <f t="shared" si="3"/>
        <v/>
      </c>
      <c r="J7" s="31" t="s">
        <v>1040</v>
      </c>
      <c r="K7" s="4" t="str">
        <f t="shared" si="4"/>
        <v/>
      </c>
      <c r="L7" s="31" t="s">
        <v>1042</v>
      </c>
      <c r="M7" s="4" t="str">
        <f t="shared" si="5"/>
        <v/>
      </c>
      <c r="N7" s="31" t="s">
        <v>1020</v>
      </c>
      <c r="O7" s="4" t="str">
        <f t="shared" si="6"/>
        <v/>
      </c>
      <c r="P7" s="5">
        <v>45322</v>
      </c>
      <c r="Q7" s="5" t="str">
        <f t="shared" si="7"/>
        <v/>
      </c>
      <c r="R7" s="5" t="str">
        <f t="shared" si="8"/>
        <v/>
      </c>
      <c r="S7" s="6">
        <v>537500</v>
      </c>
      <c r="T7" s="7">
        <f t="shared" si="9"/>
        <v>537500</v>
      </c>
      <c r="U7" s="4">
        <v>10234</v>
      </c>
      <c r="V7" s="4">
        <f>VLOOKUP(U7,'CC Odoo'!$A$1:$E$998,4,FALSE)</f>
        <v>1006</v>
      </c>
      <c r="W7" s="4" t="str">
        <f t="shared" si="10"/>
        <v>{"1006": 100.0}</v>
      </c>
      <c r="X7" s="4" t="str">
        <f t="shared" si="11"/>
        <v>101011701</v>
      </c>
      <c r="Y7" s="4" t="str">
        <f t="shared" si="12"/>
        <v>3010093</v>
      </c>
      <c r="Z7" s="4" t="str">
        <f t="shared" si="13"/>
        <v>3010094</v>
      </c>
      <c r="AA7" s="4" t="str">
        <f t="shared" si="14"/>
        <v>101011701</v>
      </c>
      <c r="AB7" s="4" t="str">
        <f t="shared" si="15"/>
        <v>3010096</v>
      </c>
      <c r="AC7" s="4" t="str">
        <f t="shared" si="16"/>
        <v>3010097</v>
      </c>
      <c r="AD7" s="5">
        <f t="shared" si="17"/>
        <v>45327</v>
      </c>
      <c r="AE7" s="5" t="str">
        <f t="shared" si="18"/>
        <v/>
      </c>
      <c r="AF7" s="5">
        <f t="shared" si="19"/>
        <v>45297</v>
      </c>
      <c r="AG7" s="5" t="str">
        <f t="shared" si="20"/>
        <v/>
      </c>
      <c r="AH7" s="5">
        <f t="shared" si="21"/>
        <v>45322</v>
      </c>
      <c r="AI7" s="5" t="str">
        <f t="shared" si="22"/>
        <v/>
      </c>
      <c r="AJ7" s="5">
        <f t="shared" si="23"/>
        <v>45307</v>
      </c>
      <c r="AK7" s="5" t="str">
        <f t="shared" si="24"/>
        <v/>
      </c>
      <c r="AL7" s="5">
        <f t="shared" si="25"/>
        <v>45292</v>
      </c>
      <c r="AM7" s="5" t="str">
        <f t="shared" si="26"/>
        <v/>
      </c>
      <c r="AN7" s="5">
        <f t="shared" si="27"/>
        <v>45313</v>
      </c>
      <c r="AO7" s="5" t="str">
        <f t="shared" si="28"/>
        <v/>
      </c>
      <c r="AQ7" s="4" t="str">
        <f t="shared" si="29"/>
        <v>{"</v>
      </c>
      <c r="AR7" s="4" t="str">
        <f t="shared" si="30"/>
        <v>"</v>
      </c>
      <c r="AS7" s="4" t="str">
        <f t="shared" si="31"/>
        <v xml:space="preserve">: </v>
      </c>
      <c r="AT7" s="4" t="str">
        <f t="shared" si="32"/>
        <v>100.0</v>
      </c>
      <c r="AU7" s="4" t="str">
        <f t="shared" si="33"/>
        <v>}</v>
      </c>
      <c r="AW7" s="8" t="str">
        <f t="shared" si="35"/>
        <v>15% PUR</v>
      </c>
      <c r="AX7" s="8" t="str">
        <f t="shared" si="36"/>
        <v>0% PUR</v>
      </c>
      <c r="AY7" s="8" t="str">
        <f t="shared" si="37"/>
        <v>15% PUR</v>
      </c>
      <c r="AZ7" s="8" t="str">
        <f t="shared" si="38"/>
        <v>15% PUR</v>
      </c>
      <c r="BA7" s="8" t="str">
        <f t="shared" si="39"/>
        <v>15% PUR</v>
      </c>
      <c r="BB7" s="8" t="str">
        <f t="shared" si="40"/>
        <v>0% PUR</v>
      </c>
      <c r="BC7" s="4" t="str">
        <f t="shared" si="34"/>
        <v>Deduction of Advance Payment to Suppliers</v>
      </c>
      <c r="BD7" s="4" t="str">
        <f t="shared" si="41"/>
        <v>Manpower</v>
      </c>
      <c r="BE7" s="4" t="str">
        <f t="shared" si="42"/>
        <v>Machinary</v>
      </c>
      <c r="BF7" s="4" t="str">
        <f t="shared" si="43"/>
        <v>Deduction of Advance Payment to Suppliers</v>
      </c>
      <c r="BG7" s="4" t="str">
        <f t="shared" si="44"/>
        <v>Indirect Costs</v>
      </c>
      <c r="BH7" s="4" t="str">
        <f t="shared" si="45"/>
        <v>Overheads</v>
      </c>
      <c r="BI7" s="4">
        <f t="shared" si="46"/>
        <v>-1</v>
      </c>
      <c r="BJ7" s="4">
        <f t="shared" si="47"/>
        <v>1</v>
      </c>
      <c r="BK7" s="4">
        <f t="shared" si="48"/>
        <v>1</v>
      </c>
      <c r="BL7" s="4">
        <f t="shared" si="49"/>
        <v>-1</v>
      </c>
      <c r="BM7" s="4">
        <f t="shared" si="50"/>
        <v>1</v>
      </c>
      <c r="BN7" s="4">
        <f t="shared" si="51"/>
        <v>1</v>
      </c>
      <c r="BO7" s="26">
        <f t="shared" si="52"/>
        <v>249131</v>
      </c>
      <c r="BP7" s="26">
        <f t="shared" si="53"/>
        <v>121690</v>
      </c>
      <c r="BQ7" s="26">
        <f t="shared" si="54"/>
        <v>11234</v>
      </c>
      <c r="BR7" s="26">
        <f t="shared" si="55"/>
        <v>49880</v>
      </c>
      <c r="BS7" s="26">
        <f t="shared" si="56"/>
        <v>21339</v>
      </c>
      <c r="BT7" s="26">
        <f t="shared" si="57"/>
        <v>49235</v>
      </c>
      <c r="BU7" s="27">
        <f t="shared" si="58"/>
        <v>-537500</v>
      </c>
      <c r="BV7" s="27" t="str">
        <f t="shared" si="59"/>
        <v/>
      </c>
    </row>
    <row r="8" spans="1:74" x14ac:dyDescent="0.2">
      <c r="A8" s="4" t="s">
        <v>794</v>
      </c>
      <c r="B8" s="5">
        <v>45292</v>
      </c>
      <c r="C8" s="5">
        <f t="shared" si="0"/>
        <v>45262</v>
      </c>
      <c r="D8" s="31" t="s">
        <v>1038</v>
      </c>
      <c r="E8" s="4" t="str">
        <f t="shared" si="1"/>
        <v>Raw Material Supplier</v>
      </c>
      <c r="F8" s="31" t="s">
        <v>1039</v>
      </c>
      <c r="G8" s="4" t="str">
        <f t="shared" si="2"/>
        <v>Employees Wages &amp; Salaries</v>
      </c>
      <c r="H8" s="31" t="s">
        <v>1041</v>
      </c>
      <c r="I8" s="4" t="str">
        <f t="shared" si="3"/>
        <v>Machinary Depreciation &amp; Maintenance</v>
      </c>
      <c r="J8" s="31" t="s">
        <v>1040</v>
      </c>
      <c r="K8" s="4" t="str">
        <f t="shared" si="4"/>
        <v>Subcontractors &amp; Services</v>
      </c>
      <c r="L8" s="31" t="s">
        <v>1042</v>
      </c>
      <c r="M8" s="4" t="str">
        <f t="shared" si="5"/>
        <v>Indirect Costs</v>
      </c>
      <c r="N8" s="31" t="s">
        <v>1020</v>
      </c>
      <c r="O8" s="4" t="str">
        <f t="shared" si="6"/>
        <v>Overheads</v>
      </c>
      <c r="P8" s="5">
        <v>45322</v>
      </c>
      <c r="Q8" s="5">
        <f t="shared" si="7"/>
        <v>45292</v>
      </c>
      <c r="R8" s="5">
        <f t="shared" si="8"/>
        <v>45292</v>
      </c>
      <c r="S8" s="4">
        <v>1471830</v>
      </c>
      <c r="T8" s="7">
        <f t="shared" si="9"/>
        <v>1471830</v>
      </c>
      <c r="U8" s="4">
        <v>10134</v>
      </c>
      <c r="V8" s="4">
        <f>VLOOKUP(U8,'CC Odoo'!$A$1:$E$998,4,FALSE)</f>
        <v>906</v>
      </c>
      <c r="W8" s="4" t="str">
        <f t="shared" si="10"/>
        <v>{"906": 100.0}</v>
      </c>
      <c r="X8" s="4" t="str">
        <f t="shared" si="11"/>
        <v>3010092</v>
      </c>
      <c r="Y8" s="4" t="str">
        <f t="shared" si="12"/>
        <v>3010093</v>
      </c>
      <c r="Z8" s="4" t="str">
        <f t="shared" si="13"/>
        <v>3010094</v>
      </c>
      <c r="AA8" s="4" t="str">
        <f t="shared" si="14"/>
        <v>3010095</v>
      </c>
      <c r="AB8" s="4" t="str">
        <f t="shared" si="15"/>
        <v>3010096</v>
      </c>
      <c r="AC8" s="4" t="str">
        <f t="shared" si="16"/>
        <v>3010097</v>
      </c>
      <c r="AD8" s="5">
        <f t="shared" si="17"/>
        <v>45327</v>
      </c>
      <c r="AE8" s="5">
        <f t="shared" si="18"/>
        <v>45327</v>
      </c>
      <c r="AF8" s="5">
        <f t="shared" si="19"/>
        <v>45297</v>
      </c>
      <c r="AG8" s="5">
        <f t="shared" si="20"/>
        <v>45297</v>
      </c>
      <c r="AH8" s="5">
        <f t="shared" si="21"/>
        <v>45322</v>
      </c>
      <c r="AI8" s="5">
        <f t="shared" si="22"/>
        <v>45322</v>
      </c>
      <c r="AJ8" s="5">
        <f t="shared" si="23"/>
        <v>45307</v>
      </c>
      <c r="AK8" s="5">
        <f t="shared" si="24"/>
        <v>45307</v>
      </c>
      <c r="AL8" s="5">
        <f t="shared" si="25"/>
        <v>45292</v>
      </c>
      <c r="AM8" s="5">
        <f t="shared" si="26"/>
        <v>45292</v>
      </c>
      <c r="AN8" s="5">
        <f t="shared" si="27"/>
        <v>45313</v>
      </c>
      <c r="AO8" s="5">
        <f t="shared" si="28"/>
        <v>45313</v>
      </c>
      <c r="AQ8" s="4" t="str">
        <f t="shared" si="29"/>
        <v>{"</v>
      </c>
      <c r="AR8" s="4" t="str">
        <f t="shared" si="30"/>
        <v>"</v>
      </c>
      <c r="AS8" s="4" t="str">
        <f t="shared" si="31"/>
        <v xml:space="preserve">: </v>
      </c>
      <c r="AT8" s="4" t="str">
        <f t="shared" si="32"/>
        <v>100.0</v>
      </c>
      <c r="AU8" s="4" t="str">
        <f t="shared" si="33"/>
        <v>}</v>
      </c>
      <c r="AW8" s="8" t="str">
        <f t="shared" si="35"/>
        <v>15% PUR</v>
      </c>
      <c r="AX8" s="8" t="str">
        <f t="shared" si="36"/>
        <v>0% PUR</v>
      </c>
      <c r="AY8" s="8" t="str">
        <f t="shared" si="37"/>
        <v>15% PUR</v>
      </c>
      <c r="AZ8" s="8" t="str">
        <f t="shared" si="38"/>
        <v>15% PUR</v>
      </c>
      <c r="BA8" s="8" t="str">
        <f t="shared" si="39"/>
        <v>15% PUR</v>
      </c>
      <c r="BB8" s="8" t="str">
        <f t="shared" si="40"/>
        <v>0% PUR</v>
      </c>
      <c r="BC8" s="4" t="str">
        <f t="shared" si="34"/>
        <v>Raw Material</v>
      </c>
      <c r="BD8" s="4" t="str">
        <f t="shared" si="41"/>
        <v>Manpower</v>
      </c>
      <c r="BE8" s="4" t="str">
        <f t="shared" si="42"/>
        <v>Machinary</v>
      </c>
      <c r="BF8" s="4" t="str">
        <f t="shared" si="43"/>
        <v>Subcontractors</v>
      </c>
      <c r="BG8" s="4" t="str">
        <f t="shared" si="44"/>
        <v>Indirect Costs</v>
      </c>
      <c r="BH8" s="4" t="str">
        <f t="shared" si="45"/>
        <v>Overheads</v>
      </c>
      <c r="BI8" s="4">
        <f t="shared" si="46"/>
        <v>1</v>
      </c>
      <c r="BJ8" s="4">
        <f t="shared" si="47"/>
        <v>1</v>
      </c>
      <c r="BK8" s="4">
        <f t="shared" si="48"/>
        <v>1</v>
      </c>
      <c r="BL8" s="4">
        <f t="shared" si="49"/>
        <v>1</v>
      </c>
      <c r="BM8" s="4">
        <f t="shared" si="50"/>
        <v>1</v>
      </c>
      <c r="BN8" s="4">
        <f t="shared" si="51"/>
        <v>1</v>
      </c>
      <c r="BO8" s="26">
        <f t="shared" si="52"/>
        <v>682193</v>
      </c>
      <c r="BP8" s="26">
        <f t="shared" si="53"/>
        <v>333222</v>
      </c>
      <c r="BQ8" s="26">
        <f t="shared" si="54"/>
        <v>30761</v>
      </c>
      <c r="BR8" s="26">
        <f t="shared" si="55"/>
        <v>136586</v>
      </c>
      <c r="BS8" s="26">
        <f t="shared" si="56"/>
        <v>58432</v>
      </c>
      <c r="BT8" s="26">
        <f t="shared" si="57"/>
        <v>134820</v>
      </c>
      <c r="BU8" s="27">
        <f t="shared" si="58"/>
        <v>1471830</v>
      </c>
      <c r="BV8" s="27">
        <f t="shared" si="59"/>
        <v>1376014</v>
      </c>
    </row>
    <row r="9" spans="1:74" x14ac:dyDescent="0.2">
      <c r="A9" s="4" t="s">
        <v>795</v>
      </c>
      <c r="B9" s="5">
        <v>45292</v>
      </c>
      <c r="C9" s="5" t="str">
        <f t="shared" si="0"/>
        <v/>
      </c>
      <c r="D9" s="31" t="s">
        <v>1038</v>
      </c>
      <c r="E9" s="4" t="str">
        <f t="shared" si="1"/>
        <v/>
      </c>
      <c r="F9" s="31" t="s">
        <v>1039</v>
      </c>
      <c r="G9" s="4" t="str">
        <f t="shared" si="2"/>
        <v/>
      </c>
      <c r="H9" s="31" t="s">
        <v>1041</v>
      </c>
      <c r="I9" s="4" t="str">
        <f t="shared" si="3"/>
        <v/>
      </c>
      <c r="J9" s="31" t="s">
        <v>1040</v>
      </c>
      <c r="K9" s="4" t="str">
        <f t="shared" si="4"/>
        <v/>
      </c>
      <c r="L9" s="31" t="s">
        <v>1042</v>
      </c>
      <c r="M9" s="4" t="str">
        <f t="shared" si="5"/>
        <v/>
      </c>
      <c r="N9" s="31" t="s">
        <v>1020</v>
      </c>
      <c r="O9" s="4" t="str">
        <f t="shared" si="6"/>
        <v/>
      </c>
      <c r="P9" s="5">
        <v>45322</v>
      </c>
      <c r="Q9" s="5" t="str">
        <f t="shared" si="7"/>
        <v/>
      </c>
      <c r="R9" s="5" t="str">
        <f t="shared" si="8"/>
        <v/>
      </c>
      <c r="S9" s="4">
        <v>441549</v>
      </c>
      <c r="T9" s="7">
        <f t="shared" si="9"/>
        <v>441549</v>
      </c>
      <c r="U9" s="4">
        <v>10134</v>
      </c>
      <c r="V9" s="4">
        <f>VLOOKUP(U9,'CC Odoo'!$A$1:$E$998,4,FALSE)</f>
        <v>906</v>
      </c>
      <c r="W9" s="4" t="str">
        <f t="shared" si="10"/>
        <v>{"906": 100.0}</v>
      </c>
      <c r="X9" s="4" t="str">
        <f t="shared" si="11"/>
        <v>101011701</v>
      </c>
      <c r="Y9" s="4" t="str">
        <f t="shared" si="12"/>
        <v>3010093</v>
      </c>
      <c r="Z9" s="4" t="str">
        <f t="shared" si="13"/>
        <v>3010094</v>
      </c>
      <c r="AA9" s="4" t="str">
        <f t="shared" si="14"/>
        <v>101011701</v>
      </c>
      <c r="AB9" s="4" t="str">
        <f t="shared" si="15"/>
        <v>3010096</v>
      </c>
      <c r="AC9" s="4" t="str">
        <f t="shared" si="16"/>
        <v>3010097</v>
      </c>
      <c r="AD9" s="5">
        <f t="shared" si="17"/>
        <v>45327</v>
      </c>
      <c r="AE9" s="5" t="str">
        <f t="shared" si="18"/>
        <v/>
      </c>
      <c r="AF9" s="5">
        <f t="shared" si="19"/>
        <v>45297</v>
      </c>
      <c r="AG9" s="5" t="str">
        <f t="shared" si="20"/>
        <v/>
      </c>
      <c r="AH9" s="5">
        <f t="shared" si="21"/>
        <v>45322</v>
      </c>
      <c r="AI9" s="5" t="str">
        <f t="shared" si="22"/>
        <v/>
      </c>
      <c r="AJ9" s="5">
        <f t="shared" si="23"/>
        <v>45307</v>
      </c>
      <c r="AK9" s="5" t="str">
        <f t="shared" si="24"/>
        <v/>
      </c>
      <c r="AL9" s="5">
        <f t="shared" si="25"/>
        <v>45292</v>
      </c>
      <c r="AM9" s="5" t="str">
        <f t="shared" si="26"/>
        <v/>
      </c>
      <c r="AN9" s="5">
        <f t="shared" si="27"/>
        <v>45313</v>
      </c>
      <c r="AO9" s="5" t="str">
        <f t="shared" si="28"/>
        <v/>
      </c>
      <c r="AQ9" s="4" t="str">
        <f t="shared" si="29"/>
        <v>{"</v>
      </c>
      <c r="AR9" s="4" t="str">
        <f t="shared" si="30"/>
        <v>"</v>
      </c>
      <c r="AS9" s="4" t="str">
        <f t="shared" si="31"/>
        <v xml:space="preserve">: </v>
      </c>
      <c r="AT9" s="4" t="str">
        <f t="shared" si="32"/>
        <v>100.0</v>
      </c>
      <c r="AU9" s="4" t="str">
        <f t="shared" si="33"/>
        <v>}</v>
      </c>
      <c r="AW9" s="8" t="str">
        <f t="shared" si="35"/>
        <v>15% PUR</v>
      </c>
      <c r="AX9" s="8" t="str">
        <f t="shared" si="36"/>
        <v>0% PUR</v>
      </c>
      <c r="AY9" s="8" t="str">
        <f t="shared" si="37"/>
        <v>15% PUR</v>
      </c>
      <c r="AZ9" s="8" t="str">
        <f t="shared" si="38"/>
        <v>15% PUR</v>
      </c>
      <c r="BA9" s="8" t="str">
        <f t="shared" si="39"/>
        <v>15% PUR</v>
      </c>
      <c r="BB9" s="8" t="str">
        <f t="shared" si="40"/>
        <v>0% PUR</v>
      </c>
      <c r="BC9" s="4" t="str">
        <f t="shared" si="34"/>
        <v>Deduction of Advance Payment to Suppliers</v>
      </c>
      <c r="BD9" s="4" t="str">
        <f t="shared" si="41"/>
        <v>Manpower</v>
      </c>
      <c r="BE9" s="4" t="str">
        <f t="shared" si="42"/>
        <v>Machinary</v>
      </c>
      <c r="BF9" s="4" t="str">
        <f t="shared" si="43"/>
        <v>Deduction of Advance Payment to Suppliers</v>
      </c>
      <c r="BG9" s="4" t="str">
        <f t="shared" si="44"/>
        <v>Indirect Costs</v>
      </c>
      <c r="BH9" s="4" t="str">
        <f t="shared" si="45"/>
        <v>Overheads</v>
      </c>
      <c r="BI9" s="4">
        <f t="shared" si="46"/>
        <v>-1</v>
      </c>
      <c r="BJ9" s="4">
        <f t="shared" si="47"/>
        <v>1</v>
      </c>
      <c r="BK9" s="4">
        <f t="shared" si="48"/>
        <v>1</v>
      </c>
      <c r="BL9" s="4">
        <f t="shared" si="49"/>
        <v>-1</v>
      </c>
      <c r="BM9" s="4">
        <f t="shared" si="50"/>
        <v>1</v>
      </c>
      <c r="BN9" s="4">
        <f t="shared" si="51"/>
        <v>1</v>
      </c>
      <c r="BO9" s="26">
        <f t="shared" si="52"/>
        <v>204658</v>
      </c>
      <c r="BP9" s="26">
        <f t="shared" si="53"/>
        <v>99967</v>
      </c>
      <c r="BQ9" s="26">
        <f t="shared" si="54"/>
        <v>9228</v>
      </c>
      <c r="BR9" s="26">
        <f t="shared" si="55"/>
        <v>40976</v>
      </c>
      <c r="BS9" s="26">
        <f t="shared" si="56"/>
        <v>17529</v>
      </c>
      <c r="BT9" s="26">
        <f t="shared" si="57"/>
        <v>40446</v>
      </c>
      <c r="BU9" s="27">
        <f t="shared" si="58"/>
        <v>-441549</v>
      </c>
      <c r="BV9" s="27" t="str">
        <f t="shared" si="59"/>
        <v/>
      </c>
    </row>
    <row r="10" spans="1:74" x14ac:dyDescent="0.2">
      <c r="A10" s="4" t="s">
        <v>794</v>
      </c>
      <c r="B10" s="5">
        <v>45292</v>
      </c>
      <c r="C10" s="5">
        <f t="shared" si="0"/>
        <v>45262</v>
      </c>
      <c r="D10" s="31" t="s">
        <v>1038</v>
      </c>
      <c r="E10" s="4" t="str">
        <f t="shared" si="1"/>
        <v>Raw Material Supplier</v>
      </c>
      <c r="F10" s="31" t="s">
        <v>1039</v>
      </c>
      <c r="G10" s="4" t="str">
        <f t="shared" si="2"/>
        <v>Employees Wages &amp; Salaries</v>
      </c>
      <c r="H10" s="31" t="s">
        <v>1041</v>
      </c>
      <c r="I10" s="4" t="str">
        <f t="shared" si="3"/>
        <v>Machinary Depreciation &amp; Maintenance</v>
      </c>
      <c r="J10" s="31" t="s">
        <v>1040</v>
      </c>
      <c r="K10" s="4" t="str">
        <f t="shared" si="4"/>
        <v>Subcontractors &amp; Services</v>
      </c>
      <c r="L10" s="31" t="s">
        <v>1042</v>
      </c>
      <c r="M10" s="4" t="str">
        <f t="shared" si="5"/>
        <v>Indirect Costs</v>
      </c>
      <c r="N10" s="31" t="s">
        <v>1020</v>
      </c>
      <c r="O10" s="4" t="str">
        <f t="shared" si="6"/>
        <v>Overheads</v>
      </c>
      <c r="P10" s="5">
        <v>45322</v>
      </c>
      <c r="Q10" s="5">
        <f t="shared" si="7"/>
        <v>45292</v>
      </c>
      <c r="R10" s="5">
        <f t="shared" si="8"/>
        <v>45292</v>
      </c>
      <c r="S10" s="4">
        <v>4943167</v>
      </c>
      <c r="T10" s="7">
        <f t="shared" si="9"/>
        <v>4943167</v>
      </c>
      <c r="U10" s="4">
        <v>10263</v>
      </c>
      <c r="V10" s="4">
        <f>VLOOKUP(U10,'CC Odoo'!$A$1:$E$998,4,FALSE)</f>
        <v>1035</v>
      </c>
      <c r="W10" s="4" t="str">
        <f t="shared" si="10"/>
        <v>{"1035": 100.0}</v>
      </c>
      <c r="X10" s="4" t="str">
        <f t="shared" si="11"/>
        <v>3010092</v>
      </c>
      <c r="Y10" s="4" t="str">
        <f t="shared" si="12"/>
        <v>3010093</v>
      </c>
      <c r="Z10" s="4" t="str">
        <f t="shared" si="13"/>
        <v>3010094</v>
      </c>
      <c r="AA10" s="4" t="str">
        <f t="shared" si="14"/>
        <v>3010095</v>
      </c>
      <c r="AB10" s="4" t="str">
        <f t="shared" si="15"/>
        <v>3010096</v>
      </c>
      <c r="AC10" s="4" t="str">
        <f t="shared" si="16"/>
        <v>3010097</v>
      </c>
      <c r="AD10" s="5">
        <f t="shared" si="17"/>
        <v>45327</v>
      </c>
      <c r="AE10" s="5">
        <f t="shared" si="18"/>
        <v>45327</v>
      </c>
      <c r="AF10" s="5">
        <f t="shared" si="19"/>
        <v>45297</v>
      </c>
      <c r="AG10" s="5">
        <f t="shared" si="20"/>
        <v>45297</v>
      </c>
      <c r="AH10" s="5">
        <f t="shared" si="21"/>
        <v>45322</v>
      </c>
      <c r="AI10" s="5">
        <f t="shared" si="22"/>
        <v>45322</v>
      </c>
      <c r="AJ10" s="5">
        <f t="shared" si="23"/>
        <v>45307</v>
      </c>
      <c r="AK10" s="5">
        <f t="shared" si="24"/>
        <v>45307</v>
      </c>
      <c r="AL10" s="5">
        <f t="shared" si="25"/>
        <v>45292</v>
      </c>
      <c r="AM10" s="5">
        <f t="shared" si="26"/>
        <v>45292</v>
      </c>
      <c r="AN10" s="5">
        <f t="shared" si="27"/>
        <v>45313</v>
      </c>
      <c r="AO10" s="5">
        <f t="shared" si="28"/>
        <v>45313</v>
      </c>
      <c r="AQ10" s="4" t="str">
        <f t="shared" si="29"/>
        <v>{"</v>
      </c>
      <c r="AR10" s="4" t="str">
        <f t="shared" si="30"/>
        <v>"</v>
      </c>
      <c r="AS10" s="4" t="str">
        <f t="shared" si="31"/>
        <v xml:space="preserve">: </v>
      </c>
      <c r="AT10" s="4" t="str">
        <f t="shared" si="32"/>
        <v>100.0</v>
      </c>
      <c r="AU10" s="4" t="str">
        <f t="shared" si="33"/>
        <v>}</v>
      </c>
      <c r="AW10" s="8" t="str">
        <f t="shared" si="35"/>
        <v>15% PUR</v>
      </c>
      <c r="AX10" s="8" t="str">
        <f t="shared" si="36"/>
        <v>0% PUR</v>
      </c>
      <c r="AY10" s="8" t="str">
        <f t="shared" si="37"/>
        <v>15% PUR</v>
      </c>
      <c r="AZ10" s="8" t="str">
        <f t="shared" si="38"/>
        <v>15% PUR</v>
      </c>
      <c r="BA10" s="8" t="str">
        <f t="shared" si="39"/>
        <v>15% PUR</v>
      </c>
      <c r="BB10" s="8" t="str">
        <f t="shared" si="40"/>
        <v>0% PUR</v>
      </c>
      <c r="BC10" s="4" t="str">
        <f t="shared" si="34"/>
        <v>Raw Material</v>
      </c>
      <c r="BD10" s="4" t="str">
        <f t="shared" si="41"/>
        <v>Manpower</v>
      </c>
      <c r="BE10" s="4" t="str">
        <f t="shared" si="42"/>
        <v>Machinary</v>
      </c>
      <c r="BF10" s="4" t="str">
        <f t="shared" si="43"/>
        <v>Subcontractors</v>
      </c>
      <c r="BG10" s="4" t="str">
        <f t="shared" si="44"/>
        <v>Indirect Costs</v>
      </c>
      <c r="BH10" s="4" t="str">
        <f t="shared" si="45"/>
        <v>Overheads</v>
      </c>
      <c r="BI10" s="4">
        <f t="shared" si="46"/>
        <v>1</v>
      </c>
      <c r="BJ10" s="4">
        <f t="shared" si="47"/>
        <v>1</v>
      </c>
      <c r="BK10" s="4">
        <f t="shared" si="48"/>
        <v>1</v>
      </c>
      <c r="BL10" s="4">
        <f t="shared" si="49"/>
        <v>1</v>
      </c>
      <c r="BM10" s="4">
        <f t="shared" si="50"/>
        <v>1</v>
      </c>
      <c r="BN10" s="4">
        <f t="shared" si="51"/>
        <v>1</v>
      </c>
      <c r="BO10" s="26">
        <f t="shared" si="52"/>
        <v>2291158</v>
      </c>
      <c r="BP10" s="26">
        <f t="shared" si="53"/>
        <v>1119133</v>
      </c>
      <c r="BQ10" s="26">
        <f t="shared" si="54"/>
        <v>103312</v>
      </c>
      <c r="BR10" s="26">
        <f t="shared" si="55"/>
        <v>458726</v>
      </c>
      <c r="BS10" s="26">
        <f t="shared" si="56"/>
        <v>196244</v>
      </c>
      <c r="BT10" s="26">
        <f t="shared" si="57"/>
        <v>452794</v>
      </c>
      <c r="BU10" s="27">
        <f t="shared" si="58"/>
        <v>4943167</v>
      </c>
      <c r="BV10" s="27">
        <f t="shared" si="59"/>
        <v>4621367</v>
      </c>
    </row>
    <row r="11" spans="1:74" x14ac:dyDescent="0.2">
      <c r="A11" s="4" t="s">
        <v>795</v>
      </c>
      <c r="B11" s="5">
        <v>45292</v>
      </c>
      <c r="C11" s="5" t="str">
        <f t="shared" si="0"/>
        <v/>
      </c>
      <c r="D11" s="31" t="s">
        <v>1038</v>
      </c>
      <c r="E11" s="4" t="str">
        <f t="shared" si="1"/>
        <v/>
      </c>
      <c r="F11" s="31" t="s">
        <v>1039</v>
      </c>
      <c r="G11" s="4" t="str">
        <f t="shared" si="2"/>
        <v/>
      </c>
      <c r="H11" s="31" t="s">
        <v>1041</v>
      </c>
      <c r="I11" s="4" t="str">
        <f t="shared" si="3"/>
        <v/>
      </c>
      <c r="J11" s="31" t="s">
        <v>1040</v>
      </c>
      <c r="K11" s="4" t="str">
        <f t="shared" si="4"/>
        <v/>
      </c>
      <c r="L11" s="31" t="s">
        <v>1042</v>
      </c>
      <c r="M11" s="4" t="str">
        <f t="shared" si="5"/>
        <v/>
      </c>
      <c r="N11" s="31" t="s">
        <v>1020</v>
      </c>
      <c r="O11" s="4" t="str">
        <f t="shared" si="6"/>
        <v/>
      </c>
      <c r="P11" s="5">
        <v>45322</v>
      </c>
      <c r="Q11" s="5" t="str">
        <f t="shared" si="7"/>
        <v/>
      </c>
      <c r="R11" s="5" t="str">
        <f t="shared" si="8"/>
        <v/>
      </c>
      <c r="S11" s="4">
        <v>2471583.5</v>
      </c>
      <c r="T11" s="7">
        <f t="shared" si="9"/>
        <v>2471584</v>
      </c>
      <c r="U11" s="4">
        <v>10263</v>
      </c>
      <c r="V11" s="4">
        <f>VLOOKUP(U11,'CC Odoo'!$A$1:$E$998,4,FALSE)</f>
        <v>1035</v>
      </c>
      <c r="W11" s="4" t="str">
        <f t="shared" si="10"/>
        <v>{"1035": 100.0}</v>
      </c>
      <c r="X11" s="4" t="str">
        <f t="shared" si="11"/>
        <v>101011701</v>
      </c>
      <c r="Y11" s="4" t="str">
        <f t="shared" si="12"/>
        <v>3010093</v>
      </c>
      <c r="Z11" s="4" t="str">
        <f t="shared" si="13"/>
        <v>3010094</v>
      </c>
      <c r="AA11" s="4" t="str">
        <f t="shared" si="14"/>
        <v>101011701</v>
      </c>
      <c r="AB11" s="4" t="str">
        <f t="shared" si="15"/>
        <v>3010096</v>
      </c>
      <c r="AC11" s="4" t="str">
        <f t="shared" si="16"/>
        <v>3010097</v>
      </c>
      <c r="AD11" s="5">
        <f t="shared" si="17"/>
        <v>45327</v>
      </c>
      <c r="AE11" s="5" t="str">
        <f t="shared" si="18"/>
        <v/>
      </c>
      <c r="AF11" s="5">
        <f t="shared" si="19"/>
        <v>45297</v>
      </c>
      <c r="AG11" s="5" t="str">
        <f t="shared" si="20"/>
        <v/>
      </c>
      <c r="AH11" s="5">
        <f t="shared" si="21"/>
        <v>45322</v>
      </c>
      <c r="AI11" s="5" t="str">
        <f t="shared" si="22"/>
        <v/>
      </c>
      <c r="AJ11" s="5">
        <f t="shared" si="23"/>
        <v>45307</v>
      </c>
      <c r="AK11" s="5" t="str">
        <f t="shared" si="24"/>
        <v/>
      </c>
      <c r="AL11" s="5">
        <f t="shared" si="25"/>
        <v>45292</v>
      </c>
      <c r="AM11" s="5" t="str">
        <f t="shared" si="26"/>
        <v/>
      </c>
      <c r="AN11" s="5">
        <f t="shared" si="27"/>
        <v>45313</v>
      </c>
      <c r="AO11" s="5" t="str">
        <f t="shared" si="28"/>
        <v/>
      </c>
      <c r="AQ11" s="4" t="str">
        <f t="shared" si="29"/>
        <v>{"</v>
      </c>
      <c r="AR11" s="4" t="str">
        <f t="shared" si="30"/>
        <v>"</v>
      </c>
      <c r="AS11" s="4" t="str">
        <f t="shared" si="31"/>
        <v xml:space="preserve">: </v>
      </c>
      <c r="AT11" s="4" t="str">
        <f t="shared" si="32"/>
        <v>100.0</v>
      </c>
      <c r="AU11" s="4" t="str">
        <f t="shared" si="33"/>
        <v>}</v>
      </c>
      <c r="AW11" s="8" t="str">
        <f t="shared" si="35"/>
        <v>15% PUR</v>
      </c>
      <c r="AX11" s="8" t="str">
        <f t="shared" si="36"/>
        <v>0% PUR</v>
      </c>
      <c r="AY11" s="8" t="str">
        <f t="shared" si="37"/>
        <v>15% PUR</v>
      </c>
      <c r="AZ11" s="8" t="str">
        <f t="shared" si="38"/>
        <v>15% PUR</v>
      </c>
      <c r="BA11" s="8" t="str">
        <f t="shared" si="39"/>
        <v>15% PUR</v>
      </c>
      <c r="BB11" s="8" t="str">
        <f t="shared" si="40"/>
        <v>0% PUR</v>
      </c>
      <c r="BC11" s="4" t="str">
        <f t="shared" si="34"/>
        <v>Deduction of Advance Payment to Suppliers</v>
      </c>
      <c r="BD11" s="4" t="str">
        <f t="shared" si="41"/>
        <v>Manpower</v>
      </c>
      <c r="BE11" s="4" t="str">
        <f t="shared" si="42"/>
        <v>Machinary</v>
      </c>
      <c r="BF11" s="4" t="str">
        <f t="shared" si="43"/>
        <v>Deduction of Advance Payment to Suppliers</v>
      </c>
      <c r="BG11" s="4" t="str">
        <f t="shared" si="44"/>
        <v>Indirect Costs</v>
      </c>
      <c r="BH11" s="4" t="str">
        <f t="shared" si="45"/>
        <v>Overheads</v>
      </c>
      <c r="BI11" s="4">
        <f t="shared" si="46"/>
        <v>-1</v>
      </c>
      <c r="BJ11" s="4">
        <f t="shared" si="47"/>
        <v>1</v>
      </c>
      <c r="BK11" s="4">
        <f t="shared" si="48"/>
        <v>1</v>
      </c>
      <c r="BL11" s="4">
        <f t="shared" si="49"/>
        <v>-1</v>
      </c>
      <c r="BM11" s="4">
        <f t="shared" si="50"/>
        <v>1</v>
      </c>
      <c r="BN11" s="4">
        <f t="shared" si="51"/>
        <v>1</v>
      </c>
      <c r="BO11" s="26">
        <f t="shared" si="52"/>
        <v>1145579</v>
      </c>
      <c r="BP11" s="26">
        <f t="shared" si="53"/>
        <v>559567</v>
      </c>
      <c r="BQ11" s="26">
        <f t="shared" si="54"/>
        <v>51656</v>
      </c>
      <c r="BR11" s="26">
        <f t="shared" si="55"/>
        <v>229363</v>
      </c>
      <c r="BS11" s="26">
        <f t="shared" si="56"/>
        <v>98122</v>
      </c>
      <c r="BT11" s="26">
        <f t="shared" si="57"/>
        <v>226397</v>
      </c>
      <c r="BU11" s="27">
        <f t="shared" si="58"/>
        <v>-2471584</v>
      </c>
      <c r="BV11" s="27" t="str">
        <f t="shared" si="59"/>
        <v/>
      </c>
    </row>
    <row r="12" spans="1:74" x14ac:dyDescent="0.2">
      <c r="A12" s="4" t="s">
        <v>794</v>
      </c>
      <c r="B12" s="5">
        <v>45292</v>
      </c>
      <c r="C12" s="5">
        <f t="shared" si="0"/>
        <v>45262</v>
      </c>
      <c r="D12" s="31" t="s">
        <v>1038</v>
      </c>
      <c r="E12" s="4" t="str">
        <f t="shared" si="1"/>
        <v>Raw Material Supplier</v>
      </c>
      <c r="F12" s="31" t="s">
        <v>1039</v>
      </c>
      <c r="G12" s="4" t="str">
        <f t="shared" si="2"/>
        <v>Employees Wages &amp; Salaries</v>
      </c>
      <c r="H12" s="31" t="s">
        <v>1041</v>
      </c>
      <c r="I12" s="4" t="str">
        <f t="shared" si="3"/>
        <v>Machinary Depreciation &amp; Maintenance</v>
      </c>
      <c r="J12" s="31" t="s">
        <v>1040</v>
      </c>
      <c r="K12" s="4" t="str">
        <f t="shared" si="4"/>
        <v>Subcontractors &amp; Services</v>
      </c>
      <c r="L12" s="31" t="s">
        <v>1042</v>
      </c>
      <c r="M12" s="4" t="str">
        <f t="shared" si="5"/>
        <v>Indirect Costs</v>
      </c>
      <c r="N12" s="31" t="s">
        <v>1020</v>
      </c>
      <c r="O12" s="4" t="str">
        <f t="shared" si="6"/>
        <v>Overheads</v>
      </c>
      <c r="P12" s="5">
        <v>45322</v>
      </c>
      <c r="Q12" s="5">
        <f t="shared" si="7"/>
        <v>45292</v>
      </c>
      <c r="R12" s="5">
        <f t="shared" si="8"/>
        <v>45292</v>
      </c>
      <c r="S12" s="4">
        <v>201000</v>
      </c>
      <c r="T12" s="7">
        <f t="shared" si="9"/>
        <v>201000</v>
      </c>
      <c r="U12" s="4">
        <v>10262</v>
      </c>
      <c r="V12" s="4">
        <f>VLOOKUP(U12,'CC Odoo'!$A$1:$E$998,4,FALSE)</f>
        <v>1034</v>
      </c>
      <c r="W12" s="4" t="str">
        <f t="shared" si="10"/>
        <v>{"1034": 100.0}</v>
      </c>
      <c r="X12" s="4" t="str">
        <f t="shared" si="11"/>
        <v>3010092</v>
      </c>
      <c r="Y12" s="4" t="str">
        <f t="shared" si="12"/>
        <v>3010093</v>
      </c>
      <c r="Z12" s="4" t="str">
        <f t="shared" si="13"/>
        <v>3010094</v>
      </c>
      <c r="AA12" s="4" t="str">
        <f t="shared" si="14"/>
        <v>3010095</v>
      </c>
      <c r="AB12" s="4" t="str">
        <f t="shared" si="15"/>
        <v>3010096</v>
      </c>
      <c r="AC12" s="4" t="str">
        <f t="shared" si="16"/>
        <v>3010097</v>
      </c>
      <c r="AD12" s="5">
        <f t="shared" si="17"/>
        <v>45327</v>
      </c>
      <c r="AE12" s="5">
        <f t="shared" si="18"/>
        <v>45327</v>
      </c>
      <c r="AF12" s="5">
        <f t="shared" si="19"/>
        <v>45297</v>
      </c>
      <c r="AG12" s="5">
        <f t="shared" si="20"/>
        <v>45297</v>
      </c>
      <c r="AH12" s="5">
        <f t="shared" si="21"/>
        <v>45322</v>
      </c>
      <c r="AI12" s="5">
        <f t="shared" si="22"/>
        <v>45322</v>
      </c>
      <c r="AJ12" s="5">
        <f t="shared" si="23"/>
        <v>45307</v>
      </c>
      <c r="AK12" s="5">
        <f t="shared" si="24"/>
        <v>45307</v>
      </c>
      <c r="AL12" s="5">
        <f t="shared" si="25"/>
        <v>45292</v>
      </c>
      <c r="AM12" s="5">
        <f t="shared" si="26"/>
        <v>45292</v>
      </c>
      <c r="AN12" s="5">
        <f t="shared" si="27"/>
        <v>45313</v>
      </c>
      <c r="AO12" s="5">
        <f t="shared" si="28"/>
        <v>45313</v>
      </c>
      <c r="AQ12" s="4" t="str">
        <f t="shared" si="29"/>
        <v>{"</v>
      </c>
      <c r="AR12" s="4" t="str">
        <f t="shared" si="30"/>
        <v>"</v>
      </c>
      <c r="AS12" s="4" t="str">
        <f t="shared" si="31"/>
        <v xml:space="preserve">: </v>
      </c>
      <c r="AT12" s="4" t="str">
        <f t="shared" si="32"/>
        <v>100.0</v>
      </c>
      <c r="AU12" s="4" t="str">
        <f t="shared" si="33"/>
        <v>}</v>
      </c>
      <c r="AW12" s="8" t="str">
        <f t="shared" si="35"/>
        <v>15% PUR</v>
      </c>
      <c r="AX12" s="8" t="str">
        <f t="shared" si="36"/>
        <v>0% PUR</v>
      </c>
      <c r="AY12" s="8" t="str">
        <f t="shared" si="37"/>
        <v>15% PUR</v>
      </c>
      <c r="AZ12" s="8" t="str">
        <f t="shared" si="38"/>
        <v>15% PUR</v>
      </c>
      <c r="BA12" s="8" t="str">
        <f t="shared" si="39"/>
        <v>15% PUR</v>
      </c>
      <c r="BB12" s="8" t="str">
        <f t="shared" si="40"/>
        <v>0% PUR</v>
      </c>
      <c r="BC12" s="4" t="str">
        <f t="shared" si="34"/>
        <v>Raw Material</v>
      </c>
      <c r="BD12" s="4" t="str">
        <f t="shared" si="41"/>
        <v>Manpower</v>
      </c>
      <c r="BE12" s="4" t="str">
        <f t="shared" si="42"/>
        <v>Machinary</v>
      </c>
      <c r="BF12" s="4" t="str">
        <f t="shared" si="43"/>
        <v>Subcontractors</v>
      </c>
      <c r="BG12" s="4" t="str">
        <f t="shared" si="44"/>
        <v>Indirect Costs</v>
      </c>
      <c r="BH12" s="4" t="str">
        <f t="shared" si="45"/>
        <v>Overheads</v>
      </c>
      <c r="BI12" s="4">
        <f t="shared" si="46"/>
        <v>1</v>
      </c>
      <c r="BJ12" s="4">
        <f t="shared" si="47"/>
        <v>1</v>
      </c>
      <c r="BK12" s="4">
        <f t="shared" si="48"/>
        <v>1</v>
      </c>
      <c r="BL12" s="4">
        <f t="shared" si="49"/>
        <v>1</v>
      </c>
      <c r="BM12" s="4">
        <f t="shared" si="50"/>
        <v>1</v>
      </c>
      <c r="BN12" s="4">
        <f t="shared" si="51"/>
        <v>1</v>
      </c>
      <c r="BO12" s="26">
        <f t="shared" si="52"/>
        <v>93164</v>
      </c>
      <c r="BP12" s="26">
        <f t="shared" si="53"/>
        <v>45506</v>
      </c>
      <c r="BQ12" s="26">
        <f t="shared" si="54"/>
        <v>4201</v>
      </c>
      <c r="BR12" s="26">
        <f t="shared" si="55"/>
        <v>18653</v>
      </c>
      <c r="BS12" s="26">
        <f t="shared" si="56"/>
        <v>7980</v>
      </c>
      <c r="BT12" s="26">
        <f t="shared" si="57"/>
        <v>18412</v>
      </c>
      <c r="BU12" s="27">
        <f t="shared" si="58"/>
        <v>201000</v>
      </c>
      <c r="BV12" s="27">
        <f t="shared" si="59"/>
        <v>187916</v>
      </c>
    </row>
    <row r="13" spans="1:74" x14ac:dyDescent="0.2">
      <c r="A13" s="4" t="s">
        <v>795</v>
      </c>
      <c r="B13" s="5">
        <v>45292</v>
      </c>
      <c r="C13" s="5" t="str">
        <f t="shared" si="0"/>
        <v/>
      </c>
      <c r="D13" s="31" t="s">
        <v>1038</v>
      </c>
      <c r="E13" s="4" t="str">
        <f t="shared" si="1"/>
        <v/>
      </c>
      <c r="F13" s="31" t="s">
        <v>1039</v>
      </c>
      <c r="G13" s="4" t="str">
        <f t="shared" si="2"/>
        <v/>
      </c>
      <c r="H13" s="31" t="s">
        <v>1041</v>
      </c>
      <c r="I13" s="4" t="str">
        <f t="shared" si="3"/>
        <v/>
      </c>
      <c r="J13" s="31" t="s">
        <v>1040</v>
      </c>
      <c r="K13" s="4" t="str">
        <f t="shared" si="4"/>
        <v/>
      </c>
      <c r="L13" s="31" t="s">
        <v>1042</v>
      </c>
      <c r="M13" s="4" t="str">
        <f t="shared" si="5"/>
        <v/>
      </c>
      <c r="N13" s="31" t="s">
        <v>1020</v>
      </c>
      <c r="O13" s="4" t="str">
        <f t="shared" si="6"/>
        <v/>
      </c>
      <c r="P13" s="5">
        <v>45322</v>
      </c>
      <c r="Q13" s="5" t="str">
        <f t="shared" si="7"/>
        <v/>
      </c>
      <c r="R13" s="5" t="str">
        <f t="shared" si="8"/>
        <v/>
      </c>
      <c r="S13" s="4">
        <v>40200</v>
      </c>
      <c r="T13" s="7">
        <f t="shared" si="9"/>
        <v>40200</v>
      </c>
      <c r="U13" s="4">
        <v>10262</v>
      </c>
      <c r="V13" s="4">
        <f>VLOOKUP(U13,'CC Odoo'!$A$1:$E$998,4,FALSE)</f>
        <v>1034</v>
      </c>
      <c r="W13" s="4" t="str">
        <f t="shared" si="10"/>
        <v>{"1034": 100.0}</v>
      </c>
      <c r="X13" s="4" t="str">
        <f t="shared" si="11"/>
        <v>101011701</v>
      </c>
      <c r="Y13" s="4" t="str">
        <f t="shared" si="12"/>
        <v>3010093</v>
      </c>
      <c r="Z13" s="4" t="str">
        <f t="shared" si="13"/>
        <v>3010094</v>
      </c>
      <c r="AA13" s="4" t="str">
        <f t="shared" si="14"/>
        <v>101011701</v>
      </c>
      <c r="AB13" s="4" t="str">
        <f t="shared" si="15"/>
        <v>3010096</v>
      </c>
      <c r="AC13" s="4" t="str">
        <f t="shared" si="16"/>
        <v>3010097</v>
      </c>
      <c r="AD13" s="5">
        <f t="shared" si="17"/>
        <v>45327</v>
      </c>
      <c r="AE13" s="5" t="str">
        <f t="shared" si="18"/>
        <v/>
      </c>
      <c r="AF13" s="5">
        <f t="shared" si="19"/>
        <v>45297</v>
      </c>
      <c r="AG13" s="5" t="str">
        <f t="shared" si="20"/>
        <v/>
      </c>
      <c r="AH13" s="5">
        <f t="shared" si="21"/>
        <v>45322</v>
      </c>
      <c r="AI13" s="5" t="str">
        <f t="shared" si="22"/>
        <v/>
      </c>
      <c r="AJ13" s="5">
        <f t="shared" si="23"/>
        <v>45307</v>
      </c>
      <c r="AK13" s="5" t="str">
        <f t="shared" si="24"/>
        <v/>
      </c>
      <c r="AL13" s="5">
        <f t="shared" si="25"/>
        <v>45292</v>
      </c>
      <c r="AM13" s="5" t="str">
        <f t="shared" si="26"/>
        <v/>
      </c>
      <c r="AN13" s="5">
        <f t="shared" si="27"/>
        <v>45313</v>
      </c>
      <c r="AO13" s="5" t="str">
        <f t="shared" si="28"/>
        <v/>
      </c>
      <c r="AQ13" s="4" t="str">
        <f t="shared" si="29"/>
        <v>{"</v>
      </c>
      <c r="AR13" s="4" t="str">
        <f t="shared" si="30"/>
        <v>"</v>
      </c>
      <c r="AS13" s="4" t="str">
        <f t="shared" si="31"/>
        <v xml:space="preserve">: </v>
      </c>
      <c r="AT13" s="4" t="str">
        <f t="shared" si="32"/>
        <v>100.0</v>
      </c>
      <c r="AU13" s="4" t="str">
        <f t="shared" si="33"/>
        <v>}</v>
      </c>
      <c r="AW13" s="8" t="str">
        <f t="shared" si="35"/>
        <v>15% PUR</v>
      </c>
      <c r="AX13" s="8" t="str">
        <f t="shared" si="36"/>
        <v>0% PUR</v>
      </c>
      <c r="AY13" s="8" t="str">
        <f t="shared" si="37"/>
        <v>15% PUR</v>
      </c>
      <c r="AZ13" s="8" t="str">
        <f t="shared" si="38"/>
        <v>15% PUR</v>
      </c>
      <c r="BA13" s="8" t="str">
        <f t="shared" si="39"/>
        <v>15% PUR</v>
      </c>
      <c r="BB13" s="8" t="str">
        <f t="shared" si="40"/>
        <v>0% PUR</v>
      </c>
      <c r="BC13" s="4" t="str">
        <f t="shared" si="34"/>
        <v>Deduction of Advance Payment to Suppliers</v>
      </c>
      <c r="BD13" s="4" t="str">
        <f t="shared" si="41"/>
        <v>Manpower</v>
      </c>
      <c r="BE13" s="4" t="str">
        <f t="shared" si="42"/>
        <v>Machinary</v>
      </c>
      <c r="BF13" s="4" t="str">
        <f t="shared" si="43"/>
        <v>Deduction of Advance Payment to Suppliers</v>
      </c>
      <c r="BG13" s="4" t="str">
        <f t="shared" si="44"/>
        <v>Indirect Costs</v>
      </c>
      <c r="BH13" s="4" t="str">
        <f t="shared" si="45"/>
        <v>Overheads</v>
      </c>
      <c r="BI13" s="4">
        <f t="shared" si="46"/>
        <v>-1</v>
      </c>
      <c r="BJ13" s="4">
        <f t="shared" si="47"/>
        <v>1</v>
      </c>
      <c r="BK13" s="4">
        <f t="shared" si="48"/>
        <v>1</v>
      </c>
      <c r="BL13" s="4">
        <f t="shared" si="49"/>
        <v>-1</v>
      </c>
      <c r="BM13" s="4">
        <f t="shared" si="50"/>
        <v>1</v>
      </c>
      <c r="BN13" s="4">
        <f t="shared" si="51"/>
        <v>1</v>
      </c>
      <c r="BO13" s="26">
        <f t="shared" si="52"/>
        <v>18633</v>
      </c>
      <c r="BP13" s="26">
        <f t="shared" si="53"/>
        <v>9101</v>
      </c>
      <c r="BQ13" s="26">
        <f t="shared" si="54"/>
        <v>840</v>
      </c>
      <c r="BR13" s="26">
        <f t="shared" si="55"/>
        <v>3731</v>
      </c>
      <c r="BS13" s="26">
        <f t="shared" si="56"/>
        <v>1596</v>
      </c>
      <c r="BT13" s="26">
        <f t="shared" si="57"/>
        <v>3682</v>
      </c>
      <c r="BU13" s="27">
        <f t="shared" si="58"/>
        <v>-40200</v>
      </c>
      <c r="BV13" s="27" t="str">
        <f t="shared" si="59"/>
        <v/>
      </c>
    </row>
    <row r="14" spans="1:74" x14ac:dyDescent="0.2">
      <c r="A14" s="4" t="s">
        <v>794</v>
      </c>
      <c r="B14" s="5">
        <v>45292</v>
      </c>
      <c r="C14" s="5">
        <f t="shared" si="0"/>
        <v>45262</v>
      </c>
      <c r="D14" s="31" t="s">
        <v>1038</v>
      </c>
      <c r="E14" s="4" t="str">
        <f t="shared" si="1"/>
        <v>Raw Material Supplier</v>
      </c>
      <c r="F14" s="31" t="s">
        <v>1039</v>
      </c>
      <c r="G14" s="4" t="str">
        <f t="shared" si="2"/>
        <v>Employees Wages &amp; Salaries</v>
      </c>
      <c r="H14" s="31" t="s">
        <v>1041</v>
      </c>
      <c r="I14" s="4" t="str">
        <f t="shared" si="3"/>
        <v>Machinary Depreciation &amp; Maintenance</v>
      </c>
      <c r="J14" s="31" t="s">
        <v>1040</v>
      </c>
      <c r="K14" s="4" t="str">
        <f t="shared" si="4"/>
        <v>Subcontractors &amp; Services</v>
      </c>
      <c r="L14" s="31" t="s">
        <v>1042</v>
      </c>
      <c r="M14" s="4" t="str">
        <f t="shared" si="5"/>
        <v>Indirect Costs</v>
      </c>
      <c r="N14" s="31" t="s">
        <v>1020</v>
      </c>
      <c r="O14" s="4" t="str">
        <f t="shared" si="6"/>
        <v>Overheads</v>
      </c>
      <c r="P14" s="5">
        <v>45322</v>
      </c>
      <c r="Q14" s="5">
        <f t="shared" si="7"/>
        <v>45292</v>
      </c>
      <c r="R14" s="5">
        <f t="shared" si="8"/>
        <v>45292</v>
      </c>
      <c r="S14" s="4">
        <v>1116496.7231124281</v>
      </c>
      <c r="T14" s="7">
        <f t="shared" si="9"/>
        <v>1116497</v>
      </c>
      <c r="U14" s="4">
        <v>10239</v>
      </c>
      <c r="V14" s="4">
        <f>VLOOKUP(U14,'CC Odoo'!$A$1:$E$998,4,FALSE)</f>
        <v>1011</v>
      </c>
      <c r="W14" s="4" t="str">
        <f t="shared" si="10"/>
        <v>{"1011": 100.0}</v>
      </c>
      <c r="X14" s="4" t="str">
        <f t="shared" si="11"/>
        <v>3010092</v>
      </c>
      <c r="Y14" s="4" t="str">
        <f t="shared" si="12"/>
        <v>3010093</v>
      </c>
      <c r="Z14" s="4" t="str">
        <f t="shared" si="13"/>
        <v>3010094</v>
      </c>
      <c r="AA14" s="4" t="str">
        <f t="shared" si="14"/>
        <v>3010095</v>
      </c>
      <c r="AB14" s="4" t="str">
        <f t="shared" si="15"/>
        <v>3010096</v>
      </c>
      <c r="AC14" s="4" t="str">
        <f t="shared" si="16"/>
        <v>3010097</v>
      </c>
      <c r="AD14" s="5">
        <f t="shared" si="17"/>
        <v>45327</v>
      </c>
      <c r="AE14" s="5">
        <f t="shared" si="18"/>
        <v>45327</v>
      </c>
      <c r="AF14" s="5">
        <f t="shared" si="19"/>
        <v>45297</v>
      </c>
      <c r="AG14" s="5">
        <f t="shared" si="20"/>
        <v>45297</v>
      </c>
      <c r="AH14" s="5">
        <f t="shared" si="21"/>
        <v>45322</v>
      </c>
      <c r="AI14" s="5">
        <f t="shared" si="22"/>
        <v>45322</v>
      </c>
      <c r="AJ14" s="5">
        <f t="shared" si="23"/>
        <v>45307</v>
      </c>
      <c r="AK14" s="5">
        <f t="shared" si="24"/>
        <v>45307</v>
      </c>
      <c r="AL14" s="5">
        <f t="shared" si="25"/>
        <v>45292</v>
      </c>
      <c r="AM14" s="5">
        <f t="shared" si="26"/>
        <v>45292</v>
      </c>
      <c r="AN14" s="5">
        <f t="shared" si="27"/>
        <v>45313</v>
      </c>
      <c r="AO14" s="5">
        <f t="shared" si="28"/>
        <v>45313</v>
      </c>
      <c r="AQ14" s="4" t="str">
        <f t="shared" si="29"/>
        <v>{"</v>
      </c>
      <c r="AR14" s="4" t="str">
        <f t="shared" si="30"/>
        <v>"</v>
      </c>
      <c r="AS14" s="4" t="str">
        <f t="shared" si="31"/>
        <v xml:space="preserve">: </v>
      </c>
      <c r="AT14" s="4" t="str">
        <f t="shared" si="32"/>
        <v>100.0</v>
      </c>
      <c r="AU14" s="4" t="str">
        <f t="shared" si="33"/>
        <v>}</v>
      </c>
      <c r="AW14" s="8" t="str">
        <f t="shared" si="35"/>
        <v>15% PUR</v>
      </c>
      <c r="AX14" s="8" t="str">
        <f t="shared" si="36"/>
        <v>0% PUR</v>
      </c>
      <c r="AY14" s="8" t="str">
        <f t="shared" si="37"/>
        <v>15% PUR</v>
      </c>
      <c r="AZ14" s="8" t="str">
        <f t="shared" si="38"/>
        <v>15% PUR</v>
      </c>
      <c r="BA14" s="8" t="str">
        <f t="shared" si="39"/>
        <v>15% PUR</v>
      </c>
      <c r="BB14" s="8" t="str">
        <f t="shared" si="40"/>
        <v>0% PUR</v>
      </c>
      <c r="BC14" s="4" t="str">
        <f t="shared" si="34"/>
        <v>Raw Material</v>
      </c>
      <c r="BD14" s="4" t="str">
        <f t="shared" si="41"/>
        <v>Manpower</v>
      </c>
      <c r="BE14" s="4" t="str">
        <f t="shared" si="42"/>
        <v>Machinary</v>
      </c>
      <c r="BF14" s="4" t="str">
        <f t="shared" si="43"/>
        <v>Subcontractors</v>
      </c>
      <c r="BG14" s="4" t="str">
        <f t="shared" si="44"/>
        <v>Indirect Costs</v>
      </c>
      <c r="BH14" s="4" t="str">
        <f t="shared" si="45"/>
        <v>Overheads</v>
      </c>
      <c r="BI14" s="4">
        <f t="shared" si="46"/>
        <v>1</v>
      </c>
      <c r="BJ14" s="4">
        <f t="shared" si="47"/>
        <v>1</v>
      </c>
      <c r="BK14" s="4">
        <f t="shared" si="48"/>
        <v>1</v>
      </c>
      <c r="BL14" s="4">
        <f t="shared" si="49"/>
        <v>1</v>
      </c>
      <c r="BM14" s="4">
        <f t="shared" si="50"/>
        <v>1</v>
      </c>
      <c r="BN14" s="4">
        <f t="shared" si="51"/>
        <v>1</v>
      </c>
      <c r="BO14" s="26">
        <f t="shared" si="52"/>
        <v>517496</v>
      </c>
      <c r="BP14" s="26">
        <f t="shared" si="53"/>
        <v>252775</v>
      </c>
      <c r="BQ14" s="26">
        <f t="shared" si="54"/>
        <v>23335</v>
      </c>
      <c r="BR14" s="26">
        <f t="shared" si="55"/>
        <v>103611</v>
      </c>
      <c r="BS14" s="26">
        <f t="shared" si="56"/>
        <v>44325</v>
      </c>
      <c r="BT14" s="26">
        <f t="shared" si="57"/>
        <v>102271</v>
      </c>
      <c r="BU14" s="27">
        <f t="shared" si="58"/>
        <v>1116497</v>
      </c>
      <c r="BV14" s="27">
        <f t="shared" si="59"/>
        <v>1043813</v>
      </c>
    </row>
    <row r="15" spans="1:74" x14ac:dyDescent="0.2">
      <c r="A15" s="4" t="s">
        <v>795</v>
      </c>
      <c r="B15" s="5">
        <v>45292</v>
      </c>
      <c r="C15" s="5" t="str">
        <f t="shared" si="0"/>
        <v/>
      </c>
      <c r="D15" s="31" t="s">
        <v>1038</v>
      </c>
      <c r="E15" s="4" t="str">
        <f t="shared" si="1"/>
        <v/>
      </c>
      <c r="F15" s="31" t="s">
        <v>1039</v>
      </c>
      <c r="G15" s="4" t="str">
        <f t="shared" si="2"/>
        <v/>
      </c>
      <c r="H15" s="31" t="s">
        <v>1041</v>
      </c>
      <c r="I15" s="4" t="str">
        <f t="shared" si="3"/>
        <v/>
      </c>
      <c r="J15" s="31" t="s">
        <v>1040</v>
      </c>
      <c r="K15" s="4" t="str">
        <f t="shared" si="4"/>
        <v/>
      </c>
      <c r="L15" s="31" t="s">
        <v>1042</v>
      </c>
      <c r="M15" s="4" t="str">
        <f t="shared" si="5"/>
        <v/>
      </c>
      <c r="N15" s="31" t="s">
        <v>1020</v>
      </c>
      <c r="O15" s="4" t="str">
        <f t="shared" si="6"/>
        <v/>
      </c>
      <c r="P15" s="5">
        <v>45322</v>
      </c>
      <c r="Q15" s="5" t="str">
        <f t="shared" si="7"/>
        <v/>
      </c>
      <c r="R15" s="5" t="str">
        <f t="shared" si="8"/>
        <v/>
      </c>
      <c r="S15" s="4">
        <v>279124.18077810702</v>
      </c>
      <c r="T15" s="7">
        <f t="shared" si="9"/>
        <v>279124</v>
      </c>
      <c r="U15" s="4">
        <v>10239</v>
      </c>
      <c r="V15" s="4">
        <f>VLOOKUP(U15,'CC Odoo'!$A$1:$E$998,4,FALSE)</f>
        <v>1011</v>
      </c>
      <c r="W15" s="4" t="str">
        <f t="shared" si="10"/>
        <v>{"1011": 100.0}</v>
      </c>
      <c r="X15" s="4" t="str">
        <f t="shared" si="11"/>
        <v>101011701</v>
      </c>
      <c r="Y15" s="4" t="str">
        <f t="shared" si="12"/>
        <v>3010093</v>
      </c>
      <c r="Z15" s="4" t="str">
        <f t="shared" si="13"/>
        <v>3010094</v>
      </c>
      <c r="AA15" s="4" t="str">
        <f t="shared" si="14"/>
        <v>101011701</v>
      </c>
      <c r="AB15" s="4" t="str">
        <f t="shared" si="15"/>
        <v>3010096</v>
      </c>
      <c r="AC15" s="4" t="str">
        <f t="shared" si="16"/>
        <v>3010097</v>
      </c>
      <c r="AD15" s="5">
        <f t="shared" si="17"/>
        <v>45327</v>
      </c>
      <c r="AE15" s="5" t="str">
        <f t="shared" si="18"/>
        <v/>
      </c>
      <c r="AF15" s="5">
        <f t="shared" si="19"/>
        <v>45297</v>
      </c>
      <c r="AG15" s="5" t="str">
        <f t="shared" si="20"/>
        <v/>
      </c>
      <c r="AH15" s="5">
        <f t="shared" si="21"/>
        <v>45322</v>
      </c>
      <c r="AI15" s="5" t="str">
        <f t="shared" si="22"/>
        <v/>
      </c>
      <c r="AJ15" s="5">
        <f t="shared" si="23"/>
        <v>45307</v>
      </c>
      <c r="AK15" s="5" t="str">
        <f t="shared" si="24"/>
        <v/>
      </c>
      <c r="AL15" s="5">
        <f t="shared" si="25"/>
        <v>45292</v>
      </c>
      <c r="AM15" s="5" t="str">
        <f t="shared" si="26"/>
        <v/>
      </c>
      <c r="AN15" s="5">
        <f t="shared" si="27"/>
        <v>45313</v>
      </c>
      <c r="AO15" s="5" t="str">
        <f t="shared" si="28"/>
        <v/>
      </c>
      <c r="AQ15" s="4" t="str">
        <f t="shared" si="29"/>
        <v>{"</v>
      </c>
      <c r="AR15" s="4" t="str">
        <f t="shared" si="30"/>
        <v>"</v>
      </c>
      <c r="AS15" s="4" t="str">
        <f t="shared" si="31"/>
        <v xml:space="preserve">: </v>
      </c>
      <c r="AT15" s="4" t="str">
        <f t="shared" si="32"/>
        <v>100.0</v>
      </c>
      <c r="AU15" s="4" t="str">
        <f t="shared" si="33"/>
        <v>}</v>
      </c>
      <c r="AW15" s="8" t="str">
        <f t="shared" si="35"/>
        <v>15% PUR</v>
      </c>
      <c r="AX15" s="8" t="str">
        <f t="shared" si="36"/>
        <v>0% PUR</v>
      </c>
      <c r="AY15" s="8" t="str">
        <f t="shared" si="37"/>
        <v>15% PUR</v>
      </c>
      <c r="AZ15" s="8" t="str">
        <f t="shared" si="38"/>
        <v>15% PUR</v>
      </c>
      <c r="BA15" s="8" t="str">
        <f t="shared" si="39"/>
        <v>15% PUR</v>
      </c>
      <c r="BB15" s="8" t="str">
        <f t="shared" si="40"/>
        <v>0% PUR</v>
      </c>
      <c r="BC15" s="4" t="str">
        <f t="shared" si="34"/>
        <v>Deduction of Advance Payment to Suppliers</v>
      </c>
      <c r="BD15" s="4" t="str">
        <f t="shared" si="41"/>
        <v>Manpower</v>
      </c>
      <c r="BE15" s="4" t="str">
        <f t="shared" si="42"/>
        <v>Machinary</v>
      </c>
      <c r="BF15" s="4" t="str">
        <f t="shared" si="43"/>
        <v>Deduction of Advance Payment to Suppliers</v>
      </c>
      <c r="BG15" s="4" t="str">
        <f t="shared" si="44"/>
        <v>Indirect Costs</v>
      </c>
      <c r="BH15" s="4" t="str">
        <f t="shared" si="45"/>
        <v>Overheads</v>
      </c>
      <c r="BI15" s="4">
        <f t="shared" si="46"/>
        <v>-1</v>
      </c>
      <c r="BJ15" s="4">
        <f t="shared" si="47"/>
        <v>1</v>
      </c>
      <c r="BK15" s="4">
        <f t="shared" si="48"/>
        <v>1</v>
      </c>
      <c r="BL15" s="4">
        <f t="shared" si="49"/>
        <v>-1</v>
      </c>
      <c r="BM15" s="4">
        <f t="shared" si="50"/>
        <v>1</v>
      </c>
      <c r="BN15" s="4">
        <f t="shared" si="51"/>
        <v>1</v>
      </c>
      <c r="BO15" s="26">
        <f t="shared" si="52"/>
        <v>129374</v>
      </c>
      <c r="BP15" s="26">
        <f t="shared" si="53"/>
        <v>63194</v>
      </c>
      <c r="BQ15" s="26">
        <f t="shared" si="54"/>
        <v>5834</v>
      </c>
      <c r="BR15" s="26">
        <f t="shared" si="55"/>
        <v>25903</v>
      </c>
      <c r="BS15" s="26">
        <f t="shared" si="56"/>
        <v>11081</v>
      </c>
      <c r="BT15" s="26">
        <f t="shared" si="57"/>
        <v>25568</v>
      </c>
      <c r="BU15" s="27">
        <f t="shared" si="58"/>
        <v>-279124</v>
      </c>
      <c r="BV15" s="27" t="str">
        <f t="shared" si="59"/>
        <v/>
      </c>
    </row>
    <row r="16" spans="1:74" x14ac:dyDescent="0.2">
      <c r="A16" s="4" t="s">
        <v>794</v>
      </c>
      <c r="B16" s="5">
        <v>45292</v>
      </c>
      <c r="C16" s="5">
        <f t="shared" si="0"/>
        <v>45262</v>
      </c>
      <c r="D16" s="31" t="s">
        <v>1038</v>
      </c>
      <c r="E16" s="4" t="str">
        <f t="shared" si="1"/>
        <v>Raw Material Supplier</v>
      </c>
      <c r="F16" s="31" t="s">
        <v>1039</v>
      </c>
      <c r="G16" s="4" t="str">
        <f t="shared" si="2"/>
        <v>Employees Wages &amp; Salaries</v>
      </c>
      <c r="H16" s="31" t="s">
        <v>1041</v>
      </c>
      <c r="I16" s="4" t="str">
        <f t="shared" si="3"/>
        <v>Machinary Depreciation &amp; Maintenance</v>
      </c>
      <c r="J16" s="31" t="s">
        <v>1040</v>
      </c>
      <c r="K16" s="4" t="str">
        <f t="shared" si="4"/>
        <v>Subcontractors &amp; Services</v>
      </c>
      <c r="L16" s="31" t="s">
        <v>1042</v>
      </c>
      <c r="M16" s="4" t="str">
        <f t="shared" si="5"/>
        <v>Indirect Costs</v>
      </c>
      <c r="N16" s="31" t="s">
        <v>1020</v>
      </c>
      <c r="O16" s="4" t="str">
        <f t="shared" si="6"/>
        <v>Overheads</v>
      </c>
      <c r="P16" s="5">
        <v>45322</v>
      </c>
      <c r="Q16" s="5">
        <f t="shared" si="7"/>
        <v>45292</v>
      </c>
      <c r="R16" s="5">
        <f t="shared" si="8"/>
        <v>45292</v>
      </c>
      <c r="S16" s="4">
        <v>535611.60590769257</v>
      </c>
      <c r="T16" s="7">
        <f t="shared" si="9"/>
        <v>535612</v>
      </c>
      <c r="U16" s="4">
        <v>10236</v>
      </c>
      <c r="V16" s="4">
        <f>VLOOKUP(U16,'CC Odoo'!$A$1:$E$998,4,FALSE)</f>
        <v>1008</v>
      </c>
      <c r="W16" s="4" t="str">
        <f t="shared" si="10"/>
        <v>{"1008": 100.0}</v>
      </c>
      <c r="X16" s="4" t="str">
        <f t="shared" si="11"/>
        <v>3010092</v>
      </c>
      <c r="Y16" s="4" t="str">
        <f t="shared" si="12"/>
        <v>3010093</v>
      </c>
      <c r="Z16" s="4" t="str">
        <f t="shared" si="13"/>
        <v>3010094</v>
      </c>
      <c r="AA16" s="4" t="str">
        <f t="shared" si="14"/>
        <v>3010095</v>
      </c>
      <c r="AB16" s="4" t="str">
        <f t="shared" si="15"/>
        <v>3010096</v>
      </c>
      <c r="AC16" s="4" t="str">
        <f t="shared" si="16"/>
        <v>3010097</v>
      </c>
      <c r="AD16" s="5">
        <f t="shared" si="17"/>
        <v>45327</v>
      </c>
      <c r="AE16" s="5">
        <f t="shared" si="18"/>
        <v>45327</v>
      </c>
      <c r="AF16" s="5">
        <f t="shared" si="19"/>
        <v>45297</v>
      </c>
      <c r="AG16" s="5">
        <f t="shared" si="20"/>
        <v>45297</v>
      </c>
      <c r="AH16" s="5">
        <f t="shared" si="21"/>
        <v>45322</v>
      </c>
      <c r="AI16" s="5">
        <f t="shared" si="22"/>
        <v>45322</v>
      </c>
      <c r="AJ16" s="5">
        <f t="shared" si="23"/>
        <v>45307</v>
      </c>
      <c r="AK16" s="5">
        <f t="shared" si="24"/>
        <v>45307</v>
      </c>
      <c r="AL16" s="5">
        <f t="shared" si="25"/>
        <v>45292</v>
      </c>
      <c r="AM16" s="5">
        <f t="shared" si="26"/>
        <v>45292</v>
      </c>
      <c r="AN16" s="5">
        <f t="shared" si="27"/>
        <v>45313</v>
      </c>
      <c r="AO16" s="5">
        <f t="shared" si="28"/>
        <v>45313</v>
      </c>
      <c r="AQ16" s="4" t="str">
        <f t="shared" si="29"/>
        <v>{"</v>
      </c>
      <c r="AR16" s="4" t="str">
        <f t="shared" si="30"/>
        <v>"</v>
      </c>
      <c r="AS16" s="4" t="str">
        <f t="shared" si="31"/>
        <v xml:space="preserve">: </v>
      </c>
      <c r="AT16" s="4" t="str">
        <f t="shared" si="32"/>
        <v>100.0</v>
      </c>
      <c r="AU16" s="4" t="str">
        <f t="shared" si="33"/>
        <v>}</v>
      </c>
      <c r="AW16" s="8" t="str">
        <f t="shared" si="35"/>
        <v>15% PUR</v>
      </c>
      <c r="AX16" s="8" t="str">
        <f t="shared" si="36"/>
        <v>0% PUR</v>
      </c>
      <c r="AY16" s="8" t="str">
        <f t="shared" si="37"/>
        <v>15% PUR</v>
      </c>
      <c r="AZ16" s="8" t="str">
        <f t="shared" si="38"/>
        <v>15% PUR</v>
      </c>
      <c r="BA16" s="8" t="str">
        <f t="shared" si="39"/>
        <v>15% PUR</v>
      </c>
      <c r="BB16" s="8" t="str">
        <f t="shared" si="40"/>
        <v>0% PUR</v>
      </c>
      <c r="BC16" s="4" t="str">
        <f t="shared" si="34"/>
        <v>Raw Material</v>
      </c>
      <c r="BD16" s="4" t="str">
        <f t="shared" si="41"/>
        <v>Manpower</v>
      </c>
      <c r="BE16" s="4" t="str">
        <f t="shared" si="42"/>
        <v>Machinary</v>
      </c>
      <c r="BF16" s="4" t="str">
        <f t="shared" si="43"/>
        <v>Subcontractors</v>
      </c>
      <c r="BG16" s="4" t="str">
        <f t="shared" si="44"/>
        <v>Indirect Costs</v>
      </c>
      <c r="BH16" s="4" t="str">
        <f t="shared" si="45"/>
        <v>Overheads</v>
      </c>
      <c r="BI16" s="4">
        <f t="shared" si="46"/>
        <v>1</v>
      </c>
      <c r="BJ16" s="4">
        <f t="shared" si="47"/>
        <v>1</v>
      </c>
      <c r="BK16" s="4">
        <f t="shared" si="48"/>
        <v>1</v>
      </c>
      <c r="BL16" s="4">
        <f t="shared" si="49"/>
        <v>1</v>
      </c>
      <c r="BM16" s="4">
        <f t="shared" si="50"/>
        <v>1</v>
      </c>
      <c r="BN16" s="4">
        <f t="shared" si="51"/>
        <v>1</v>
      </c>
      <c r="BO16" s="26">
        <f t="shared" si="52"/>
        <v>248256</v>
      </c>
      <c r="BP16" s="26">
        <f t="shared" si="53"/>
        <v>121263</v>
      </c>
      <c r="BQ16" s="26">
        <f t="shared" si="54"/>
        <v>11194</v>
      </c>
      <c r="BR16" s="26">
        <f t="shared" si="55"/>
        <v>49705</v>
      </c>
      <c r="BS16" s="26">
        <f t="shared" si="56"/>
        <v>21264</v>
      </c>
      <c r="BT16" s="26">
        <f t="shared" si="57"/>
        <v>49062</v>
      </c>
      <c r="BU16" s="27">
        <f t="shared" si="58"/>
        <v>535612</v>
      </c>
      <c r="BV16" s="27">
        <f t="shared" si="59"/>
        <v>500744</v>
      </c>
    </row>
    <row r="17" spans="1:74" x14ac:dyDescent="0.2">
      <c r="A17" s="4" t="s">
        <v>795</v>
      </c>
      <c r="B17" s="5">
        <v>45292</v>
      </c>
      <c r="C17" s="5" t="str">
        <f t="shared" si="0"/>
        <v/>
      </c>
      <c r="D17" s="31" t="s">
        <v>1038</v>
      </c>
      <c r="E17" s="4" t="str">
        <f t="shared" si="1"/>
        <v/>
      </c>
      <c r="F17" s="31" t="s">
        <v>1039</v>
      </c>
      <c r="G17" s="4" t="str">
        <f t="shared" si="2"/>
        <v/>
      </c>
      <c r="H17" s="31" t="s">
        <v>1041</v>
      </c>
      <c r="I17" s="4" t="str">
        <f t="shared" si="3"/>
        <v/>
      </c>
      <c r="J17" s="31" t="s">
        <v>1040</v>
      </c>
      <c r="K17" s="4" t="str">
        <f t="shared" si="4"/>
        <v/>
      </c>
      <c r="L17" s="31" t="s">
        <v>1042</v>
      </c>
      <c r="M17" s="4" t="str">
        <f t="shared" si="5"/>
        <v/>
      </c>
      <c r="N17" s="31" t="s">
        <v>1020</v>
      </c>
      <c r="O17" s="4" t="str">
        <f t="shared" si="6"/>
        <v/>
      </c>
      <c r="P17" s="5">
        <v>45322</v>
      </c>
      <c r="Q17" s="5" t="str">
        <f t="shared" si="7"/>
        <v/>
      </c>
      <c r="R17" s="5" t="str">
        <f t="shared" si="8"/>
        <v/>
      </c>
      <c r="S17" s="4">
        <v>133902.90147692314</v>
      </c>
      <c r="T17" s="7">
        <f t="shared" si="9"/>
        <v>133903</v>
      </c>
      <c r="U17" s="4">
        <v>10236</v>
      </c>
      <c r="V17" s="4">
        <f>VLOOKUP(U17,'CC Odoo'!$A$1:$E$998,4,FALSE)</f>
        <v>1008</v>
      </c>
      <c r="W17" s="4" t="str">
        <f t="shared" si="10"/>
        <v>{"1008": 100.0}</v>
      </c>
      <c r="X17" s="4" t="str">
        <f t="shared" si="11"/>
        <v>101011701</v>
      </c>
      <c r="Y17" s="4" t="str">
        <f t="shared" si="12"/>
        <v>3010093</v>
      </c>
      <c r="Z17" s="4" t="str">
        <f t="shared" si="13"/>
        <v>3010094</v>
      </c>
      <c r="AA17" s="4" t="str">
        <f t="shared" si="14"/>
        <v>101011701</v>
      </c>
      <c r="AB17" s="4" t="str">
        <f t="shared" si="15"/>
        <v>3010096</v>
      </c>
      <c r="AC17" s="4" t="str">
        <f t="shared" si="16"/>
        <v>3010097</v>
      </c>
      <c r="AD17" s="5">
        <f t="shared" si="17"/>
        <v>45327</v>
      </c>
      <c r="AE17" s="5" t="str">
        <f t="shared" si="18"/>
        <v/>
      </c>
      <c r="AF17" s="5">
        <f t="shared" si="19"/>
        <v>45297</v>
      </c>
      <c r="AG17" s="5" t="str">
        <f t="shared" si="20"/>
        <v/>
      </c>
      <c r="AH17" s="5">
        <f t="shared" si="21"/>
        <v>45322</v>
      </c>
      <c r="AI17" s="5" t="str">
        <f t="shared" si="22"/>
        <v/>
      </c>
      <c r="AJ17" s="5">
        <f t="shared" si="23"/>
        <v>45307</v>
      </c>
      <c r="AK17" s="5" t="str">
        <f t="shared" si="24"/>
        <v/>
      </c>
      <c r="AL17" s="5">
        <f t="shared" si="25"/>
        <v>45292</v>
      </c>
      <c r="AM17" s="5" t="str">
        <f t="shared" si="26"/>
        <v/>
      </c>
      <c r="AN17" s="5">
        <f t="shared" si="27"/>
        <v>45313</v>
      </c>
      <c r="AO17" s="5" t="str">
        <f t="shared" si="28"/>
        <v/>
      </c>
      <c r="AQ17" s="4" t="str">
        <f t="shared" si="29"/>
        <v>{"</v>
      </c>
      <c r="AR17" s="4" t="str">
        <f t="shared" si="30"/>
        <v>"</v>
      </c>
      <c r="AS17" s="4" t="str">
        <f t="shared" si="31"/>
        <v xml:space="preserve">: </v>
      </c>
      <c r="AT17" s="4" t="str">
        <f t="shared" si="32"/>
        <v>100.0</v>
      </c>
      <c r="AU17" s="4" t="str">
        <f t="shared" si="33"/>
        <v>}</v>
      </c>
      <c r="AW17" s="8" t="str">
        <f t="shared" si="35"/>
        <v>15% PUR</v>
      </c>
      <c r="AX17" s="8" t="str">
        <f t="shared" si="36"/>
        <v>0% PUR</v>
      </c>
      <c r="AY17" s="8" t="str">
        <f t="shared" si="37"/>
        <v>15% PUR</v>
      </c>
      <c r="AZ17" s="8" t="str">
        <f t="shared" si="38"/>
        <v>15% PUR</v>
      </c>
      <c r="BA17" s="8" t="str">
        <f t="shared" si="39"/>
        <v>15% PUR</v>
      </c>
      <c r="BB17" s="8" t="str">
        <f t="shared" si="40"/>
        <v>0% PUR</v>
      </c>
      <c r="BC17" s="4" t="str">
        <f t="shared" si="34"/>
        <v>Deduction of Advance Payment to Suppliers</v>
      </c>
      <c r="BD17" s="4" t="str">
        <f t="shared" si="41"/>
        <v>Manpower</v>
      </c>
      <c r="BE17" s="4" t="str">
        <f t="shared" si="42"/>
        <v>Machinary</v>
      </c>
      <c r="BF17" s="4" t="str">
        <f t="shared" si="43"/>
        <v>Deduction of Advance Payment to Suppliers</v>
      </c>
      <c r="BG17" s="4" t="str">
        <f t="shared" si="44"/>
        <v>Indirect Costs</v>
      </c>
      <c r="BH17" s="4" t="str">
        <f t="shared" si="45"/>
        <v>Overheads</v>
      </c>
      <c r="BI17" s="4">
        <f t="shared" si="46"/>
        <v>-1</v>
      </c>
      <c r="BJ17" s="4">
        <f t="shared" si="47"/>
        <v>1</v>
      </c>
      <c r="BK17" s="4">
        <f t="shared" si="48"/>
        <v>1</v>
      </c>
      <c r="BL17" s="4">
        <f t="shared" si="49"/>
        <v>-1</v>
      </c>
      <c r="BM17" s="4">
        <f t="shared" si="50"/>
        <v>1</v>
      </c>
      <c r="BN17" s="4">
        <f t="shared" si="51"/>
        <v>1</v>
      </c>
      <c r="BO17" s="26">
        <f t="shared" si="52"/>
        <v>62064</v>
      </c>
      <c r="BP17" s="26">
        <f t="shared" si="53"/>
        <v>30316</v>
      </c>
      <c r="BQ17" s="26">
        <f t="shared" si="54"/>
        <v>2799</v>
      </c>
      <c r="BR17" s="26">
        <f t="shared" si="55"/>
        <v>12426</v>
      </c>
      <c r="BS17" s="26">
        <f t="shared" si="56"/>
        <v>5316</v>
      </c>
      <c r="BT17" s="26">
        <f t="shared" si="57"/>
        <v>12266</v>
      </c>
      <c r="BU17" s="27">
        <f t="shared" si="58"/>
        <v>-133903</v>
      </c>
      <c r="BV17" s="27" t="str">
        <f t="shared" si="59"/>
        <v/>
      </c>
    </row>
    <row r="18" spans="1:74" x14ac:dyDescent="0.2">
      <c r="A18" s="4" t="s">
        <v>794</v>
      </c>
      <c r="B18" s="5">
        <v>45292</v>
      </c>
      <c r="C18" s="5">
        <f t="shared" si="0"/>
        <v>45262</v>
      </c>
      <c r="D18" s="31" t="s">
        <v>1038</v>
      </c>
      <c r="E18" s="4" t="str">
        <f t="shared" si="1"/>
        <v>Raw Material Supplier</v>
      </c>
      <c r="F18" s="31" t="s">
        <v>1039</v>
      </c>
      <c r="G18" s="4" t="str">
        <f t="shared" si="2"/>
        <v>Employees Wages &amp; Salaries</v>
      </c>
      <c r="H18" s="31" t="s">
        <v>1041</v>
      </c>
      <c r="I18" s="4" t="str">
        <f t="shared" si="3"/>
        <v>Machinary Depreciation &amp; Maintenance</v>
      </c>
      <c r="J18" s="31" t="s">
        <v>1040</v>
      </c>
      <c r="K18" s="4" t="str">
        <f t="shared" si="4"/>
        <v>Subcontractors &amp; Services</v>
      </c>
      <c r="L18" s="31" t="s">
        <v>1042</v>
      </c>
      <c r="M18" s="4" t="str">
        <f t="shared" si="5"/>
        <v>Indirect Costs</v>
      </c>
      <c r="N18" s="31" t="s">
        <v>1020</v>
      </c>
      <c r="O18" s="4" t="str">
        <f t="shared" si="6"/>
        <v>Overheads</v>
      </c>
      <c r="P18" s="5">
        <v>45322</v>
      </c>
      <c r="Q18" s="5">
        <f t="shared" si="7"/>
        <v>45292</v>
      </c>
      <c r="R18" s="5">
        <f t="shared" si="8"/>
        <v>45292</v>
      </c>
      <c r="S18" s="4">
        <v>3205895.0710666664</v>
      </c>
      <c r="T18" s="7">
        <f t="shared" si="9"/>
        <v>3205895</v>
      </c>
      <c r="U18" s="4">
        <v>10247</v>
      </c>
      <c r="V18" s="4">
        <f>VLOOKUP(U18,'CC Odoo'!$A$1:$E$998,4,FALSE)</f>
        <v>1019</v>
      </c>
      <c r="W18" s="4" t="str">
        <f t="shared" si="10"/>
        <v>{"1019": 100.0}</v>
      </c>
      <c r="X18" s="4" t="str">
        <f t="shared" si="11"/>
        <v>3010092</v>
      </c>
      <c r="Y18" s="4" t="str">
        <f t="shared" si="12"/>
        <v>3010093</v>
      </c>
      <c r="Z18" s="4" t="str">
        <f t="shared" si="13"/>
        <v>3010094</v>
      </c>
      <c r="AA18" s="4" t="str">
        <f t="shared" si="14"/>
        <v>3010095</v>
      </c>
      <c r="AB18" s="4" t="str">
        <f t="shared" si="15"/>
        <v>3010096</v>
      </c>
      <c r="AC18" s="4" t="str">
        <f t="shared" si="16"/>
        <v>3010097</v>
      </c>
      <c r="AD18" s="5">
        <f t="shared" si="17"/>
        <v>45327</v>
      </c>
      <c r="AE18" s="5">
        <f t="shared" si="18"/>
        <v>45327</v>
      </c>
      <c r="AF18" s="5">
        <f t="shared" si="19"/>
        <v>45297</v>
      </c>
      <c r="AG18" s="5">
        <f t="shared" si="20"/>
        <v>45297</v>
      </c>
      <c r="AH18" s="5">
        <f t="shared" si="21"/>
        <v>45322</v>
      </c>
      <c r="AI18" s="5">
        <f t="shared" si="22"/>
        <v>45322</v>
      </c>
      <c r="AJ18" s="5">
        <f t="shared" si="23"/>
        <v>45307</v>
      </c>
      <c r="AK18" s="5">
        <f t="shared" si="24"/>
        <v>45307</v>
      </c>
      <c r="AL18" s="5">
        <f t="shared" si="25"/>
        <v>45292</v>
      </c>
      <c r="AM18" s="5">
        <f t="shared" si="26"/>
        <v>45292</v>
      </c>
      <c r="AN18" s="5">
        <f t="shared" si="27"/>
        <v>45313</v>
      </c>
      <c r="AO18" s="5">
        <f t="shared" si="28"/>
        <v>45313</v>
      </c>
      <c r="AQ18" s="4" t="str">
        <f t="shared" si="29"/>
        <v>{"</v>
      </c>
      <c r="AR18" s="4" t="str">
        <f t="shared" si="30"/>
        <v>"</v>
      </c>
      <c r="AS18" s="4" t="str">
        <f t="shared" si="31"/>
        <v xml:space="preserve">: </v>
      </c>
      <c r="AT18" s="4" t="str">
        <f t="shared" si="32"/>
        <v>100.0</v>
      </c>
      <c r="AU18" s="4" t="str">
        <f t="shared" si="33"/>
        <v>}</v>
      </c>
      <c r="AW18" s="8" t="str">
        <f t="shared" si="35"/>
        <v>15% PUR</v>
      </c>
      <c r="AX18" s="8" t="str">
        <f t="shared" si="36"/>
        <v>0% PUR</v>
      </c>
      <c r="AY18" s="8" t="str">
        <f t="shared" si="37"/>
        <v>15% PUR</v>
      </c>
      <c r="AZ18" s="8" t="str">
        <f t="shared" si="38"/>
        <v>15% PUR</v>
      </c>
      <c r="BA18" s="8" t="str">
        <f t="shared" si="39"/>
        <v>15% PUR</v>
      </c>
      <c r="BB18" s="8" t="str">
        <f t="shared" si="40"/>
        <v>0% PUR</v>
      </c>
      <c r="BC18" s="4" t="str">
        <f t="shared" si="34"/>
        <v>Raw Material</v>
      </c>
      <c r="BD18" s="4" t="str">
        <f t="shared" si="41"/>
        <v>Manpower</v>
      </c>
      <c r="BE18" s="4" t="str">
        <f t="shared" si="42"/>
        <v>Machinary</v>
      </c>
      <c r="BF18" s="4" t="str">
        <f t="shared" si="43"/>
        <v>Subcontractors</v>
      </c>
      <c r="BG18" s="4" t="str">
        <f t="shared" si="44"/>
        <v>Indirect Costs</v>
      </c>
      <c r="BH18" s="4" t="str">
        <f t="shared" si="45"/>
        <v>Overheads</v>
      </c>
      <c r="BI18" s="4">
        <f t="shared" si="46"/>
        <v>1</v>
      </c>
      <c r="BJ18" s="4">
        <f t="shared" si="47"/>
        <v>1</v>
      </c>
      <c r="BK18" s="4">
        <f t="shared" si="48"/>
        <v>1</v>
      </c>
      <c r="BL18" s="4">
        <f t="shared" si="49"/>
        <v>1</v>
      </c>
      <c r="BM18" s="4">
        <f t="shared" si="50"/>
        <v>1</v>
      </c>
      <c r="BN18" s="4">
        <f t="shared" si="51"/>
        <v>1</v>
      </c>
      <c r="BO18" s="26">
        <f t="shared" si="52"/>
        <v>1485932</v>
      </c>
      <c r="BP18" s="26">
        <f t="shared" si="53"/>
        <v>725815</v>
      </c>
      <c r="BQ18" s="26">
        <f t="shared" si="54"/>
        <v>67003</v>
      </c>
      <c r="BR18" s="26">
        <f t="shared" si="55"/>
        <v>297507</v>
      </c>
      <c r="BS18" s="26">
        <f t="shared" si="56"/>
        <v>127274</v>
      </c>
      <c r="BT18" s="26">
        <f t="shared" si="57"/>
        <v>293660</v>
      </c>
      <c r="BU18" s="27">
        <f t="shared" si="58"/>
        <v>3205895</v>
      </c>
      <c r="BV18" s="27">
        <f t="shared" si="59"/>
        <v>2997191</v>
      </c>
    </row>
    <row r="19" spans="1:74" x14ac:dyDescent="0.2">
      <c r="A19" s="4" t="s">
        <v>795</v>
      </c>
      <c r="B19" s="5">
        <v>45292</v>
      </c>
      <c r="C19" s="5" t="str">
        <f t="shared" si="0"/>
        <v/>
      </c>
      <c r="D19" s="31" t="s">
        <v>1038</v>
      </c>
      <c r="E19" s="4" t="str">
        <f t="shared" si="1"/>
        <v/>
      </c>
      <c r="F19" s="31" t="s">
        <v>1039</v>
      </c>
      <c r="G19" s="4" t="str">
        <f t="shared" si="2"/>
        <v/>
      </c>
      <c r="H19" s="31" t="s">
        <v>1041</v>
      </c>
      <c r="I19" s="4" t="str">
        <f t="shared" si="3"/>
        <v/>
      </c>
      <c r="J19" s="31" t="s">
        <v>1040</v>
      </c>
      <c r="K19" s="4" t="str">
        <f t="shared" si="4"/>
        <v/>
      </c>
      <c r="L19" s="31" t="s">
        <v>1042</v>
      </c>
      <c r="M19" s="4" t="str">
        <f t="shared" si="5"/>
        <v/>
      </c>
      <c r="N19" s="31" t="s">
        <v>1020</v>
      </c>
      <c r="O19" s="4" t="str">
        <f t="shared" si="6"/>
        <v/>
      </c>
      <c r="P19" s="5">
        <v>45322</v>
      </c>
      <c r="Q19" s="5" t="str">
        <f t="shared" si="7"/>
        <v/>
      </c>
      <c r="R19" s="5" t="str">
        <f t="shared" si="8"/>
        <v/>
      </c>
      <c r="S19" s="4">
        <v>641179.01421333337</v>
      </c>
      <c r="T19" s="7">
        <f t="shared" si="9"/>
        <v>641179</v>
      </c>
      <c r="U19" s="4">
        <v>10247</v>
      </c>
      <c r="V19" s="4">
        <f>VLOOKUP(U19,'CC Odoo'!$A$1:$E$998,4,FALSE)</f>
        <v>1019</v>
      </c>
      <c r="W19" s="4" t="str">
        <f t="shared" si="10"/>
        <v>{"1019": 100.0}</v>
      </c>
      <c r="X19" s="4" t="str">
        <f t="shared" si="11"/>
        <v>101011701</v>
      </c>
      <c r="Y19" s="4" t="str">
        <f t="shared" si="12"/>
        <v>3010093</v>
      </c>
      <c r="Z19" s="4" t="str">
        <f t="shared" si="13"/>
        <v>3010094</v>
      </c>
      <c r="AA19" s="4" t="str">
        <f t="shared" si="14"/>
        <v>101011701</v>
      </c>
      <c r="AB19" s="4" t="str">
        <f t="shared" si="15"/>
        <v>3010096</v>
      </c>
      <c r="AC19" s="4" t="str">
        <f t="shared" si="16"/>
        <v>3010097</v>
      </c>
      <c r="AD19" s="5">
        <f t="shared" si="17"/>
        <v>45327</v>
      </c>
      <c r="AE19" s="5" t="str">
        <f t="shared" si="18"/>
        <v/>
      </c>
      <c r="AF19" s="5">
        <f t="shared" si="19"/>
        <v>45297</v>
      </c>
      <c r="AG19" s="5" t="str">
        <f t="shared" si="20"/>
        <v/>
      </c>
      <c r="AH19" s="5">
        <f t="shared" si="21"/>
        <v>45322</v>
      </c>
      <c r="AI19" s="5" t="str">
        <f t="shared" si="22"/>
        <v/>
      </c>
      <c r="AJ19" s="5">
        <f t="shared" si="23"/>
        <v>45307</v>
      </c>
      <c r="AK19" s="5" t="str">
        <f t="shared" si="24"/>
        <v/>
      </c>
      <c r="AL19" s="5">
        <f t="shared" si="25"/>
        <v>45292</v>
      </c>
      <c r="AM19" s="5" t="str">
        <f t="shared" si="26"/>
        <v/>
      </c>
      <c r="AN19" s="5">
        <f t="shared" si="27"/>
        <v>45313</v>
      </c>
      <c r="AO19" s="5" t="str">
        <f t="shared" si="28"/>
        <v/>
      </c>
      <c r="AQ19" s="4" t="str">
        <f t="shared" si="29"/>
        <v>{"</v>
      </c>
      <c r="AR19" s="4" t="str">
        <f t="shared" si="30"/>
        <v>"</v>
      </c>
      <c r="AS19" s="4" t="str">
        <f t="shared" si="31"/>
        <v xml:space="preserve">: </v>
      </c>
      <c r="AT19" s="4" t="str">
        <f t="shared" si="32"/>
        <v>100.0</v>
      </c>
      <c r="AU19" s="4" t="str">
        <f t="shared" si="33"/>
        <v>}</v>
      </c>
      <c r="AW19" s="8" t="str">
        <f t="shared" si="35"/>
        <v>15% PUR</v>
      </c>
      <c r="AX19" s="8" t="str">
        <f t="shared" si="36"/>
        <v>0% PUR</v>
      </c>
      <c r="AY19" s="8" t="str">
        <f t="shared" si="37"/>
        <v>15% PUR</v>
      </c>
      <c r="AZ19" s="8" t="str">
        <f t="shared" si="38"/>
        <v>15% PUR</v>
      </c>
      <c r="BA19" s="8" t="str">
        <f t="shared" si="39"/>
        <v>15% PUR</v>
      </c>
      <c r="BB19" s="8" t="str">
        <f t="shared" si="40"/>
        <v>0% PUR</v>
      </c>
      <c r="BC19" s="4" t="str">
        <f t="shared" si="34"/>
        <v>Deduction of Advance Payment to Suppliers</v>
      </c>
      <c r="BD19" s="4" t="str">
        <f t="shared" si="41"/>
        <v>Manpower</v>
      </c>
      <c r="BE19" s="4" t="str">
        <f t="shared" si="42"/>
        <v>Machinary</v>
      </c>
      <c r="BF19" s="4" t="str">
        <f t="shared" si="43"/>
        <v>Deduction of Advance Payment to Suppliers</v>
      </c>
      <c r="BG19" s="4" t="str">
        <f t="shared" si="44"/>
        <v>Indirect Costs</v>
      </c>
      <c r="BH19" s="4" t="str">
        <f t="shared" si="45"/>
        <v>Overheads</v>
      </c>
      <c r="BI19" s="4">
        <f t="shared" si="46"/>
        <v>-1</v>
      </c>
      <c r="BJ19" s="4">
        <f t="shared" si="47"/>
        <v>1</v>
      </c>
      <c r="BK19" s="4">
        <f t="shared" si="48"/>
        <v>1</v>
      </c>
      <c r="BL19" s="4">
        <f t="shared" si="49"/>
        <v>-1</v>
      </c>
      <c r="BM19" s="4">
        <f t="shared" si="50"/>
        <v>1</v>
      </c>
      <c r="BN19" s="4">
        <f t="shared" si="51"/>
        <v>1</v>
      </c>
      <c r="BO19" s="26">
        <f t="shared" si="52"/>
        <v>297186</v>
      </c>
      <c r="BP19" s="26">
        <f t="shared" si="53"/>
        <v>145163</v>
      </c>
      <c r="BQ19" s="26">
        <f t="shared" si="54"/>
        <v>13401</v>
      </c>
      <c r="BR19" s="26">
        <f t="shared" si="55"/>
        <v>59501</v>
      </c>
      <c r="BS19" s="26">
        <f t="shared" si="56"/>
        <v>25455</v>
      </c>
      <c r="BT19" s="26">
        <f t="shared" si="57"/>
        <v>58732</v>
      </c>
      <c r="BU19" s="27">
        <f t="shared" si="58"/>
        <v>-641179</v>
      </c>
      <c r="BV19" s="27" t="str">
        <f t="shared" si="59"/>
        <v/>
      </c>
    </row>
    <row r="20" spans="1:74" x14ac:dyDescent="0.2">
      <c r="A20" s="4" t="s">
        <v>794</v>
      </c>
      <c r="B20" s="5">
        <v>45292</v>
      </c>
      <c r="C20" s="5">
        <f t="shared" si="0"/>
        <v>45262</v>
      </c>
      <c r="D20" s="31" t="s">
        <v>1038</v>
      </c>
      <c r="E20" s="4" t="str">
        <f t="shared" si="1"/>
        <v>Raw Material Supplier</v>
      </c>
      <c r="F20" s="31" t="s">
        <v>1039</v>
      </c>
      <c r="G20" s="4" t="str">
        <f t="shared" si="2"/>
        <v>Employees Wages &amp; Salaries</v>
      </c>
      <c r="H20" s="31" t="s">
        <v>1041</v>
      </c>
      <c r="I20" s="4" t="str">
        <f t="shared" si="3"/>
        <v>Machinary Depreciation &amp; Maintenance</v>
      </c>
      <c r="J20" s="31" t="s">
        <v>1040</v>
      </c>
      <c r="K20" s="4" t="str">
        <f t="shared" si="4"/>
        <v>Subcontractors &amp; Services</v>
      </c>
      <c r="L20" s="31" t="s">
        <v>1042</v>
      </c>
      <c r="M20" s="4" t="str">
        <f t="shared" si="5"/>
        <v>Indirect Costs</v>
      </c>
      <c r="N20" s="31" t="s">
        <v>1020</v>
      </c>
      <c r="O20" s="4" t="str">
        <f t="shared" si="6"/>
        <v>Overheads</v>
      </c>
      <c r="P20" s="5">
        <v>45322</v>
      </c>
      <c r="Q20" s="5">
        <f t="shared" si="7"/>
        <v>45292</v>
      </c>
      <c r="R20" s="5">
        <f t="shared" si="8"/>
        <v>45292</v>
      </c>
      <c r="S20" s="4">
        <v>75684.789599999785</v>
      </c>
      <c r="T20" s="7">
        <f t="shared" si="9"/>
        <v>75685</v>
      </c>
      <c r="U20" s="4">
        <v>10225</v>
      </c>
      <c r="V20" s="4">
        <f>VLOOKUP(U20,'CC Odoo'!$A$1:$E$998,4,FALSE)</f>
        <v>997</v>
      </c>
      <c r="W20" s="4" t="str">
        <f t="shared" si="10"/>
        <v>{"997": 100.0}</v>
      </c>
      <c r="X20" s="4" t="str">
        <f t="shared" si="11"/>
        <v>3010092</v>
      </c>
      <c r="Y20" s="4" t="str">
        <f t="shared" si="12"/>
        <v>3010093</v>
      </c>
      <c r="Z20" s="4" t="str">
        <f t="shared" si="13"/>
        <v>3010094</v>
      </c>
      <c r="AA20" s="4" t="str">
        <f t="shared" si="14"/>
        <v>3010095</v>
      </c>
      <c r="AB20" s="4" t="str">
        <f t="shared" si="15"/>
        <v>3010096</v>
      </c>
      <c r="AC20" s="4" t="str">
        <f t="shared" si="16"/>
        <v>3010097</v>
      </c>
      <c r="AD20" s="5">
        <f t="shared" si="17"/>
        <v>45327</v>
      </c>
      <c r="AE20" s="5">
        <f t="shared" si="18"/>
        <v>45327</v>
      </c>
      <c r="AF20" s="5">
        <f t="shared" si="19"/>
        <v>45297</v>
      </c>
      <c r="AG20" s="5">
        <f t="shared" si="20"/>
        <v>45297</v>
      </c>
      <c r="AH20" s="5">
        <f t="shared" si="21"/>
        <v>45322</v>
      </c>
      <c r="AI20" s="5">
        <f t="shared" si="22"/>
        <v>45322</v>
      </c>
      <c r="AJ20" s="5">
        <f t="shared" si="23"/>
        <v>45307</v>
      </c>
      <c r="AK20" s="5">
        <f t="shared" si="24"/>
        <v>45307</v>
      </c>
      <c r="AL20" s="5">
        <f t="shared" si="25"/>
        <v>45292</v>
      </c>
      <c r="AM20" s="5">
        <f t="shared" si="26"/>
        <v>45292</v>
      </c>
      <c r="AN20" s="5">
        <f t="shared" si="27"/>
        <v>45313</v>
      </c>
      <c r="AO20" s="5">
        <f t="shared" si="28"/>
        <v>45313</v>
      </c>
      <c r="AQ20" s="4" t="str">
        <f t="shared" si="29"/>
        <v>{"</v>
      </c>
      <c r="AR20" s="4" t="str">
        <f t="shared" si="30"/>
        <v>"</v>
      </c>
      <c r="AS20" s="4" t="str">
        <f t="shared" si="31"/>
        <v xml:space="preserve">: </v>
      </c>
      <c r="AT20" s="4" t="str">
        <f t="shared" si="32"/>
        <v>100.0</v>
      </c>
      <c r="AU20" s="4" t="str">
        <f t="shared" si="33"/>
        <v>}</v>
      </c>
      <c r="AW20" s="8" t="str">
        <f t="shared" si="35"/>
        <v>15% PUR</v>
      </c>
      <c r="AX20" s="8" t="str">
        <f t="shared" si="36"/>
        <v>0% PUR</v>
      </c>
      <c r="AY20" s="8" t="str">
        <f t="shared" si="37"/>
        <v>15% PUR</v>
      </c>
      <c r="AZ20" s="8" t="str">
        <f t="shared" si="38"/>
        <v>15% PUR</v>
      </c>
      <c r="BA20" s="8" t="str">
        <f t="shared" si="39"/>
        <v>15% PUR</v>
      </c>
      <c r="BB20" s="8" t="str">
        <f t="shared" si="40"/>
        <v>0% PUR</v>
      </c>
      <c r="BC20" s="4" t="str">
        <f t="shared" si="34"/>
        <v>Raw Material</v>
      </c>
      <c r="BD20" s="4" t="str">
        <f t="shared" si="41"/>
        <v>Manpower</v>
      </c>
      <c r="BE20" s="4" t="str">
        <f t="shared" si="42"/>
        <v>Machinary</v>
      </c>
      <c r="BF20" s="4" t="str">
        <f t="shared" si="43"/>
        <v>Subcontractors</v>
      </c>
      <c r="BG20" s="4" t="str">
        <f t="shared" si="44"/>
        <v>Indirect Costs</v>
      </c>
      <c r="BH20" s="4" t="str">
        <f t="shared" si="45"/>
        <v>Overheads</v>
      </c>
      <c r="BI20" s="4">
        <f t="shared" si="46"/>
        <v>1</v>
      </c>
      <c r="BJ20" s="4">
        <f t="shared" si="47"/>
        <v>1</v>
      </c>
      <c r="BK20" s="4">
        <f t="shared" si="48"/>
        <v>1</v>
      </c>
      <c r="BL20" s="4">
        <f t="shared" si="49"/>
        <v>1</v>
      </c>
      <c r="BM20" s="4">
        <f t="shared" si="50"/>
        <v>1</v>
      </c>
      <c r="BN20" s="4">
        <f t="shared" si="51"/>
        <v>1</v>
      </c>
      <c r="BO20" s="26">
        <f t="shared" si="52"/>
        <v>35080</v>
      </c>
      <c r="BP20" s="26">
        <f t="shared" si="53"/>
        <v>17135</v>
      </c>
      <c r="BQ20" s="26">
        <f t="shared" si="54"/>
        <v>1582</v>
      </c>
      <c r="BR20" s="26">
        <f t="shared" si="55"/>
        <v>7024</v>
      </c>
      <c r="BS20" s="26">
        <f t="shared" si="56"/>
        <v>3005</v>
      </c>
      <c r="BT20" s="26">
        <f t="shared" si="57"/>
        <v>6933</v>
      </c>
      <c r="BU20" s="27">
        <f t="shared" si="58"/>
        <v>75685</v>
      </c>
      <c r="BV20" s="27">
        <f t="shared" si="59"/>
        <v>70759</v>
      </c>
    </row>
    <row r="21" spans="1:74" x14ac:dyDescent="0.2">
      <c r="A21" s="4" t="s">
        <v>795</v>
      </c>
      <c r="B21" s="5">
        <v>45292</v>
      </c>
      <c r="C21" s="5" t="str">
        <f t="shared" si="0"/>
        <v/>
      </c>
      <c r="D21" s="31" t="s">
        <v>1038</v>
      </c>
      <c r="E21" s="4" t="str">
        <f t="shared" si="1"/>
        <v/>
      </c>
      <c r="F21" s="31" t="s">
        <v>1039</v>
      </c>
      <c r="G21" s="4" t="str">
        <f t="shared" si="2"/>
        <v/>
      </c>
      <c r="H21" s="31" t="s">
        <v>1041</v>
      </c>
      <c r="I21" s="4" t="str">
        <f t="shared" si="3"/>
        <v/>
      </c>
      <c r="J21" s="31" t="s">
        <v>1040</v>
      </c>
      <c r="K21" s="4" t="str">
        <f t="shared" si="4"/>
        <v/>
      </c>
      <c r="L21" s="31" t="s">
        <v>1042</v>
      </c>
      <c r="M21" s="4" t="str">
        <f t="shared" si="5"/>
        <v/>
      </c>
      <c r="N21" s="31" t="s">
        <v>1020</v>
      </c>
      <c r="O21" s="4" t="str">
        <f t="shared" si="6"/>
        <v/>
      </c>
      <c r="P21" s="5">
        <v>45322</v>
      </c>
      <c r="Q21" s="5" t="str">
        <f t="shared" si="7"/>
        <v/>
      </c>
      <c r="R21" s="5" t="str">
        <f t="shared" si="8"/>
        <v/>
      </c>
      <c r="S21" s="4">
        <v>37842.394799999893</v>
      </c>
      <c r="T21" s="7">
        <f t="shared" si="9"/>
        <v>37842</v>
      </c>
      <c r="U21" s="4">
        <v>10225</v>
      </c>
      <c r="V21" s="4">
        <f>VLOOKUP(U21,'CC Odoo'!$A$1:$E$998,4,FALSE)</f>
        <v>997</v>
      </c>
      <c r="W21" s="4" t="str">
        <f t="shared" si="10"/>
        <v>{"997": 100.0}</v>
      </c>
      <c r="X21" s="4" t="str">
        <f t="shared" si="11"/>
        <v>101011701</v>
      </c>
      <c r="Y21" s="4" t="str">
        <f t="shared" si="12"/>
        <v>3010093</v>
      </c>
      <c r="Z21" s="4" t="str">
        <f t="shared" si="13"/>
        <v>3010094</v>
      </c>
      <c r="AA21" s="4" t="str">
        <f t="shared" si="14"/>
        <v>101011701</v>
      </c>
      <c r="AB21" s="4" t="str">
        <f t="shared" si="15"/>
        <v>3010096</v>
      </c>
      <c r="AC21" s="4" t="str">
        <f t="shared" si="16"/>
        <v>3010097</v>
      </c>
      <c r="AD21" s="5">
        <f t="shared" si="17"/>
        <v>45327</v>
      </c>
      <c r="AE21" s="5" t="str">
        <f t="shared" si="18"/>
        <v/>
      </c>
      <c r="AF21" s="5">
        <f t="shared" si="19"/>
        <v>45297</v>
      </c>
      <c r="AG21" s="5" t="str">
        <f t="shared" si="20"/>
        <v/>
      </c>
      <c r="AH21" s="5">
        <f t="shared" si="21"/>
        <v>45322</v>
      </c>
      <c r="AI21" s="5" t="str">
        <f t="shared" si="22"/>
        <v/>
      </c>
      <c r="AJ21" s="5">
        <f t="shared" si="23"/>
        <v>45307</v>
      </c>
      <c r="AK21" s="5" t="str">
        <f t="shared" si="24"/>
        <v/>
      </c>
      <c r="AL21" s="5">
        <f t="shared" si="25"/>
        <v>45292</v>
      </c>
      <c r="AM21" s="5" t="str">
        <f t="shared" si="26"/>
        <v/>
      </c>
      <c r="AN21" s="5">
        <f t="shared" si="27"/>
        <v>45313</v>
      </c>
      <c r="AO21" s="5" t="str">
        <f t="shared" si="28"/>
        <v/>
      </c>
      <c r="AQ21" s="4" t="str">
        <f t="shared" si="29"/>
        <v>{"</v>
      </c>
      <c r="AR21" s="4" t="str">
        <f t="shared" si="30"/>
        <v>"</v>
      </c>
      <c r="AS21" s="4" t="str">
        <f t="shared" si="31"/>
        <v xml:space="preserve">: </v>
      </c>
      <c r="AT21" s="4" t="str">
        <f t="shared" si="32"/>
        <v>100.0</v>
      </c>
      <c r="AU21" s="4" t="str">
        <f t="shared" si="33"/>
        <v>}</v>
      </c>
      <c r="AW21" s="8" t="str">
        <f t="shared" si="35"/>
        <v>15% PUR</v>
      </c>
      <c r="AX21" s="8" t="str">
        <f t="shared" si="36"/>
        <v>0% PUR</v>
      </c>
      <c r="AY21" s="8" t="str">
        <f t="shared" si="37"/>
        <v>15% PUR</v>
      </c>
      <c r="AZ21" s="8" t="str">
        <f t="shared" si="38"/>
        <v>15% PUR</v>
      </c>
      <c r="BA21" s="8" t="str">
        <f t="shared" si="39"/>
        <v>15% PUR</v>
      </c>
      <c r="BB21" s="8" t="str">
        <f t="shared" si="40"/>
        <v>0% PUR</v>
      </c>
      <c r="BC21" s="4" t="str">
        <f t="shared" si="34"/>
        <v>Deduction of Advance Payment to Suppliers</v>
      </c>
      <c r="BD21" s="4" t="str">
        <f t="shared" si="41"/>
        <v>Manpower</v>
      </c>
      <c r="BE21" s="4" t="str">
        <f t="shared" si="42"/>
        <v>Machinary</v>
      </c>
      <c r="BF21" s="4" t="str">
        <f t="shared" si="43"/>
        <v>Deduction of Advance Payment to Suppliers</v>
      </c>
      <c r="BG21" s="4" t="str">
        <f t="shared" si="44"/>
        <v>Indirect Costs</v>
      </c>
      <c r="BH21" s="4" t="str">
        <f t="shared" si="45"/>
        <v>Overheads</v>
      </c>
      <c r="BI21" s="4">
        <f t="shared" si="46"/>
        <v>-1</v>
      </c>
      <c r="BJ21" s="4">
        <f t="shared" si="47"/>
        <v>1</v>
      </c>
      <c r="BK21" s="4">
        <f t="shared" si="48"/>
        <v>1</v>
      </c>
      <c r="BL21" s="4">
        <f t="shared" si="49"/>
        <v>-1</v>
      </c>
      <c r="BM21" s="4">
        <f t="shared" si="50"/>
        <v>1</v>
      </c>
      <c r="BN21" s="4">
        <f t="shared" si="51"/>
        <v>1</v>
      </c>
      <c r="BO21" s="26">
        <f t="shared" si="52"/>
        <v>17540</v>
      </c>
      <c r="BP21" s="26">
        <f t="shared" si="53"/>
        <v>8567</v>
      </c>
      <c r="BQ21" s="26">
        <f t="shared" si="54"/>
        <v>791</v>
      </c>
      <c r="BR21" s="26">
        <f t="shared" si="55"/>
        <v>3512</v>
      </c>
      <c r="BS21" s="26">
        <f t="shared" si="56"/>
        <v>1502</v>
      </c>
      <c r="BT21" s="26">
        <f t="shared" si="57"/>
        <v>3466</v>
      </c>
      <c r="BU21" s="27">
        <f t="shared" si="58"/>
        <v>-37842</v>
      </c>
      <c r="BV21" s="27" t="str">
        <f t="shared" si="59"/>
        <v/>
      </c>
    </row>
    <row r="22" spans="1:74" x14ac:dyDescent="0.2">
      <c r="A22" s="4" t="s">
        <v>794</v>
      </c>
      <c r="B22" s="5">
        <v>45292</v>
      </c>
      <c r="C22" s="5">
        <f t="shared" si="0"/>
        <v>45262</v>
      </c>
      <c r="D22" s="31" t="s">
        <v>1038</v>
      </c>
      <c r="E22" s="4" t="str">
        <f t="shared" si="1"/>
        <v>Raw Material Supplier</v>
      </c>
      <c r="F22" s="31" t="s">
        <v>1039</v>
      </c>
      <c r="G22" s="4" t="str">
        <f t="shared" si="2"/>
        <v>Employees Wages &amp; Salaries</v>
      </c>
      <c r="H22" s="31" t="s">
        <v>1041</v>
      </c>
      <c r="I22" s="4" t="str">
        <f t="shared" si="3"/>
        <v>Machinary Depreciation &amp; Maintenance</v>
      </c>
      <c r="J22" s="31" t="s">
        <v>1040</v>
      </c>
      <c r="K22" s="4" t="str">
        <f t="shared" si="4"/>
        <v>Subcontractors &amp; Services</v>
      </c>
      <c r="L22" s="31" t="s">
        <v>1042</v>
      </c>
      <c r="M22" s="4" t="str">
        <f t="shared" si="5"/>
        <v>Indirect Costs</v>
      </c>
      <c r="N22" s="31" t="s">
        <v>1020</v>
      </c>
      <c r="O22" s="4" t="str">
        <f t="shared" si="6"/>
        <v>Overheads</v>
      </c>
      <c r="P22" s="5">
        <v>45322</v>
      </c>
      <c r="Q22" s="5">
        <f t="shared" si="7"/>
        <v>45292</v>
      </c>
      <c r="R22" s="5">
        <f t="shared" si="8"/>
        <v>45292</v>
      </c>
      <c r="S22" s="4">
        <v>2745868.1804844202</v>
      </c>
      <c r="T22" s="7">
        <f t="shared" si="9"/>
        <v>2745868</v>
      </c>
      <c r="U22" s="4">
        <v>10139</v>
      </c>
      <c r="V22" s="4">
        <f>VLOOKUP(U22,'CC Odoo'!$A$1:$E$998,4,FALSE)</f>
        <v>911</v>
      </c>
      <c r="W22" s="4" t="str">
        <f t="shared" si="10"/>
        <v>{"911": 100.0}</v>
      </c>
      <c r="X22" s="4" t="str">
        <f t="shared" si="11"/>
        <v>3010092</v>
      </c>
      <c r="Y22" s="4" t="str">
        <f t="shared" si="12"/>
        <v>3010093</v>
      </c>
      <c r="Z22" s="4" t="str">
        <f t="shared" si="13"/>
        <v>3010094</v>
      </c>
      <c r="AA22" s="4" t="str">
        <f t="shared" si="14"/>
        <v>3010095</v>
      </c>
      <c r="AB22" s="4" t="str">
        <f t="shared" si="15"/>
        <v>3010096</v>
      </c>
      <c r="AC22" s="4" t="str">
        <f t="shared" si="16"/>
        <v>3010097</v>
      </c>
      <c r="AD22" s="5">
        <f t="shared" si="17"/>
        <v>45327</v>
      </c>
      <c r="AE22" s="5">
        <f t="shared" si="18"/>
        <v>45327</v>
      </c>
      <c r="AF22" s="5">
        <f t="shared" si="19"/>
        <v>45297</v>
      </c>
      <c r="AG22" s="5">
        <f t="shared" si="20"/>
        <v>45297</v>
      </c>
      <c r="AH22" s="5">
        <f t="shared" si="21"/>
        <v>45322</v>
      </c>
      <c r="AI22" s="5">
        <f t="shared" si="22"/>
        <v>45322</v>
      </c>
      <c r="AJ22" s="5">
        <f t="shared" si="23"/>
        <v>45307</v>
      </c>
      <c r="AK22" s="5">
        <f t="shared" si="24"/>
        <v>45307</v>
      </c>
      <c r="AL22" s="5">
        <f t="shared" si="25"/>
        <v>45292</v>
      </c>
      <c r="AM22" s="5">
        <f t="shared" si="26"/>
        <v>45292</v>
      </c>
      <c r="AN22" s="5">
        <f t="shared" si="27"/>
        <v>45313</v>
      </c>
      <c r="AO22" s="5">
        <f t="shared" si="28"/>
        <v>45313</v>
      </c>
      <c r="AQ22" s="4" t="str">
        <f t="shared" si="29"/>
        <v>{"</v>
      </c>
      <c r="AR22" s="4" t="str">
        <f t="shared" si="30"/>
        <v>"</v>
      </c>
      <c r="AS22" s="4" t="str">
        <f t="shared" si="31"/>
        <v xml:space="preserve">: </v>
      </c>
      <c r="AT22" s="4" t="str">
        <f t="shared" si="32"/>
        <v>100.0</v>
      </c>
      <c r="AU22" s="4" t="str">
        <f t="shared" si="33"/>
        <v>}</v>
      </c>
      <c r="AW22" s="8" t="str">
        <f t="shared" si="35"/>
        <v>15% PUR</v>
      </c>
      <c r="AX22" s="8" t="str">
        <f t="shared" si="36"/>
        <v>0% PUR</v>
      </c>
      <c r="AY22" s="8" t="str">
        <f t="shared" si="37"/>
        <v>15% PUR</v>
      </c>
      <c r="AZ22" s="8" t="str">
        <f t="shared" si="38"/>
        <v>15% PUR</v>
      </c>
      <c r="BA22" s="8" t="str">
        <f t="shared" si="39"/>
        <v>15% PUR</v>
      </c>
      <c r="BB22" s="8" t="str">
        <f t="shared" si="40"/>
        <v>0% PUR</v>
      </c>
      <c r="BC22" s="4" t="str">
        <f t="shared" si="34"/>
        <v>Raw Material</v>
      </c>
      <c r="BD22" s="4" t="str">
        <f t="shared" si="41"/>
        <v>Manpower</v>
      </c>
      <c r="BE22" s="4" t="str">
        <f t="shared" si="42"/>
        <v>Machinary</v>
      </c>
      <c r="BF22" s="4" t="str">
        <f t="shared" si="43"/>
        <v>Subcontractors</v>
      </c>
      <c r="BG22" s="4" t="str">
        <f t="shared" si="44"/>
        <v>Indirect Costs</v>
      </c>
      <c r="BH22" s="4" t="str">
        <f t="shared" si="45"/>
        <v>Overheads</v>
      </c>
      <c r="BI22" s="4">
        <f t="shared" si="46"/>
        <v>1</v>
      </c>
      <c r="BJ22" s="4">
        <f t="shared" si="47"/>
        <v>1</v>
      </c>
      <c r="BK22" s="4">
        <f t="shared" si="48"/>
        <v>1</v>
      </c>
      <c r="BL22" s="4">
        <f t="shared" si="49"/>
        <v>1</v>
      </c>
      <c r="BM22" s="4">
        <f t="shared" si="50"/>
        <v>1</v>
      </c>
      <c r="BN22" s="4">
        <f t="shared" si="51"/>
        <v>1</v>
      </c>
      <c r="BO22" s="26">
        <f t="shared" si="52"/>
        <v>1272710</v>
      </c>
      <c r="BP22" s="26">
        <f t="shared" si="53"/>
        <v>621665</v>
      </c>
      <c r="BQ22" s="26">
        <f t="shared" si="54"/>
        <v>57389</v>
      </c>
      <c r="BR22" s="26">
        <f t="shared" si="55"/>
        <v>254817</v>
      </c>
      <c r="BS22" s="26">
        <f t="shared" si="56"/>
        <v>109011</v>
      </c>
      <c r="BT22" s="26">
        <f t="shared" si="57"/>
        <v>251522</v>
      </c>
      <c r="BU22" s="27">
        <f t="shared" si="58"/>
        <v>2745868</v>
      </c>
      <c r="BV22" s="27">
        <f t="shared" si="59"/>
        <v>2567114</v>
      </c>
    </row>
    <row r="23" spans="1:74" x14ac:dyDescent="0.2">
      <c r="A23" s="4" t="s">
        <v>795</v>
      </c>
      <c r="B23" s="5">
        <v>45292</v>
      </c>
      <c r="C23" s="5" t="str">
        <f t="shared" si="0"/>
        <v/>
      </c>
      <c r="D23" s="31" t="s">
        <v>1038</v>
      </c>
      <c r="E23" s="4" t="str">
        <f t="shared" si="1"/>
        <v/>
      </c>
      <c r="F23" s="31" t="s">
        <v>1039</v>
      </c>
      <c r="G23" s="4" t="str">
        <f t="shared" si="2"/>
        <v/>
      </c>
      <c r="H23" s="31" t="s">
        <v>1041</v>
      </c>
      <c r="I23" s="4" t="str">
        <f t="shared" si="3"/>
        <v/>
      </c>
      <c r="J23" s="31" t="s">
        <v>1040</v>
      </c>
      <c r="K23" s="4" t="str">
        <f t="shared" si="4"/>
        <v/>
      </c>
      <c r="L23" s="31" t="s">
        <v>1042</v>
      </c>
      <c r="M23" s="4" t="str">
        <f t="shared" si="5"/>
        <v/>
      </c>
      <c r="N23" s="31" t="s">
        <v>1020</v>
      </c>
      <c r="O23" s="4" t="str">
        <f t="shared" si="6"/>
        <v/>
      </c>
      <c r="P23" s="5">
        <v>45322</v>
      </c>
      <c r="Q23" s="5" t="str">
        <f t="shared" si="7"/>
        <v/>
      </c>
      <c r="R23" s="5" t="str">
        <f t="shared" si="8"/>
        <v/>
      </c>
      <c r="S23" s="4">
        <v>161457.04901248391</v>
      </c>
      <c r="T23" s="7">
        <f t="shared" si="9"/>
        <v>161457</v>
      </c>
      <c r="U23" s="4">
        <v>10139</v>
      </c>
      <c r="V23" s="4">
        <f>VLOOKUP(U23,'CC Odoo'!$A$1:$E$998,4,FALSE)</f>
        <v>911</v>
      </c>
      <c r="W23" s="4" t="str">
        <f t="shared" si="10"/>
        <v>{"911": 100.0}</v>
      </c>
      <c r="X23" s="4" t="str">
        <f t="shared" si="11"/>
        <v>101011701</v>
      </c>
      <c r="Y23" s="4" t="str">
        <f t="shared" si="12"/>
        <v>3010093</v>
      </c>
      <c r="Z23" s="4" t="str">
        <f t="shared" si="13"/>
        <v>3010094</v>
      </c>
      <c r="AA23" s="4" t="str">
        <f t="shared" si="14"/>
        <v>101011701</v>
      </c>
      <c r="AB23" s="4" t="str">
        <f t="shared" si="15"/>
        <v>3010096</v>
      </c>
      <c r="AC23" s="4" t="str">
        <f t="shared" si="16"/>
        <v>3010097</v>
      </c>
      <c r="AD23" s="5">
        <f t="shared" si="17"/>
        <v>45327</v>
      </c>
      <c r="AE23" s="5" t="str">
        <f t="shared" si="18"/>
        <v/>
      </c>
      <c r="AF23" s="5">
        <f t="shared" si="19"/>
        <v>45297</v>
      </c>
      <c r="AG23" s="5" t="str">
        <f t="shared" si="20"/>
        <v/>
      </c>
      <c r="AH23" s="5">
        <f t="shared" si="21"/>
        <v>45322</v>
      </c>
      <c r="AI23" s="5" t="str">
        <f t="shared" si="22"/>
        <v/>
      </c>
      <c r="AJ23" s="5">
        <f t="shared" si="23"/>
        <v>45307</v>
      </c>
      <c r="AK23" s="5" t="str">
        <f t="shared" si="24"/>
        <v/>
      </c>
      <c r="AL23" s="5">
        <f t="shared" si="25"/>
        <v>45292</v>
      </c>
      <c r="AM23" s="5" t="str">
        <f t="shared" si="26"/>
        <v/>
      </c>
      <c r="AN23" s="5">
        <f t="shared" si="27"/>
        <v>45313</v>
      </c>
      <c r="AO23" s="5" t="str">
        <f t="shared" si="28"/>
        <v/>
      </c>
      <c r="AQ23" s="4" t="str">
        <f t="shared" si="29"/>
        <v>{"</v>
      </c>
      <c r="AR23" s="4" t="str">
        <f t="shared" si="30"/>
        <v>"</v>
      </c>
      <c r="AS23" s="4" t="str">
        <f t="shared" si="31"/>
        <v xml:space="preserve">: </v>
      </c>
      <c r="AT23" s="4" t="str">
        <f t="shared" si="32"/>
        <v>100.0</v>
      </c>
      <c r="AU23" s="4" t="str">
        <f t="shared" si="33"/>
        <v>}</v>
      </c>
      <c r="AW23" s="8" t="str">
        <f t="shared" si="35"/>
        <v>15% PUR</v>
      </c>
      <c r="AX23" s="8" t="str">
        <f t="shared" si="36"/>
        <v>0% PUR</v>
      </c>
      <c r="AY23" s="8" t="str">
        <f t="shared" si="37"/>
        <v>15% PUR</v>
      </c>
      <c r="AZ23" s="8" t="str">
        <f t="shared" si="38"/>
        <v>15% PUR</v>
      </c>
      <c r="BA23" s="8" t="str">
        <f t="shared" si="39"/>
        <v>15% PUR</v>
      </c>
      <c r="BB23" s="8" t="str">
        <f t="shared" si="40"/>
        <v>0% PUR</v>
      </c>
      <c r="BC23" s="4" t="str">
        <f t="shared" si="34"/>
        <v>Deduction of Advance Payment to Suppliers</v>
      </c>
      <c r="BD23" s="4" t="str">
        <f t="shared" si="41"/>
        <v>Manpower</v>
      </c>
      <c r="BE23" s="4" t="str">
        <f t="shared" si="42"/>
        <v>Machinary</v>
      </c>
      <c r="BF23" s="4" t="str">
        <f t="shared" si="43"/>
        <v>Deduction of Advance Payment to Suppliers</v>
      </c>
      <c r="BG23" s="4" t="str">
        <f t="shared" si="44"/>
        <v>Indirect Costs</v>
      </c>
      <c r="BH23" s="4" t="str">
        <f t="shared" si="45"/>
        <v>Overheads</v>
      </c>
      <c r="BI23" s="4">
        <f t="shared" si="46"/>
        <v>-1</v>
      </c>
      <c r="BJ23" s="4">
        <f t="shared" si="47"/>
        <v>1</v>
      </c>
      <c r="BK23" s="4">
        <f t="shared" si="48"/>
        <v>1</v>
      </c>
      <c r="BL23" s="4">
        <f t="shared" si="49"/>
        <v>-1</v>
      </c>
      <c r="BM23" s="4">
        <f t="shared" si="50"/>
        <v>1</v>
      </c>
      <c r="BN23" s="4">
        <f t="shared" si="51"/>
        <v>1</v>
      </c>
      <c r="BO23" s="26">
        <f t="shared" si="52"/>
        <v>74835</v>
      </c>
      <c r="BP23" s="26">
        <f t="shared" si="53"/>
        <v>36554</v>
      </c>
      <c r="BQ23" s="26">
        <f t="shared" si="54"/>
        <v>3374</v>
      </c>
      <c r="BR23" s="26">
        <f t="shared" si="55"/>
        <v>14983</v>
      </c>
      <c r="BS23" s="26">
        <f t="shared" si="56"/>
        <v>6410</v>
      </c>
      <c r="BT23" s="26">
        <f t="shared" si="57"/>
        <v>14789</v>
      </c>
      <c r="BU23" s="27">
        <f t="shared" si="58"/>
        <v>-161457</v>
      </c>
      <c r="BV23" s="27" t="str">
        <f t="shared" si="59"/>
        <v/>
      </c>
    </row>
    <row r="24" spans="1:74" x14ac:dyDescent="0.2">
      <c r="A24" s="4" t="s">
        <v>794</v>
      </c>
      <c r="B24" s="5">
        <v>45292</v>
      </c>
      <c r="C24" s="5">
        <f t="shared" si="0"/>
        <v>45262</v>
      </c>
      <c r="D24" s="31" t="s">
        <v>1038</v>
      </c>
      <c r="E24" s="4" t="str">
        <f t="shared" si="1"/>
        <v>Raw Material Supplier</v>
      </c>
      <c r="F24" s="31" t="s">
        <v>1039</v>
      </c>
      <c r="G24" s="4" t="str">
        <f t="shared" si="2"/>
        <v>Employees Wages &amp; Salaries</v>
      </c>
      <c r="H24" s="31" t="s">
        <v>1041</v>
      </c>
      <c r="I24" s="4" t="str">
        <f t="shared" si="3"/>
        <v>Machinary Depreciation &amp; Maintenance</v>
      </c>
      <c r="J24" s="31" t="s">
        <v>1040</v>
      </c>
      <c r="K24" s="4" t="str">
        <f t="shared" si="4"/>
        <v>Subcontractors &amp; Services</v>
      </c>
      <c r="L24" s="31" t="s">
        <v>1042</v>
      </c>
      <c r="M24" s="4" t="str">
        <f t="shared" si="5"/>
        <v>Indirect Costs</v>
      </c>
      <c r="N24" s="31" t="s">
        <v>1020</v>
      </c>
      <c r="O24" s="4" t="str">
        <f t="shared" si="6"/>
        <v>Overheads</v>
      </c>
      <c r="P24" s="5">
        <v>45322</v>
      </c>
      <c r="Q24" s="5">
        <f t="shared" si="7"/>
        <v>45292</v>
      </c>
      <c r="R24" s="5">
        <f t="shared" si="8"/>
        <v>45292</v>
      </c>
      <c r="S24" s="4">
        <v>150000</v>
      </c>
      <c r="T24" s="7">
        <f t="shared" si="9"/>
        <v>150000</v>
      </c>
      <c r="U24" s="4">
        <v>10233</v>
      </c>
      <c r="V24" s="4">
        <f>VLOOKUP(U24,'CC Odoo'!$A$1:$E$998,4,FALSE)</f>
        <v>1005</v>
      </c>
      <c r="W24" s="4" t="str">
        <f t="shared" si="10"/>
        <v>{"1005": 100.0}</v>
      </c>
      <c r="X24" s="4" t="str">
        <f t="shared" si="11"/>
        <v>3010092</v>
      </c>
      <c r="Y24" s="4" t="str">
        <f t="shared" si="12"/>
        <v>3010093</v>
      </c>
      <c r="Z24" s="4" t="str">
        <f t="shared" si="13"/>
        <v>3010094</v>
      </c>
      <c r="AA24" s="4" t="str">
        <f t="shared" si="14"/>
        <v>3010095</v>
      </c>
      <c r="AB24" s="4" t="str">
        <f t="shared" si="15"/>
        <v>3010096</v>
      </c>
      <c r="AC24" s="4" t="str">
        <f t="shared" si="16"/>
        <v>3010097</v>
      </c>
      <c r="AD24" s="5">
        <f t="shared" si="17"/>
        <v>45327</v>
      </c>
      <c r="AE24" s="5">
        <f t="shared" si="18"/>
        <v>45327</v>
      </c>
      <c r="AF24" s="5">
        <f t="shared" si="19"/>
        <v>45297</v>
      </c>
      <c r="AG24" s="5">
        <f t="shared" si="20"/>
        <v>45297</v>
      </c>
      <c r="AH24" s="5">
        <f t="shared" si="21"/>
        <v>45322</v>
      </c>
      <c r="AI24" s="5">
        <f t="shared" si="22"/>
        <v>45322</v>
      </c>
      <c r="AJ24" s="5">
        <f t="shared" si="23"/>
        <v>45307</v>
      </c>
      <c r="AK24" s="5">
        <f t="shared" si="24"/>
        <v>45307</v>
      </c>
      <c r="AL24" s="5">
        <f t="shared" si="25"/>
        <v>45292</v>
      </c>
      <c r="AM24" s="5">
        <f t="shared" si="26"/>
        <v>45292</v>
      </c>
      <c r="AN24" s="5">
        <f t="shared" si="27"/>
        <v>45313</v>
      </c>
      <c r="AO24" s="5">
        <f t="shared" si="28"/>
        <v>45313</v>
      </c>
      <c r="AQ24" s="4" t="str">
        <f t="shared" si="29"/>
        <v>{"</v>
      </c>
      <c r="AR24" s="4" t="str">
        <f t="shared" si="30"/>
        <v>"</v>
      </c>
      <c r="AS24" s="4" t="str">
        <f t="shared" si="31"/>
        <v xml:space="preserve">: </v>
      </c>
      <c r="AT24" s="4" t="str">
        <f t="shared" si="32"/>
        <v>100.0</v>
      </c>
      <c r="AU24" s="4" t="str">
        <f t="shared" si="33"/>
        <v>}</v>
      </c>
      <c r="AW24" s="8" t="str">
        <f t="shared" si="35"/>
        <v>15% PUR</v>
      </c>
      <c r="AX24" s="8" t="str">
        <f t="shared" si="36"/>
        <v>0% PUR</v>
      </c>
      <c r="AY24" s="8" t="str">
        <f t="shared" si="37"/>
        <v>15% PUR</v>
      </c>
      <c r="AZ24" s="8" t="str">
        <f t="shared" si="38"/>
        <v>15% PUR</v>
      </c>
      <c r="BA24" s="8" t="str">
        <f t="shared" si="39"/>
        <v>15% PUR</v>
      </c>
      <c r="BB24" s="8" t="str">
        <f t="shared" si="40"/>
        <v>0% PUR</v>
      </c>
      <c r="BC24" s="4" t="str">
        <f t="shared" si="34"/>
        <v>Raw Material</v>
      </c>
      <c r="BD24" s="4" t="str">
        <f t="shared" si="41"/>
        <v>Manpower</v>
      </c>
      <c r="BE24" s="4" t="str">
        <f t="shared" si="42"/>
        <v>Machinary</v>
      </c>
      <c r="BF24" s="4" t="str">
        <f t="shared" si="43"/>
        <v>Subcontractors</v>
      </c>
      <c r="BG24" s="4" t="str">
        <f t="shared" si="44"/>
        <v>Indirect Costs</v>
      </c>
      <c r="BH24" s="4" t="str">
        <f t="shared" si="45"/>
        <v>Overheads</v>
      </c>
      <c r="BI24" s="4">
        <f t="shared" si="46"/>
        <v>1</v>
      </c>
      <c r="BJ24" s="4">
        <f t="shared" si="47"/>
        <v>1</v>
      </c>
      <c r="BK24" s="4">
        <f t="shared" si="48"/>
        <v>1</v>
      </c>
      <c r="BL24" s="4">
        <f t="shared" si="49"/>
        <v>1</v>
      </c>
      <c r="BM24" s="4">
        <f t="shared" si="50"/>
        <v>1</v>
      </c>
      <c r="BN24" s="4">
        <f t="shared" si="51"/>
        <v>1</v>
      </c>
      <c r="BO24" s="26">
        <f t="shared" si="52"/>
        <v>69525</v>
      </c>
      <c r="BP24" s="26">
        <f t="shared" si="53"/>
        <v>33960</v>
      </c>
      <c r="BQ24" s="26">
        <f t="shared" si="54"/>
        <v>3135</v>
      </c>
      <c r="BR24" s="26">
        <f t="shared" si="55"/>
        <v>13920</v>
      </c>
      <c r="BS24" s="26">
        <f t="shared" si="56"/>
        <v>5955</v>
      </c>
      <c r="BT24" s="26">
        <f t="shared" si="57"/>
        <v>13740</v>
      </c>
      <c r="BU24" s="27">
        <f t="shared" si="58"/>
        <v>150000</v>
      </c>
      <c r="BV24" s="27">
        <f t="shared" si="59"/>
        <v>140235</v>
      </c>
    </row>
    <row r="25" spans="1:74" x14ac:dyDescent="0.2">
      <c r="A25" s="4" t="s">
        <v>795</v>
      </c>
      <c r="B25" s="5">
        <v>45292</v>
      </c>
      <c r="C25" s="5" t="str">
        <f t="shared" si="0"/>
        <v/>
      </c>
      <c r="D25" s="31" t="s">
        <v>1038</v>
      </c>
      <c r="E25" s="4" t="str">
        <f t="shared" si="1"/>
        <v/>
      </c>
      <c r="F25" s="31" t="s">
        <v>1039</v>
      </c>
      <c r="G25" s="4" t="str">
        <f t="shared" si="2"/>
        <v/>
      </c>
      <c r="H25" s="31" t="s">
        <v>1041</v>
      </c>
      <c r="I25" s="4" t="str">
        <f t="shared" si="3"/>
        <v/>
      </c>
      <c r="J25" s="31" t="s">
        <v>1040</v>
      </c>
      <c r="K25" s="4" t="str">
        <f t="shared" si="4"/>
        <v/>
      </c>
      <c r="L25" s="31" t="s">
        <v>1042</v>
      </c>
      <c r="M25" s="4" t="str">
        <f t="shared" si="5"/>
        <v/>
      </c>
      <c r="N25" s="31" t="s">
        <v>1020</v>
      </c>
      <c r="O25" s="4" t="str">
        <f t="shared" si="6"/>
        <v/>
      </c>
      <c r="P25" s="5">
        <v>45322</v>
      </c>
      <c r="Q25" s="5" t="str">
        <f t="shared" si="7"/>
        <v/>
      </c>
      <c r="R25" s="5" t="str">
        <f t="shared" si="8"/>
        <v/>
      </c>
      <c r="S25" s="4">
        <v>0</v>
      </c>
      <c r="T25" s="7">
        <f t="shared" si="9"/>
        <v>0</v>
      </c>
      <c r="U25" s="4">
        <v>10233</v>
      </c>
      <c r="V25" s="4">
        <f>VLOOKUP(U25,'CC Odoo'!$A$1:$E$998,4,FALSE)</f>
        <v>1005</v>
      </c>
      <c r="W25" s="4" t="str">
        <f t="shared" si="10"/>
        <v>{"1005": 100.0}</v>
      </c>
      <c r="X25" s="4" t="str">
        <f t="shared" si="11"/>
        <v>101011701</v>
      </c>
      <c r="Y25" s="4" t="str">
        <f t="shared" si="12"/>
        <v>3010093</v>
      </c>
      <c r="Z25" s="4" t="str">
        <f t="shared" si="13"/>
        <v>3010094</v>
      </c>
      <c r="AA25" s="4" t="str">
        <f t="shared" si="14"/>
        <v>101011701</v>
      </c>
      <c r="AB25" s="4" t="str">
        <f t="shared" si="15"/>
        <v>3010096</v>
      </c>
      <c r="AC25" s="4" t="str">
        <f t="shared" si="16"/>
        <v>3010097</v>
      </c>
      <c r="AD25" s="5">
        <f t="shared" si="17"/>
        <v>45327</v>
      </c>
      <c r="AE25" s="5" t="str">
        <f t="shared" si="18"/>
        <v/>
      </c>
      <c r="AF25" s="5">
        <f t="shared" si="19"/>
        <v>45297</v>
      </c>
      <c r="AG25" s="5" t="str">
        <f t="shared" si="20"/>
        <v/>
      </c>
      <c r="AH25" s="5">
        <f t="shared" si="21"/>
        <v>45322</v>
      </c>
      <c r="AI25" s="5" t="str">
        <f t="shared" si="22"/>
        <v/>
      </c>
      <c r="AJ25" s="5">
        <f t="shared" si="23"/>
        <v>45307</v>
      </c>
      <c r="AK25" s="5" t="str">
        <f t="shared" si="24"/>
        <v/>
      </c>
      <c r="AL25" s="5">
        <f t="shared" si="25"/>
        <v>45292</v>
      </c>
      <c r="AM25" s="5" t="str">
        <f t="shared" si="26"/>
        <v/>
      </c>
      <c r="AN25" s="5">
        <f t="shared" si="27"/>
        <v>45313</v>
      </c>
      <c r="AO25" s="5" t="str">
        <f t="shared" si="28"/>
        <v/>
      </c>
      <c r="AQ25" s="4" t="str">
        <f t="shared" si="29"/>
        <v>{"</v>
      </c>
      <c r="AR25" s="4" t="str">
        <f t="shared" si="30"/>
        <v>"</v>
      </c>
      <c r="AS25" s="4" t="str">
        <f t="shared" si="31"/>
        <v xml:space="preserve">: </v>
      </c>
      <c r="AT25" s="4" t="str">
        <f t="shared" si="32"/>
        <v>100.0</v>
      </c>
      <c r="AU25" s="4" t="str">
        <f t="shared" si="33"/>
        <v>}</v>
      </c>
      <c r="AW25" s="8" t="str">
        <f t="shared" si="35"/>
        <v>15% PUR</v>
      </c>
      <c r="AX25" s="8" t="str">
        <f t="shared" si="36"/>
        <v>0% PUR</v>
      </c>
      <c r="AY25" s="8" t="str">
        <f t="shared" si="37"/>
        <v>15% PUR</v>
      </c>
      <c r="AZ25" s="8" t="str">
        <f t="shared" si="38"/>
        <v>15% PUR</v>
      </c>
      <c r="BA25" s="8" t="str">
        <f t="shared" si="39"/>
        <v>15% PUR</v>
      </c>
      <c r="BB25" s="8" t="str">
        <f t="shared" si="40"/>
        <v>0% PUR</v>
      </c>
      <c r="BC25" s="4" t="str">
        <f t="shared" si="34"/>
        <v>Deduction of Advance Payment to Suppliers</v>
      </c>
      <c r="BD25" s="4" t="str">
        <f t="shared" si="41"/>
        <v>Manpower</v>
      </c>
      <c r="BE25" s="4" t="str">
        <f t="shared" si="42"/>
        <v>Machinary</v>
      </c>
      <c r="BF25" s="4" t="str">
        <f t="shared" si="43"/>
        <v>Deduction of Advance Payment to Suppliers</v>
      </c>
      <c r="BG25" s="4" t="str">
        <f t="shared" si="44"/>
        <v>Indirect Costs</v>
      </c>
      <c r="BH25" s="4" t="str">
        <f t="shared" si="45"/>
        <v>Overheads</v>
      </c>
      <c r="BI25" s="4">
        <f t="shared" si="46"/>
        <v>-1</v>
      </c>
      <c r="BJ25" s="4">
        <f t="shared" si="47"/>
        <v>1</v>
      </c>
      <c r="BK25" s="4">
        <f t="shared" si="48"/>
        <v>1</v>
      </c>
      <c r="BL25" s="4">
        <f t="shared" si="49"/>
        <v>-1</v>
      </c>
      <c r="BM25" s="4">
        <f t="shared" si="50"/>
        <v>1</v>
      </c>
      <c r="BN25" s="4">
        <f t="shared" si="51"/>
        <v>1</v>
      </c>
      <c r="BO25" s="26">
        <f t="shared" si="52"/>
        <v>0</v>
      </c>
      <c r="BP25" s="26">
        <f t="shared" si="53"/>
        <v>0</v>
      </c>
      <c r="BQ25" s="26">
        <f t="shared" si="54"/>
        <v>0</v>
      </c>
      <c r="BR25" s="26">
        <f t="shared" si="55"/>
        <v>0</v>
      </c>
      <c r="BS25" s="26">
        <f t="shared" si="56"/>
        <v>0</v>
      </c>
      <c r="BT25" s="26">
        <f t="shared" si="57"/>
        <v>0</v>
      </c>
      <c r="BU25" s="27">
        <f t="shared" si="58"/>
        <v>0</v>
      </c>
      <c r="BV25" s="27" t="str">
        <f t="shared" si="59"/>
        <v/>
      </c>
    </row>
    <row r="26" spans="1:74" x14ac:dyDescent="0.2">
      <c r="A26" s="4" t="s">
        <v>794</v>
      </c>
      <c r="B26" s="5">
        <v>45292</v>
      </c>
      <c r="C26" s="5">
        <f t="shared" si="0"/>
        <v>45262</v>
      </c>
      <c r="D26" s="31" t="s">
        <v>1038</v>
      </c>
      <c r="E26" s="4" t="str">
        <f t="shared" si="1"/>
        <v>Raw Material Supplier</v>
      </c>
      <c r="F26" s="31" t="s">
        <v>1039</v>
      </c>
      <c r="G26" s="4" t="str">
        <f t="shared" si="2"/>
        <v>Employees Wages &amp; Salaries</v>
      </c>
      <c r="H26" s="31" t="s">
        <v>1041</v>
      </c>
      <c r="I26" s="4" t="str">
        <f t="shared" si="3"/>
        <v>Machinary Depreciation &amp; Maintenance</v>
      </c>
      <c r="J26" s="31" t="s">
        <v>1040</v>
      </c>
      <c r="K26" s="4" t="str">
        <f t="shared" si="4"/>
        <v>Subcontractors &amp; Services</v>
      </c>
      <c r="L26" s="31" t="s">
        <v>1042</v>
      </c>
      <c r="M26" s="4" t="str">
        <f t="shared" si="5"/>
        <v>Indirect Costs</v>
      </c>
      <c r="N26" s="31" t="s">
        <v>1020</v>
      </c>
      <c r="O26" s="4" t="str">
        <f t="shared" si="6"/>
        <v>Overheads</v>
      </c>
      <c r="P26" s="5">
        <v>45322</v>
      </c>
      <c r="Q26" s="5">
        <f t="shared" si="7"/>
        <v>45292</v>
      </c>
      <c r="R26" s="5">
        <f t="shared" si="8"/>
        <v>45292</v>
      </c>
      <c r="S26" s="4">
        <v>162372.69999999995</v>
      </c>
      <c r="T26" s="7">
        <f t="shared" si="9"/>
        <v>162373</v>
      </c>
      <c r="U26" s="4">
        <v>10222</v>
      </c>
      <c r="V26" s="4">
        <f>VLOOKUP(U26,'CC Odoo'!$A$1:$E$998,4,FALSE)</f>
        <v>994</v>
      </c>
      <c r="W26" s="4" t="str">
        <f t="shared" si="10"/>
        <v>{"994": 100.0}</v>
      </c>
      <c r="X26" s="4" t="str">
        <f t="shared" si="11"/>
        <v>3010092</v>
      </c>
      <c r="Y26" s="4" t="str">
        <f t="shared" si="12"/>
        <v>3010093</v>
      </c>
      <c r="Z26" s="4" t="str">
        <f t="shared" si="13"/>
        <v>3010094</v>
      </c>
      <c r="AA26" s="4" t="str">
        <f t="shared" si="14"/>
        <v>3010095</v>
      </c>
      <c r="AB26" s="4" t="str">
        <f t="shared" si="15"/>
        <v>3010096</v>
      </c>
      <c r="AC26" s="4" t="str">
        <f t="shared" si="16"/>
        <v>3010097</v>
      </c>
      <c r="AD26" s="5">
        <f t="shared" si="17"/>
        <v>45327</v>
      </c>
      <c r="AE26" s="5">
        <f t="shared" si="18"/>
        <v>45327</v>
      </c>
      <c r="AF26" s="5">
        <f t="shared" si="19"/>
        <v>45297</v>
      </c>
      <c r="AG26" s="5">
        <f t="shared" si="20"/>
        <v>45297</v>
      </c>
      <c r="AH26" s="5">
        <f t="shared" si="21"/>
        <v>45322</v>
      </c>
      <c r="AI26" s="5">
        <f t="shared" si="22"/>
        <v>45322</v>
      </c>
      <c r="AJ26" s="5">
        <f t="shared" si="23"/>
        <v>45307</v>
      </c>
      <c r="AK26" s="5">
        <f t="shared" si="24"/>
        <v>45307</v>
      </c>
      <c r="AL26" s="5">
        <f t="shared" si="25"/>
        <v>45292</v>
      </c>
      <c r="AM26" s="5">
        <f t="shared" si="26"/>
        <v>45292</v>
      </c>
      <c r="AN26" s="5">
        <f t="shared" si="27"/>
        <v>45313</v>
      </c>
      <c r="AO26" s="5">
        <f t="shared" si="28"/>
        <v>45313</v>
      </c>
      <c r="AQ26" s="4" t="str">
        <f t="shared" si="29"/>
        <v>{"</v>
      </c>
      <c r="AR26" s="4" t="str">
        <f t="shared" si="30"/>
        <v>"</v>
      </c>
      <c r="AS26" s="4" t="str">
        <f t="shared" si="31"/>
        <v xml:space="preserve">: </v>
      </c>
      <c r="AT26" s="4" t="str">
        <f t="shared" si="32"/>
        <v>100.0</v>
      </c>
      <c r="AU26" s="4" t="str">
        <f t="shared" si="33"/>
        <v>}</v>
      </c>
      <c r="AW26" s="8" t="str">
        <f t="shared" si="35"/>
        <v>15% PUR</v>
      </c>
      <c r="AX26" s="8" t="str">
        <f t="shared" si="36"/>
        <v>0% PUR</v>
      </c>
      <c r="AY26" s="8" t="str">
        <f t="shared" si="37"/>
        <v>15% PUR</v>
      </c>
      <c r="AZ26" s="8" t="str">
        <f t="shared" si="38"/>
        <v>15% PUR</v>
      </c>
      <c r="BA26" s="8" t="str">
        <f t="shared" si="39"/>
        <v>15% PUR</v>
      </c>
      <c r="BB26" s="8" t="str">
        <f t="shared" si="40"/>
        <v>0% PUR</v>
      </c>
      <c r="BC26" s="4" t="str">
        <f t="shared" si="34"/>
        <v>Raw Material</v>
      </c>
      <c r="BD26" s="4" t="str">
        <f t="shared" si="41"/>
        <v>Manpower</v>
      </c>
      <c r="BE26" s="4" t="str">
        <f t="shared" si="42"/>
        <v>Machinary</v>
      </c>
      <c r="BF26" s="4" t="str">
        <f t="shared" si="43"/>
        <v>Subcontractors</v>
      </c>
      <c r="BG26" s="4" t="str">
        <f t="shared" si="44"/>
        <v>Indirect Costs</v>
      </c>
      <c r="BH26" s="4" t="str">
        <f t="shared" si="45"/>
        <v>Overheads</v>
      </c>
      <c r="BI26" s="4">
        <f t="shared" si="46"/>
        <v>1</v>
      </c>
      <c r="BJ26" s="4">
        <f t="shared" si="47"/>
        <v>1</v>
      </c>
      <c r="BK26" s="4">
        <f t="shared" si="48"/>
        <v>1</v>
      </c>
      <c r="BL26" s="4">
        <f t="shared" si="49"/>
        <v>1</v>
      </c>
      <c r="BM26" s="4">
        <f t="shared" si="50"/>
        <v>1</v>
      </c>
      <c r="BN26" s="4">
        <f t="shared" si="51"/>
        <v>1</v>
      </c>
      <c r="BO26" s="26">
        <f t="shared" si="52"/>
        <v>75260</v>
      </c>
      <c r="BP26" s="26">
        <f t="shared" si="53"/>
        <v>36761</v>
      </c>
      <c r="BQ26" s="26">
        <f t="shared" si="54"/>
        <v>3394</v>
      </c>
      <c r="BR26" s="26">
        <f t="shared" si="55"/>
        <v>15068</v>
      </c>
      <c r="BS26" s="26">
        <f t="shared" si="56"/>
        <v>6446</v>
      </c>
      <c r="BT26" s="26">
        <f t="shared" si="57"/>
        <v>14873</v>
      </c>
      <c r="BU26" s="27">
        <f t="shared" si="58"/>
        <v>162373</v>
      </c>
      <c r="BV26" s="27">
        <f t="shared" si="59"/>
        <v>151802</v>
      </c>
    </row>
    <row r="27" spans="1:74" x14ac:dyDescent="0.2">
      <c r="A27" s="4" t="s">
        <v>795</v>
      </c>
      <c r="B27" s="5">
        <v>45292</v>
      </c>
      <c r="C27" s="5" t="str">
        <f t="shared" si="0"/>
        <v/>
      </c>
      <c r="D27" s="31" t="s">
        <v>1038</v>
      </c>
      <c r="E27" s="4" t="str">
        <f t="shared" si="1"/>
        <v/>
      </c>
      <c r="F27" s="31" t="s">
        <v>1039</v>
      </c>
      <c r="G27" s="4" t="str">
        <f t="shared" si="2"/>
        <v/>
      </c>
      <c r="H27" s="31" t="s">
        <v>1041</v>
      </c>
      <c r="I27" s="4" t="str">
        <f t="shared" si="3"/>
        <v/>
      </c>
      <c r="J27" s="31" t="s">
        <v>1040</v>
      </c>
      <c r="K27" s="4" t="str">
        <f t="shared" si="4"/>
        <v/>
      </c>
      <c r="L27" s="31" t="s">
        <v>1042</v>
      </c>
      <c r="M27" s="4" t="str">
        <f t="shared" si="5"/>
        <v/>
      </c>
      <c r="N27" s="31" t="s">
        <v>1020</v>
      </c>
      <c r="O27" s="4" t="str">
        <f t="shared" si="6"/>
        <v/>
      </c>
      <c r="P27" s="5">
        <v>45322</v>
      </c>
      <c r="Q27" s="5" t="str">
        <f t="shared" si="7"/>
        <v/>
      </c>
      <c r="R27" s="5" t="str">
        <f t="shared" si="8"/>
        <v/>
      </c>
      <c r="S27" s="4">
        <v>0</v>
      </c>
      <c r="T27" s="7">
        <f t="shared" si="9"/>
        <v>0</v>
      </c>
      <c r="U27" s="4">
        <v>10222</v>
      </c>
      <c r="V27" s="4">
        <f>VLOOKUP(U27,'CC Odoo'!$A$1:$E$998,4,FALSE)</f>
        <v>994</v>
      </c>
      <c r="W27" s="4" t="str">
        <f t="shared" si="10"/>
        <v>{"994": 100.0}</v>
      </c>
      <c r="X27" s="4" t="str">
        <f t="shared" si="11"/>
        <v>101011701</v>
      </c>
      <c r="Y27" s="4" t="str">
        <f t="shared" si="12"/>
        <v>3010093</v>
      </c>
      <c r="Z27" s="4" t="str">
        <f t="shared" si="13"/>
        <v>3010094</v>
      </c>
      <c r="AA27" s="4" t="str">
        <f t="shared" si="14"/>
        <v>101011701</v>
      </c>
      <c r="AB27" s="4" t="str">
        <f t="shared" si="15"/>
        <v>3010096</v>
      </c>
      <c r="AC27" s="4" t="str">
        <f t="shared" si="16"/>
        <v>3010097</v>
      </c>
      <c r="AD27" s="5">
        <f t="shared" si="17"/>
        <v>45327</v>
      </c>
      <c r="AE27" s="5" t="str">
        <f t="shared" si="18"/>
        <v/>
      </c>
      <c r="AF27" s="5">
        <f t="shared" si="19"/>
        <v>45297</v>
      </c>
      <c r="AG27" s="5" t="str">
        <f t="shared" si="20"/>
        <v/>
      </c>
      <c r="AH27" s="5">
        <f t="shared" si="21"/>
        <v>45322</v>
      </c>
      <c r="AI27" s="5" t="str">
        <f t="shared" si="22"/>
        <v/>
      </c>
      <c r="AJ27" s="5">
        <f t="shared" si="23"/>
        <v>45307</v>
      </c>
      <c r="AK27" s="5" t="str">
        <f t="shared" si="24"/>
        <v/>
      </c>
      <c r="AL27" s="5">
        <f t="shared" si="25"/>
        <v>45292</v>
      </c>
      <c r="AM27" s="5" t="str">
        <f t="shared" si="26"/>
        <v/>
      </c>
      <c r="AN27" s="5">
        <f t="shared" si="27"/>
        <v>45313</v>
      </c>
      <c r="AO27" s="5" t="str">
        <f t="shared" si="28"/>
        <v/>
      </c>
      <c r="AQ27" s="4" t="str">
        <f t="shared" si="29"/>
        <v>{"</v>
      </c>
      <c r="AR27" s="4" t="str">
        <f t="shared" si="30"/>
        <v>"</v>
      </c>
      <c r="AS27" s="4" t="str">
        <f t="shared" si="31"/>
        <v xml:space="preserve">: </v>
      </c>
      <c r="AT27" s="4" t="str">
        <f t="shared" si="32"/>
        <v>100.0</v>
      </c>
      <c r="AU27" s="4" t="str">
        <f t="shared" si="33"/>
        <v>}</v>
      </c>
      <c r="AW27" s="8" t="str">
        <f t="shared" si="35"/>
        <v>15% PUR</v>
      </c>
      <c r="AX27" s="8" t="str">
        <f t="shared" si="36"/>
        <v>0% PUR</v>
      </c>
      <c r="AY27" s="8" t="str">
        <f t="shared" si="37"/>
        <v>15% PUR</v>
      </c>
      <c r="AZ27" s="8" t="str">
        <f t="shared" si="38"/>
        <v>15% PUR</v>
      </c>
      <c r="BA27" s="8" t="str">
        <f t="shared" si="39"/>
        <v>15% PUR</v>
      </c>
      <c r="BB27" s="8" t="str">
        <f t="shared" si="40"/>
        <v>0% PUR</v>
      </c>
      <c r="BC27" s="4" t="str">
        <f t="shared" si="34"/>
        <v>Deduction of Advance Payment to Suppliers</v>
      </c>
      <c r="BD27" s="4" t="str">
        <f t="shared" si="41"/>
        <v>Manpower</v>
      </c>
      <c r="BE27" s="4" t="str">
        <f t="shared" si="42"/>
        <v>Machinary</v>
      </c>
      <c r="BF27" s="4" t="str">
        <f t="shared" si="43"/>
        <v>Deduction of Advance Payment to Suppliers</v>
      </c>
      <c r="BG27" s="4" t="str">
        <f t="shared" si="44"/>
        <v>Indirect Costs</v>
      </c>
      <c r="BH27" s="4" t="str">
        <f t="shared" si="45"/>
        <v>Overheads</v>
      </c>
      <c r="BI27" s="4">
        <f t="shared" si="46"/>
        <v>-1</v>
      </c>
      <c r="BJ27" s="4">
        <f t="shared" si="47"/>
        <v>1</v>
      </c>
      <c r="BK27" s="4">
        <f t="shared" si="48"/>
        <v>1</v>
      </c>
      <c r="BL27" s="4">
        <f t="shared" si="49"/>
        <v>-1</v>
      </c>
      <c r="BM27" s="4">
        <f t="shared" si="50"/>
        <v>1</v>
      </c>
      <c r="BN27" s="4">
        <f t="shared" si="51"/>
        <v>1</v>
      </c>
      <c r="BO27" s="26">
        <f t="shared" si="52"/>
        <v>0</v>
      </c>
      <c r="BP27" s="26">
        <f t="shared" si="53"/>
        <v>0</v>
      </c>
      <c r="BQ27" s="26">
        <f t="shared" si="54"/>
        <v>0</v>
      </c>
      <c r="BR27" s="26">
        <f t="shared" si="55"/>
        <v>0</v>
      </c>
      <c r="BS27" s="26">
        <f t="shared" si="56"/>
        <v>0</v>
      </c>
      <c r="BT27" s="26">
        <f t="shared" si="57"/>
        <v>0</v>
      </c>
      <c r="BU27" s="27">
        <f t="shared" si="58"/>
        <v>0</v>
      </c>
      <c r="BV27" s="27" t="str">
        <f t="shared" si="59"/>
        <v/>
      </c>
    </row>
    <row r="28" spans="1:74" x14ac:dyDescent="0.2">
      <c r="A28" s="4" t="s">
        <v>794</v>
      </c>
      <c r="B28" s="5">
        <v>45292</v>
      </c>
      <c r="C28" s="5">
        <f t="shared" si="0"/>
        <v>45262</v>
      </c>
      <c r="D28" s="31" t="s">
        <v>1038</v>
      </c>
      <c r="E28" s="4" t="str">
        <f t="shared" si="1"/>
        <v>Raw Material Supplier</v>
      </c>
      <c r="F28" s="31" t="s">
        <v>1039</v>
      </c>
      <c r="G28" s="4" t="str">
        <f t="shared" si="2"/>
        <v>Employees Wages &amp; Salaries</v>
      </c>
      <c r="H28" s="31" t="s">
        <v>1041</v>
      </c>
      <c r="I28" s="4" t="str">
        <f t="shared" si="3"/>
        <v>Machinary Depreciation &amp; Maintenance</v>
      </c>
      <c r="J28" s="31" t="s">
        <v>1040</v>
      </c>
      <c r="K28" s="4" t="str">
        <f t="shared" si="4"/>
        <v>Subcontractors &amp; Services</v>
      </c>
      <c r="L28" s="31" t="s">
        <v>1042</v>
      </c>
      <c r="M28" s="4" t="str">
        <f t="shared" si="5"/>
        <v>Indirect Costs</v>
      </c>
      <c r="N28" s="31" t="s">
        <v>1020</v>
      </c>
      <c r="O28" s="4" t="str">
        <f t="shared" si="6"/>
        <v>Overheads</v>
      </c>
      <c r="P28" s="5">
        <v>45322</v>
      </c>
      <c r="Q28" s="5">
        <f t="shared" si="7"/>
        <v>45292</v>
      </c>
      <c r="R28" s="5">
        <f t="shared" si="8"/>
        <v>45292</v>
      </c>
      <c r="S28" s="4">
        <v>220000</v>
      </c>
      <c r="T28" s="7">
        <f t="shared" si="9"/>
        <v>220000</v>
      </c>
      <c r="U28" s="4">
        <v>10230</v>
      </c>
      <c r="V28" s="4">
        <f>VLOOKUP(U28,'CC Odoo'!$A$1:$E$998,4,FALSE)</f>
        <v>1002</v>
      </c>
      <c r="W28" s="4" t="str">
        <f t="shared" si="10"/>
        <v>{"1002": 100.0}</v>
      </c>
      <c r="X28" s="4" t="str">
        <f t="shared" si="11"/>
        <v>3010092</v>
      </c>
      <c r="Y28" s="4" t="str">
        <f t="shared" si="12"/>
        <v>3010093</v>
      </c>
      <c r="Z28" s="4" t="str">
        <f t="shared" si="13"/>
        <v>3010094</v>
      </c>
      <c r="AA28" s="4" t="str">
        <f t="shared" si="14"/>
        <v>3010095</v>
      </c>
      <c r="AB28" s="4" t="str">
        <f t="shared" si="15"/>
        <v>3010096</v>
      </c>
      <c r="AC28" s="4" t="str">
        <f t="shared" si="16"/>
        <v>3010097</v>
      </c>
      <c r="AD28" s="5">
        <f t="shared" si="17"/>
        <v>45327</v>
      </c>
      <c r="AE28" s="5">
        <f t="shared" si="18"/>
        <v>45327</v>
      </c>
      <c r="AF28" s="5">
        <f t="shared" si="19"/>
        <v>45297</v>
      </c>
      <c r="AG28" s="5">
        <f t="shared" si="20"/>
        <v>45297</v>
      </c>
      <c r="AH28" s="5">
        <f t="shared" si="21"/>
        <v>45322</v>
      </c>
      <c r="AI28" s="5">
        <f t="shared" si="22"/>
        <v>45322</v>
      </c>
      <c r="AJ28" s="5">
        <f t="shared" si="23"/>
        <v>45307</v>
      </c>
      <c r="AK28" s="5">
        <f t="shared" si="24"/>
        <v>45307</v>
      </c>
      <c r="AL28" s="5">
        <f t="shared" si="25"/>
        <v>45292</v>
      </c>
      <c r="AM28" s="5">
        <f t="shared" si="26"/>
        <v>45292</v>
      </c>
      <c r="AN28" s="5">
        <f t="shared" si="27"/>
        <v>45313</v>
      </c>
      <c r="AO28" s="5">
        <f t="shared" si="28"/>
        <v>45313</v>
      </c>
      <c r="AQ28" s="4" t="str">
        <f t="shared" si="29"/>
        <v>{"</v>
      </c>
      <c r="AR28" s="4" t="str">
        <f t="shared" si="30"/>
        <v>"</v>
      </c>
      <c r="AS28" s="4" t="str">
        <f t="shared" si="31"/>
        <v xml:space="preserve">: </v>
      </c>
      <c r="AT28" s="4" t="str">
        <f t="shared" si="32"/>
        <v>100.0</v>
      </c>
      <c r="AU28" s="4" t="str">
        <f t="shared" si="33"/>
        <v>}</v>
      </c>
      <c r="AW28" s="8" t="str">
        <f t="shared" si="35"/>
        <v>15% PUR</v>
      </c>
      <c r="AX28" s="8" t="str">
        <f t="shared" si="36"/>
        <v>0% PUR</v>
      </c>
      <c r="AY28" s="8" t="str">
        <f t="shared" si="37"/>
        <v>15% PUR</v>
      </c>
      <c r="AZ28" s="8" t="str">
        <f t="shared" si="38"/>
        <v>15% PUR</v>
      </c>
      <c r="BA28" s="8" t="str">
        <f t="shared" si="39"/>
        <v>15% PUR</v>
      </c>
      <c r="BB28" s="8" t="str">
        <f t="shared" si="40"/>
        <v>0% PUR</v>
      </c>
      <c r="BC28" s="4" t="str">
        <f t="shared" si="34"/>
        <v>Raw Material</v>
      </c>
      <c r="BD28" s="4" t="str">
        <f t="shared" si="41"/>
        <v>Manpower</v>
      </c>
      <c r="BE28" s="4" t="str">
        <f t="shared" si="42"/>
        <v>Machinary</v>
      </c>
      <c r="BF28" s="4" t="str">
        <f t="shared" si="43"/>
        <v>Subcontractors</v>
      </c>
      <c r="BG28" s="4" t="str">
        <f t="shared" si="44"/>
        <v>Indirect Costs</v>
      </c>
      <c r="BH28" s="4" t="str">
        <f t="shared" si="45"/>
        <v>Overheads</v>
      </c>
      <c r="BI28" s="4">
        <f t="shared" si="46"/>
        <v>1</v>
      </c>
      <c r="BJ28" s="4">
        <f t="shared" si="47"/>
        <v>1</v>
      </c>
      <c r="BK28" s="4">
        <f t="shared" si="48"/>
        <v>1</v>
      </c>
      <c r="BL28" s="4">
        <f t="shared" si="49"/>
        <v>1</v>
      </c>
      <c r="BM28" s="4">
        <f t="shared" si="50"/>
        <v>1</v>
      </c>
      <c r="BN28" s="4">
        <f t="shared" si="51"/>
        <v>1</v>
      </c>
      <c r="BO28" s="26">
        <f t="shared" si="52"/>
        <v>101970</v>
      </c>
      <c r="BP28" s="26">
        <f t="shared" si="53"/>
        <v>49808</v>
      </c>
      <c r="BQ28" s="26">
        <f t="shared" si="54"/>
        <v>4598</v>
      </c>
      <c r="BR28" s="26">
        <f t="shared" si="55"/>
        <v>20416</v>
      </c>
      <c r="BS28" s="26">
        <f t="shared" si="56"/>
        <v>8734</v>
      </c>
      <c r="BT28" s="26">
        <f t="shared" si="57"/>
        <v>20152</v>
      </c>
      <c r="BU28" s="27">
        <f t="shared" si="58"/>
        <v>220000</v>
      </c>
      <c r="BV28" s="27">
        <f t="shared" si="59"/>
        <v>205678</v>
      </c>
    </row>
    <row r="29" spans="1:74" x14ac:dyDescent="0.2">
      <c r="A29" s="4" t="s">
        <v>795</v>
      </c>
      <c r="B29" s="5">
        <v>45292</v>
      </c>
      <c r="C29" s="5" t="str">
        <f t="shared" si="0"/>
        <v/>
      </c>
      <c r="D29" s="31" t="s">
        <v>1038</v>
      </c>
      <c r="E29" s="4" t="str">
        <f t="shared" si="1"/>
        <v/>
      </c>
      <c r="F29" s="31" t="s">
        <v>1039</v>
      </c>
      <c r="G29" s="4" t="str">
        <f t="shared" si="2"/>
        <v/>
      </c>
      <c r="H29" s="31" t="s">
        <v>1041</v>
      </c>
      <c r="I29" s="4" t="str">
        <f t="shared" si="3"/>
        <v/>
      </c>
      <c r="J29" s="31" t="s">
        <v>1040</v>
      </c>
      <c r="K29" s="4" t="str">
        <f t="shared" si="4"/>
        <v/>
      </c>
      <c r="L29" s="31" t="s">
        <v>1042</v>
      </c>
      <c r="M29" s="4" t="str">
        <f t="shared" si="5"/>
        <v/>
      </c>
      <c r="N29" s="31" t="s">
        <v>1020</v>
      </c>
      <c r="O29" s="4" t="str">
        <f t="shared" si="6"/>
        <v/>
      </c>
      <c r="P29" s="5">
        <v>45322</v>
      </c>
      <c r="Q29" s="5" t="str">
        <f t="shared" si="7"/>
        <v/>
      </c>
      <c r="R29" s="5" t="str">
        <f t="shared" si="8"/>
        <v/>
      </c>
      <c r="S29" s="4">
        <v>0</v>
      </c>
      <c r="T29" s="7">
        <f t="shared" si="9"/>
        <v>0</v>
      </c>
      <c r="U29" s="4">
        <v>10230</v>
      </c>
      <c r="V29" s="4">
        <f>VLOOKUP(U29,'CC Odoo'!$A$1:$E$998,4,FALSE)</f>
        <v>1002</v>
      </c>
      <c r="W29" s="4" t="str">
        <f t="shared" si="10"/>
        <v>{"1002": 100.0}</v>
      </c>
      <c r="X29" s="4" t="str">
        <f t="shared" si="11"/>
        <v>101011701</v>
      </c>
      <c r="Y29" s="4" t="str">
        <f t="shared" si="12"/>
        <v>3010093</v>
      </c>
      <c r="Z29" s="4" t="str">
        <f t="shared" si="13"/>
        <v>3010094</v>
      </c>
      <c r="AA29" s="4" t="str">
        <f t="shared" si="14"/>
        <v>101011701</v>
      </c>
      <c r="AB29" s="4" t="str">
        <f t="shared" si="15"/>
        <v>3010096</v>
      </c>
      <c r="AC29" s="4" t="str">
        <f t="shared" si="16"/>
        <v>3010097</v>
      </c>
      <c r="AD29" s="5">
        <f t="shared" si="17"/>
        <v>45327</v>
      </c>
      <c r="AE29" s="5" t="str">
        <f t="shared" si="18"/>
        <v/>
      </c>
      <c r="AF29" s="5">
        <f t="shared" si="19"/>
        <v>45297</v>
      </c>
      <c r="AG29" s="5" t="str">
        <f t="shared" si="20"/>
        <v/>
      </c>
      <c r="AH29" s="5">
        <f t="shared" si="21"/>
        <v>45322</v>
      </c>
      <c r="AI29" s="5" t="str">
        <f t="shared" si="22"/>
        <v/>
      </c>
      <c r="AJ29" s="5">
        <f t="shared" si="23"/>
        <v>45307</v>
      </c>
      <c r="AK29" s="5" t="str">
        <f t="shared" si="24"/>
        <v/>
      </c>
      <c r="AL29" s="5">
        <f t="shared" si="25"/>
        <v>45292</v>
      </c>
      <c r="AM29" s="5" t="str">
        <f t="shared" si="26"/>
        <v/>
      </c>
      <c r="AN29" s="5">
        <f t="shared" si="27"/>
        <v>45313</v>
      </c>
      <c r="AO29" s="5" t="str">
        <f t="shared" si="28"/>
        <v/>
      </c>
      <c r="AQ29" s="4" t="str">
        <f t="shared" si="29"/>
        <v>{"</v>
      </c>
      <c r="AR29" s="4" t="str">
        <f t="shared" si="30"/>
        <v>"</v>
      </c>
      <c r="AS29" s="4" t="str">
        <f t="shared" si="31"/>
        <v xml:space="preserve">: </v>
      </c>
      <c r="AT29" s="4" t="str">
        <f t="shared" si="32"/>
        <v>100.0</v>
      </c>
      <c r="AU29" s="4" t="str">
        <f t="shared" si="33"/>
        <v>}</v>
      </c>
      <c r="AW29" s="8" t="str">
        <f t="shared" si="35"/>
        <v>15% PUR</v>
      </c>
      <c r="AX29" s="8" t="str">
        <f t="shared" si="36"/>
        <v>0% PUR</v>
      </c>
      <c r="AY29" s="8" t="str">
        <f t="shared" si="37"/>
        <v>15% PUR</v>
      </c>
      <c r="AZ29" s="8" t="str">
        <f t="shared" si="38"/>
        <v>15% PUR</v>
      </c>
      <c r="BA29" s="8" t="str">
        <f t="shared" si="39"/>
        <v>15% PUR</v>
      </c>
      <c r="BB29" s="8" t="str">
        <f t="shared" si="40"/>
        <v>0% PUR</v>
      </c>
      <c r="BC29" s="4" t="str">
        <f t="shared" si="34"/>
        <v>Deduction of Advance Payment to Suppliers</v>
      </c>
      <c r="BD29" s="4" t="str">
        <f t="shared" si="41"/>
        <v>Manpower</v>
      </c>
      <c r="BE29" s="4" t="str">
        <f t="shared" si="42"/>
        <v>Machinary</v>
      </c>
      <c r="BF29" s="4" t="str">
        <f t="shared" si="43"/>
        <v>Deduction of Advance Payment to Suppliers</v>
      </c>
      <c r="BG29" s="4" t="str">
        <f t="shared" si="44"/>
        <v>Indirect Costs</v>
      </c>
      <c r="BH29" s="4" t="str">
        <f t="shared" si="45"/>
        <v>Overheads</v>
      </c>
      <c r="BI29" s="4">
        <f t="shared" si="46"/>
        <v>-1</v>
      </c>
      <c r="BJ29" s="4">
        <f t="shared" si="47"/>
        <v>1</v>
      </c>
      <c r="BK29" s="4">
        <f t="shared" si="48"/>
        <v>1</v>
      </c>
      <c r="BL29" s="4">
        <f t="shared" si="49"/>
        <v>-1</v>
      </c>
      <c r="BM29" s="4">
        <f t="shared" si="50"/>
        <v>1</v>
      </c>
      <c r="BN29" s="4">
        <f t="shared" si="51"/>
        <v>1</v>
      </c>
      <c r="BO29" s="26">
        <f t="shared" si="52"/>
        <v>0</v>
      </c>
      <c r="BP29" s="26">
        <f t="shared" si="53"/>
        <v>0</v>
      </c>
      <c r="BQ29" s="26">
        <f t="shared" si="54"/>
        <v>0</v>
      </c>
      <c r="BR29" s="26">
        <f t="shared" si="55"/>
        <v>0</v>
      </c>
      <c r="BS29" s="26">
        <f t="shared" si="56"/>
        <v>0</v>
      </c>
      <c r="BT29" s="26">
        <f t="shared" si="57"/>
        <v>0</v>
      </c>
      <c r="BU29" s="27">
        <f t="shared" si="58"/>
        <v>0</v>
      </c>
      <c r="BV29" s="27" t="str">
        <f t="shared" si="59"/>
        <v/>
      </c>
    </row>
    <row r="30" spans="1:74" x14ac:dyDescent="0.2">
      <c r="A30" s="4" t="s">
        <v>794</v>
      </c>
      <c r="B30" s="5">
        <v>45292</v>
      </c>
      <c r="C30" s="5">
        <f t="shared" si="0"/>
        <v>45262</v>
      </c>
      <c r="D30" s="31" t="s">
        <v>1038</v>
      </c>
      <c r="E30" s="4" t="str">
        <f t="shared" si="1"/>
        <v>Raw Material Supplier</v>
      </c>
      <c r="F30" s="31" t="s">
        <v>1039</v>
      </c>
      <c r="G30" s="4" t="str">
        <f t="shared" si="2"/>
        <v>Employees Wages &amp; Salaries</v>
      </c>
      <c r="H30" s="31" t="s">
        <v>1041</v>
      </c>
      <c r="I30" s="4" t="str">
        <f t="shared" si="3"/>
        <v>Machinary Depreciation &amp; Maintenance</v>
      </c>
      <c r="J30" s="31" t="s">
        <v>1040</v>
      </c>
      <c r="K30" s="4" t="str">
        <f t="shared" si="4"/>
        <v>Subcontractors &amp; Services</v>
      </c>
      <c r="L30" s="31" t="s">
        <v>1042</v>
      </c>
      <c r="M30" s="4" t="str">
        <f t="shared" si="5"/>
        <v>Indirect Costs</v>
      </c>
      <c r="N30" s="31" t="s">
        <v>1020</v>
      </c>
      <c r="O30" s="4" t="str">
        <f t="shared" si="6"/>
        <v>Overheads</v>
      </c>
      <c r="P30" s="5">
        <v>45322</v>
      </c>
      <c r="Q30" s="5">
        <f t="shared" si="7"/>
        <v>45292</v>
      </c>
      <c r="R30" s="5">
        <f t="shared" si="8"/>
        <v>45292</v>
      </c>
      <c r="S30" s="4">
        <v>171006.27</v>
      </c>
      <c r="T30" s="7">
        <f t="shared" si="9"/>
        <v>171006</v>
      </c>
      <c r="U30" s="4">
        <v>10147</v>
      </c>
      <c r="V30" s="4">
        <f>VLOOKUP(U30,'CC Odoo'!$A$1:$E$998,4,FALSE)</f>
        <v>919</v>
      </c>
      <c r="W30" s="4" t="str">
        <f t="shared" si="10"/>
        <v>{"919": 100.0}</v>
      </c>
      <c r="X30" s="4" t="str">
        <f t="shared" si="11"/>
        <v>3010092</v>
      </c>
      <c r="Y30" s="4" t="str">
        <f t="shared" si="12"/>
        <v>3010093</v>
      </c>
      <c r="Z30" s="4" t="str">
        <f t="shared" si="13"/>
        <v>3010094</v>
      </c>
      <c r="AA30" s="4" t="str">
        <f t="shared" si="14"/>
        <v>3010095</v>
      </c>
      <c r="AB30" s="4" t="str">
        <f t="shared" si="15"/>
        <v>3010096</v>
      </c>
      <c r="AC30" s="4" t="str">
        <f t="shared" si="16"/>
        <v>3010097</v>
      </c>
      <c r="AD30" s="5">
        <f t="shared" si="17"/>
        <v>45327</v>
      </c>
      <c r="AE30" s="5">
        <f t="shared" si="18"/>
        <v>45327</v>
      </c>
      <c r="AF30" s="5">
        <f t="shared" si="19"/>
        <v>45297</v>
      </c>
      <c r="AG30" s="5">
        <f t="shared" si="20"/>
        <v>45297</v>
      </c>
      <c r="AH30" s="5">
        <f t="shared" si="21"/>
        <v>45322</v>
      </c>
      <c r="AI30" s="5">
        <f t="shared" si="22"/>
        <v>45322</v>
      </c>
      <c r="AJ30" s="5">
        <f t="shared" si="23"/>
        <v>45307</v>
      </c>
      <c r="AK30" s="5">
        <f t="shared" si="24"/>
        <v>45307</v>
      </c>
      <c r="AL30" s="5">
        <f t="shared" si="25"/>
        <v>45292</v>
      </c>
      <c r="AM30" s="5">
        <f t="shared" si="26"/>
        <v>45292</v>
      </c>
      <c r="AN30" s="5">
        <f t="shared" si="27"/>
        <v>45313</v>
      </c>
      <c r="AO30" s="5">
        <f t="shared" si="28"/>
        <v>45313</v>
      </c>
      <c r="AQ30" s="4" t="str">
        <f t="shared" si="29"/>
        <v>{"</v>
      </c>
      <c r="AR30" s="4" t="str">
        <f t="shared" si="30"/>
        <v>"</v>
      </c>
      <c r="AS30" s="4" t="str">
        <f t="shared" si="31"/>
        <v xml:space="preserve">: </v>
      </c>
      <c r="AT30" s="4" t="str">
        <f t="shared" si="32"/>
        <v>100.0</v>
      </c>
      <c r="AU30" s="4" t="str">
        <f t="shared" si="33"/>
        <v>}</v>
      </c>
      <c r="AW30" s="8" t="str">
        <f t="shared" si="35"/>
        <v>15% PUR</v>
      </c>
      <c r="AX30" s="8" t="str">
        <f t="shared" si="36"/>
        <v>0% PUR</v>
      </c>
      <c r="AY30" s="8" t="str">
        <f t="shared" si="37"/>
        <v>15% PUR</v>
      </c>
      <c r="AZ30" s="8" t="str">
        <f t="shared" si="38"/>
        <v>15% PUR</v>
      </c>
      <c r="BA30" s="8" t="str">
        <f t="shared" si="39"/>
        <v>15% PUR</v>
      </c>
      <c r="BB30" s="8" t="str">
        <f t="shared" si="40"/>
        <v>0% PUR</v>
      </c>
      <c r="BC30" s="4" t="str">
        <f t="shared" si="34"/>
        <v>Raw Material</v>
      </c>
      <c r="BD30" s="4" t="str">
        <f t="shared" si="41"/>
        <v>Manpower</v>
      </c>
      <c r="BE30" s="4" t="str">
        <f t="shared" si="42"/>
        <v>Machinary</v>
      </c>
      <c r="BF30" s="4" t="str">
        <f t="shared" si="43"/>
        <v>Subcontractors</v>
      </c>
      <c r="BG30" s="4" t="str">
        <f t="shared" si="44"/>
        <v>Indirect Costs</v>
      </c>
      <c r="BH30" s="4" t="str">
        <f t="shared" si="45"/>
        <v>Overheads</v>
      </c>
      <c r="BI30" s="4">
        <f t="shared" si="46"/>
        <v>1</v>
      </c>
      <c r="BJ30" s="4">
        <f t="shared" si="47"/>
        <v>1</v>
      </c>
      <c r="BK30" s="4">
        <f t="shared" si="48"/>
        <v>1</v>
      </c>
      <c r="BL30" s="4">
        <f t="shared" si="49"/>
        <v>1</v>
      </c>
      <c r="BM30" s="4">
        <f t="shared" si="50"/>
        <v>1</v>
      </c>
      <c r="BN30" s="4">
        <f t="shared" si="51"/>
        <v>1</v>
      </c>
      <c r="BO30" s="26">
        <f t="shared" si="52"/>
        <v>79261</v>
      </c>
      <c r="BP30" s="26">
        <f t="shared" si="53"/>
        <v>38716</v>
      </c>
      <c r="BQ30" s="26">
        <f t="shared" si="54"/>
        <v>3574</v>
      </c>
      <c r="BR30" s="26">
        <f t="shared" si="55"/>
        <v>15869</v>
      </c>
      <c r="BS30" s="26">
        <f t="shared" si="56"/>
        <v>6789</v>
      </c>
      <c r="BT30" s="26">
        <f t="shared" si="57"/>
        <v>15664</v>
      </c>
      <c r="BU30" s="27">
        <f t="shared" si="58"/>
        <v>171006</v>
      </c>
      <c r="BV30" s="27">
        <f t="shared" si="59"/>
        <v>159873</v>
      </c>
    </row>
    <row r="31" spans="1:74" x14ac:dyDescent="0.2">
      <c r="A31" s="4" t="s">
        <v>795</v>
      </c>
      <c r="B31" s="5">
        <v>45292</v>
      </c>
      <c r="C31" s="5" t="str">
        <f t="shared" si="0"/>
        <v/>
      </c>
      <c r="D31" s="31" t="s">
        <v>1038</v>
      </c>
      <c r="E31" s="4" t="str">
        <f t="shared" si="1"/>
        <v/>
      </c>
      <c r="F31" s="31" t="s">
        <v>1039</v>
      </c>
      <c r="G31" s="4" t="str">
        <f t="shared" si="2"/>
        <v/>
      </c>
      <c r="H31" s="31" t="s">
        <v>1041</v>
      </c>
      <c r="I31" s="4" t="str">
        <f t="shared" si="3"/>
        <v/>
      </c>
      <c r="J31" s="31" t="s">
        <v>1040</v>
      </c>
      <c r="K31" s="4" t="str">
        <f t="shared" si="4"/>
        <v/>
      </c>
      <c r="L31" s="31" t="s">
        <v>1042</v>
      </c>
      <c r="M31" s="4" t="str">
        <f t="shared" si="5"/>
        <v/>
      </c>
      <c r="N31" s="31" t="s">
        <v>1020</v>
      </c>
      <c r="O31" s="4" t="str">
        <f t="shared" si="6"/>
        <v/>
      </c>
      <c r="P31" s="5">
        <v>45322</v>
      </c>
      <c r="Q31" s="5" t="str">
        <f t="shared" si="7"/>
        <v/>
      </c>
      <c r="R31" s="5" t="str">
        <f t="shared" si="8"/>
        <v/>
      </c>
      <c r="S31" s="4">
        <v>0</v>
      </c>
      <c r="T31" s="7">
        <f t="shared" si="9"/>
        <v>0</v>
      </c>
      <c r="U31" s="4">
        <v>10147</v>
      </c>
      <c r="V31" s="4">
        <f>VLOOKUP(U31,'CC Odoo'!$A$1:$E$998,4,FALSE)</f>
        <v>919</v>
      </c>
      <c r="W31" s="4" t="str">
        <f t="shared" si="10"/>
        <v>{"919": 100.0}</v>
      </c>
      <c r="X31" s="4" t="str">
        <f t="shared" si="11"/>
        <v>101011701</v>
      </c>
      <c r="Y31" s="4" t="str">
        <f t="shared" si="12"/>
        <v>3010093</v>
      </c>
      <c r="Z31" s="4" t="str">
        <f t="shared" si="13"/>
        <v>3010094</v>
      </c>
      <c r="AA31" s="4" t="str">
        <f t="shared" si="14"/>
        <v>101011701</v>
      </c>
      <c r="AB31" s="4" t="str">
        <f t="shared" si="15"/>
        <v>3010096</v>
      </c>
      <c r="AC31" s="4" t="str">
        <f t="shared" si="16"/>
        <v>3010097</v>
      </c>
      <c r="AD31" s="5">
        <f t="shared" si="17"/>
        <v>45327</v>
      </c>
      <c r="AE31" s="5" t="str">
        <f t="shared" si="18"/>
        <v/>
      </c>
      <c r="AF31" s="5">
        <f t="shared" si="19"/>
        <v>45297</v>
      </c>
      <c r="AG31" s="5" t="str">
        <f t="shared" si="20"/>
        <v/>
      </c>
      <c r="AH31" s="5">
        <f t="shared" si="21"/>
        <v>45322</v>
      </c>
      <c r="AI31" s="5" t="str">
        <f t="shared" si="22"/>
        <v/>
      </c>
      <c r="AJ31" s="5">
        <f t="shared" si="23"/>
        <v>45307</v>
      </c>
      <c r="AK31" s="5" t="str">
        <f t="shared" si="24"/>
        <v/>
      </c>
      <c r="AL31" s="5">
        <f t="shared" si="25"/>
        <v>45292</v>
      </c>
      <c r="AM31" s="5" t="str">
        <f t="shared" si="26"/>
        <v/>
      </c>
      <c r="AN31" s="5">
        <f t="shared" si="27"/>
        <v>45313</v>
      </c>
      <c r="AO31" s="5" t="str">
        <f t="shared" si="28"/>
        <v/>
      </c>
      <c r="AQ31" s="4" t="str">
        <f t="shared" si="29"/>
        <v>{"</v>
      </c>
      <c r="AR31" s="4" t="str">
        <f t="shared" si="30"/>
        <v>"</v>
      </c>
      <c r="AS31" s="4" t="str">
        <f t="shared" si="31"/>
        <v xml:space="preserve">: </v>
      </c>
      <c r="AT31" s="4" t="str">
        <f t="shared" si="32"/>
        <v>100.0</v>
      </c>
      <c r="AU31" s="4" t="str">
        <f t="shared" si="33"/>
        <v>}</v>
      </c>
      <c r="AW31" s="8" t="str">
        <f t="shared" si="35"/>
        <v>15% PUR</v>
      </c>
      <c r="AX31" s="8" t="str">
        <f t="shared" si="36"/>
        <v>0% PUR</v>
      </c>
      <c r="AY31" s="8" t="str">
        <f t="shared" si="37"/>
        <v>15% PUR</v>
      </c>
      <c r="AZ31" s="8" t="str">
        <f t="shared" si="38"/>
        <v>15% PUR</v>
      </c>
      <c r="BA31" s="8" t="str">
        <f t="shared" si="39"/>
        <v>15% PUR</v>
      </c>
      <c r="BB31" s="8" t="str">
        <f t="shared" si="40"/>
        <v>0% PUR</v>
      </c>
      <c r="BC31" s="4" t="str">
        <f t="shared" si="34"/>
        <v>Deduction of Advance Payment to Suppliers</v>
      </c>
      <c r="BD31" s="4" t="str">
        <f t="shared" si="41"/>
        <v>Manpower</v>
      </c>
      <c r="BE31" s="4" t="str">
        <f t="shared" si="42"/>
        <v>Machinary</v>
      </c>
      <c r="BF31" s="4" t="str">
        <f t="shared" si="43"/>
        <v>Deduction of Advance Payment to Suppliers</v>
      </c>
      <c r="BG31" s="4" t="str">
        <f t="shared" si="44"/>
        <v>Indirect Costs</v>
      </c>
      <c r="BH31" s="4" t="str">
        <f t="shared" si="45"/>
        <v>Overheads</v>
      </c>
      <c r="BI31" s="4">
        <f t="shared" si="46"/>
        <v>-1</v>
      </c>
      <c r="BJ31" s="4">
        <f t="shared" si="47"/>
        <v>1</v>
      </c>
      <c r="BK31" s="4">
        <f t="shared" si="48"/>
        <v>1</v>
      </c>
      <c r="BL31" s="4">
        <f t="shared" si="49"/>
        <v>-1</v>
      </c>
      <c r="BM31" s="4">
        <f t="shared" si="50"/>
        <v>1</v>
      </c>
      <c r="BN31" s="4">
        <f t="shared" si="51"/>
        <v>1</v>
      </c>
      <c r="BO31" s="26">
        <f t="shared" si="52"/>
        <v>0</v>
      </c>
      <c r="BP31" s="26">
        <f t="shared" si="53"/>
        <v>0</v>
      </c>
      <c r="BQ31" s="26">
        <f t="shared" si="54"/>
        <v>0</v>
      </c>
      <c r="BR31" s="26">
        <f t="shared" si="55"/>
        <v>0</v>
      </c>
      <c r="BS31" s="26">
        <f t="shared" si="56"/>
        <v>0</v>
      </c>
      <c r="BT31" s="26">
        <f t="shared" si="57"/>
        <v>0</v>
      </c>
      <c r="BU31" s="27">
        <f t="shared" si="58"/>
        <v>0</v>
      </c>
      <c r="BV31" s="27" t="str">
        <f t="shared" si="59"/>
        <v/>
      </c>
    </row>
    <row r="32" spans="1:74" x14ac:dyDescent="0.2">
      <c r="A32" s="4" t="s">
        <v>794</v>
      </c>
      <c r="B32" s="5">
        <v>45292</v>
      </c>
      <c r="C32" s="5">
        <f t="shared" si="0"/>
        <v>45262</v>
      </c>
      <c r="D32" s="31" t="s">
        <v>1038</v>
      </c>
      <c r="E32" s="4" t="str">
        <f t="shared" si="1"/>
        <v>Raw Material Supplier</v>
      </c>
      <c r="F32" s="31" t="s">
        <v>1039</v>
      </c>
      <c r="G32" s="4" t="str">
        <f t="shared" si="2"/>
        <v>Employees Wages &amp; Salaries</v>
      </c>
      <c r="H32" s="31" t="s">
        <v>1041</v>
      </c>
      <c r="I32" s="4" t="str">
        <f t="shared" si="3"/>
        <v>Machinary Depreciation &amp; Maintenance</v>
      </c>
      <c r="J32" s="31" t="s">
        <v>1040</v>
      </c>
      <c r="K32" s="4" t="str">
        <f t="shared" si="4"/>
        <v>Subcontractors &amp; Services</v>
      </c>
      <c r="L32" s="31" t="s">
        <v>1042</v>
      </c>
      <c r="M32" s="4" t="str">
        <f t="shared" si="5"/>
        <v>Indirect Costs</v>
      </c>
      <c r="N32" s="31" t="s">
        <v>1020</v>
      </c>
      <c r="O32" s="4" t="str">
        <f t="shared" si="6"/>
        <v>Overheads</v>
      </c>
      <c r="P32" s="5">
        <v>45322</v>
      </c>
      <c r="Q32" s="5">
        <f t="shared" si="7"/>
        <v>45292</v>
      </c>
      <c r="R32" s="5">
        <f t="shared" si="8"/>
        <v>45292</v>
      </c>
      <c r="S32" s="4">
        <v>3000000</v>
      </c>
      <c r="T32" s="7">
        <f t="shared" si="9"/>
        <v>3000000</v>
      </c>
      <c r="U32" s="4">
        <v>10248</v>
      </c>
      <c r="V32" s="4">
        <f>VLOOKUP(U32,'CC Odoo'!$A$1:$E$998,4,FALSE)</f>
        <v>1020</v>
      </c>
      <c r="W32" s="4" t="str">
        <f t="shared" si="10"/>
        <v>{"1020": 100.0}</v>
      </c>
      <c r="X32" s="4" t="str">
        <f t="shared" si="11"/>
        <v>3010092</v>
      </c>
      <c r="Y32" s="4" t="str">
        <f t="shared" si="12"/>
        <v>3010093</v>
      </c>
      <c r="Z32" s="4" t="str">
        <f t="shared" si="13"/>
        <v>3010094</v>
      </c>
      <c r="AA32" s="4" t="str">
        <f t="shared" si="14"/>
        <v>3010095</v>
      </c>
      <c r="AB32" s="4" t="str">
        <f t="shared" si="15"/>
        <v>3010096</v>
      </c>
      <c r="AC32" s="4" t="str">
        <f t="shared" si="16"/>
        <v>3010097</v>
      </c>
      <c r="AD32" s="5">
        <f t="shared" si="17"/>
        <v>45327</v>
      </c>
      <c r="AE32" s="5">
        <f t="shared" si="18"/>
        <v>45327</v>
      </c>
      <c r="AF32" s="5">
        <f t="shared" si="19"/>
        <v>45297</v>
      </c>
      <c r="AG32" s="5">
        <f t="shared" si="20"/>
        <v>45297</v>
      </c>
      <c r="AH32" s="5">
        <f t="shared" si="21"/>
        <v>45322</v>
      </c>
      <c r="AI32" s="5">
        <f t="shared" si="22"/>
        <v>45322</v>
      </c>
      <c r="AJ32" s="5">
        <f t="shared" si="23"/>
        <v>45307</v>
      </c>
      <c r="AK32" s="5">
        <f t="shared" si="24"/>
        <v>45307</v>
      </c>
      <c r="AL32" s="5">
        <f t="shared" si="25"/>
        <v>45292</v>
      </c>
      <c r="AM32" s="5">
        <f t="shared" si="26"/>
        <v>45292</v>
      </c>
      <c r="AN32" s="5">
        <f t="shared" si="27"/>
        <v>45313</v>
      </c>
      <c r="AO32" s="5">
        <f t="shared" si="28"/>
        <v>45313</v>
      </c>
      <c r="AQ32" s="4" t="str">
        <f t="shared" si="29"/>
        <v>{"</v>
      </c>
      <c r="AR32" s="4" t="str">
        <f t="shared" si="30"/>
        <v>"</v>
      </c>
      <c r="AS32" s="4" t="str">
        <f t="shared" si="31"/>
        <v xml:space="preserve">: </v>
      </c>
      <c r="AT32" s="4" t="str">
        <f t="shared" si="32"/>
        <v>100.0</v>
      </c>
      <c r="AU32" s="4" t="str">
        <f t="shared" si="33"/>
        <v>}</v>
      </c>
      <c r="AW32" s="8" t="str">
        <f t="shared" si="35"/>
        <v>15% PUR</v>
      </c>
      <c r="AX32" s="8" t="str">
        <f t="shared" si="36"/>
        <v>0% PUR</v>
      </c>
      <c r="AY32" s="8" t="str">
        <f t="shared" si="37"/>
        <v>15% PUR</v>
      </c>
      <c r="AZ32" s="8" t="str">
        <f t="shared" si="38"/>
        <v>15% PUR</v>
      </c>
      <c r="BA32" s="8" t="str">
        <f t="shared" si="39"/>
        <v>15% PUR</v>
      </c>
      <c r="BB32" s="8" t="str">
        <f t="shared" si="40"/>
        <v>0% PUR</v>
      </c>
      <c r="BC32" s="4" t="str">
        <f t="shared" si="34"/>
        <v>Raw Material</v>
      </c>
      <c r="BD32" s="4" t="str">
        <f t="shared" si="41"/>
        <v>Manpower</v>
      </c>
      <c r="BE32" s="4" t="str">
        <f t="shared" si="42"/>
        <v>Machinary</v>
      </c>
      <c r="BF32" s="4" t="str">
        <f t="shared" si="43"/>
        <v>Subcontractors</v>
      </c>
      <c r="BG32" s="4" t="str">
        <f t="shared" si="44"/>
        <v>Indirect Costs</v>
      </c>
      <c r="BH32" s="4" t="str">
        <f t="shared" si="45"/>
        <v>Overheads</v>
      </c>
      <c r="BI32" s="4">
        <f t="shared" si="46"/>
        <v>1</v>
      </c>
      <c r="BJ32" s="4">
        <f t="shared" si="47"/>
        <v>1</v>
      </c>
      <c r="BK32" s="4">
        <f t="shared" si="48"/>
        <v>1</v>
      </c>
      <c r="BL32" s="4">
        <f t="shared" si="49"/>
        <v>1</v>
      </c>
      <c r="BM32" s="4">
        <f t="shared" si="50"/>
        <v>1</v>
      </c>
      <c r="BN32" s="4">
        <f t="shared" si="51"/>
        <v>1</v>
      </c>
      <c r="BO32" s="26">
        <f t="shared" si="52"/>
        <v>1390500</v>
      </c>
      <c r="BP32" s="26">
        <f t="shared" si="53"/>
        <v>679200</v>
      </c>
      <c r="BQ32" s="26">
        <f t="shared" si="54"/>
        <v>62700</v>
      </c>
      <c r="BR32" s="26">
        <f t="shared" si="55"/>
        <v>278400</v>
      </c>
      <c r="BS32" s="26">
        <f t="shared" si="56"/>
        <v>119100</v>
      </c>
      <c r="BT32" s="26">
        <f t="shared" si="57"/>
        <v>274800</v>
      </c>
      <c r="BU32" s="27">
        <f t="shared" si="58"/>
        <v>3000000</v>
      </c>
      <c r="BV32" s="27">
        <f t="shared" si="59"/>
        <v>2804700</v>
      </c>
    </row>
    <row r="33" spans="1:74" x14ac:dyDescent="0.2">
      <c r="A33" s="4" t="s">
        <v>795</v>
      </c>
      <c r="B33" s="5">
        <v>45292</v>
      </c>
      <c r="C33" s="5" t="str">
        <f t="shared" si="0"/>
        <v/>
      </c>
      <c r="D33" s="31" t="s">
        <v>1038</v>
      </c>
      <c r="E33" s="4" t="str">
        <f t="shared" si="1"/>
        <v/>
      </c>
      <c r="F33" s="31" t="s">
        <v>1039</v>
      </c>
      <c r="G33" s="4" t="str">
        <f t="shared" si="2"/>
        <v/>
      </c>
      <c r="H33" s="31" t="s">
        <v>1041</v>
      </c>
      <c r="I33" s="4" t="str">
        <f t="shared" si="3"/>
        <v/>
      </c>
      <c r="J33" s="31" t="s">
        <v>1040</v>
      </c>
      <c r="K33" s="4" t="str">
        <f t="shared" si="4"/>
        <v/>
      </c>
      <c r="L33" s="31" t="s">
        <v>1042</v>
      </c>
      <c r="M33" s="4" t="str">
        <f t="shared" si="5"/>
        <v/>
      </c>
      <c r="N33" s="31" t="s">
        <v>1020</v>
      </c>
      <c r="O33" s="4" t="str">
        <f t="shared" si="6"/>
        <v/>
      </c>
      <c r="P33" s="5">
        <v>45322</v>
      </c>
      <c r="Q33" s="5" t="str">
        <f t="shared" si="7"/>
        <v/>
      </c>
      <c r="R33" s="5" t="str">
        <f t="shared" si="8"/>
        <v/>
      </c>
      <c r="S33" s="4">
        <v>1500000</v>
      </c>
      <c r="T33" s="7">
        <f t="shared" si="9"/>
        <v>1500000</v>
      </c>
      <c r="U33" s="4">
        <v>10248</v>
      </c>
      <c r="V33" s="4">
        <f>VLOOKUP(U33,'CC Odoo'!$A$1:$E$998,4,FALSE)</f>
        <v>1020</v>
      </c>
      <c r="W33" s="4" t="str">
        <f t="shared" si="10"/>
        <v>{"1020": 100.0}</v>
      </c>
      <c r="X33" s="4" t="str">
        <f t="shared" si="11"/>
        <v>101011701</v>
      </c>
      <c r="Y33" s="4" t="str">
        <f t="shared" si="12"/>
        <v>3010093</v>
      </c>
      <c r="Z33" s="4" t="str">
        <f t="shared" si="13"/>
        <v>3010094</v>
      </c>
      <c r="AA33" s="4" t="str">
        <f t="shared" si="14"/>
        <v>101011701</v>
      </c>
      <c r="AB33" s="4" t="str">
        <f t="shared" si="15"/>
        <v>3010096</v>
      </c>
      <c r="AC33" s="4" t="str">
        <f t="shared" si="16"/>
        <v>3010097</v>
      </c>
      <c r="AD33" s="5">
        <f t="shared" si="17"/>
        <v>45327</v>
      </c>
      <c r="AE33" s="5" t="str">
        <f t="shared" si="18"/>
        <v/>
      </c>
      <c r="AF33" s="5">
        <f t="shared" si="19"/>
        <v>45297</v>
      </c>
      <c r="AG33" s="5" t="str">
        <f t="shared" si="20"/>
        <v/>
      </c>
      <c r="AH33" s="5">
        <f t="shared" si="21"/>
        <v>45322</v>
      </c>
      <c r="AI33" s="5" t="str">
        <f t="shared" si="22"/>
        <v/>
      </c>
      <c r="AJ33" s="5">
        <f t="shared" si="23"/>
        <v>45307</v>
      </c>
      <c r="AK33" s="5" t="str">
        <f t="shared" si="24"/>
        <v/>
      </c>
      <c r="AL33" s="5">
        <f t="shared" si="25"/>
        <v>45292</v>
      </c>
      <c r="AM33" s="5" t="str">
        <f t="shared" si="26"/>
        <v/>
      </c>
      <c r="AN33" s="5">
        <f t="shared" si="27"/>
        <v>45313</v>
      </c>
      <c r="AO33" s="5" t="str">
        <f t="shared" si="28"/>
        <v/>
      </c>
      <c r="AQ33" s="4" t="str">
        <f t="shared" si="29"/>
        <v>{"</v>
      </c>
      <c r="AR33" s="4" t="str">
        <f t="shared" si="30"/>
        <v>"</v>
      </c>
      <c r="AS33" s="4" t="str">
        <f t="shared" si="31"/>
        <v xml:space="preserve">: </v>
      </c>
      <c r="AT33" s="4" t="str">
        <f t="shared" si="32"/>
        <v>100.0</v>
      </c>
      <c r="AU33" s="4" t="str">
        <f t="shared" si="33"/>
        <v>}</v>
      </c>
      <c r="AW33" s="8" t="str">
        <f t="shared" si="35"/>
        <v>15% PUR</v>
      </c>
      <c r="AX33" s="8" t="str">
        <f t="shared" si="36"/>
        <v>0% PUR</v>
      </c>
      <c r="AY33" s="8" t="str">
        <f t="shared" si="37"/>
        <v>15% PUR</v>
      </c>
      <c r="AZ33" s="8" t="str">
        <f t="shared" si="38"/>
        <v>15% PUR</v>
      </c>
      <c r="BA33" s="8" t="str">
        <f t="shared" si="39"/>
        <v>15% PUR</v>
      </c>
      <c r="BB33" s="8" t="str">
        <f t="shared" si="40"/>
        <v>0% PUR</v>
      </c>
      <c r="BC33" s="4" t="str">
        <f t="shared" si="34"/>
        <v>Deduction of Advance Payment to Suppliers</v>
      </c>
      <c r="BD33" s="4" t="str">
        <f t="shared" si="41"/>
        <v>Manpower</v>
      </c>
      <c r="BE33" s="4" t="str">
        <f t="shared" si="42"/>
        <v>Machinary</v>
      </c>
      <c r="BF33" s="4" t="str">
        <f t="shared" si="43"/>
        <v>Deduction of Advance Payment to Suppliers</v>
      </c>
      <c r="BG33" s="4" t="str">
        <f t="shared" si="44"/>
        <v>Indirect Costs</v>
      </c>
      <c r="BH33" s="4" t="str">
        <f t="shared" si="45"/>
        <v>Overheads</v>
      </c>
      <c r="BI33" s="4">
        <f t="shared" si="46"/>
        <v>-1</v>
      </c>
      <c r="BJ33" s="4">
        <f t="shared" si="47"/>
        <v>1</v>
      </c>
      <c r="BK33" s="4">
        <f t="shared" si="48"/>
        <v>1</v>
      </c>
      <c r="BL33" s="4">
        <f t="shared" si="49"/>
        <v>-1</v>
      </c>
      <c r="BM33" s="4">
        <f t="shared" si="50"/>
        <v>1</v>
      </c>
      <c r="BN33" s="4">
        <f t="shared" si="51"/>
        <v>1</v>
      </c>
      <c r="BO33" s="26">
        <f t="shared" si="52"/>
        <v>695250</v>
      </c>
      <c r="BP33" s="26">
        <f t="shared" si="53"/>
        <v>339600</v>
      </c>
      <c r="BQ33" s="26">
        <f t="shared" si="54"/>
        <v>31350</v>
      </c>
      <c r="BR33" s="26">
        <f t="shared" si="55"/>
        <v>139200</v>
      </c>
      <c r="BS33" s="26">
        <f t="shared" si="56"/>
        <v>59550</v>
      </c>
      <c r="BT33" s="26">
        <f t="shared" si="57"/>
        <v>137400</v>
      </c>
      <c r="BU33" s="27">
        <f t="shared" si="58"/>
        <v>-1500000</v>
      </c>
      <c r="BV33" s="27" t="str">
        <f t="shared" si="59"/>
        <v/>
      </c>
    </row>
    <row r="34" spans="1:74" x14ac:dyDescent="0.2">
      <c r="A34" s="4" t="s">
        <v>794</v>
      </c>
      <c r="B34" s="5">
        <v>45323</v>
      </c>
      <c r="C34" s="5">
        <f t="shared" si="0"/>
        <v>45293</v>
      </c>
      <c r="D34" s="31" t="s">
        <v>1038</v>
      </c>
      <c r="E34" s="4" t="str">
        <f t="shared" si="1"/>
        <v>Raw Material Supplier</v>
      </c>
      <c r="F34" s="31" t="s">
        <v>1039</v>
      </c>
      <c r="G34" s="4" t="str">
        <f t="shared" si="2"/>
        <v>Employees Wages &amp; Salaries</v>
      </c>
      <c r="H34" s="31" t="s">
        <v>1041</v>
      </c>
      <c r="I34" s="4" t="str">
        <f t="shared" si="3"/>
        <v>Machinary Depreciation &amp; Maintenance</v>
      </c>
      <c r="J34" s="31" t="s">
        <v>1040</v>
      </c>
      <c r="K34" s="4" t="str">
        <f t="shared" si="4"/>
        <v>Subcontractors &amp; Services</v>
      </c>
      <c r="L34" s="31" t="s">
        <v>1042</v>
      </c>
      <c r="M34" s="4" t="str">
        <f t="shared" si="5"/>
        <v>Indirect Costs</v>
      </c>
      <c r="N34" s="31" t="s">
        <v>1020</v>
      </c>
      <c r="O34" s="4" t="str">
        <f t="shared" si="6"/>
        <v>Overheads</v>
      </c>
      <c r="P34" s="49">
        <v>45351</v>
      </c>
      <c r="Q34" s="5">
        <f t="shared" si="7"/>
        <v>45321</v>
      </c>
      <c r="R34" s="5">
        <f t="shared" si="8"/>
        <v>45321</v>
      </c>
      <c r="S34" s="4">
        <v>122724.67</v>
      </c>
      <c r="T34" s="7">
        <f t="shared" si="9"/>
        <v>122725</v>
      </c>
      <c r="U34" s="4">
        <v>10077</v>
      </c>
      <c r="V34" s="4">
        <f>VLOOKUP(U34,'CC Odoo'!$A$1:$E$998,4,FALSE)</f>
        <v>851</v>
      </c>
      <c r="W34" s="4" t="str">
        <f t="shared" si="10"/>
        <v>{"851": 100.0}</v>
      </c>
      <c r="X34" s="4" t="str">
        <f t="shared" si="11"/>
        <v>3010092</v>
      </c>
      <c r="Y34" s="4" t="str">
        <f t="shared" si="12"/>
        <v>3010093</v>
      </c>
      <c r="Z34" s="4" t="str">
        <f t="shared" si="13"/>
        <v>3010094</v>
      </c>
      <c r="AA34" s="4" t="str">
        <f t="shared" si="14"/>
        <v>3010095</v>
      </c>
      <c r="AB34" s="4" t="str">
        <f t="shared" si="15"/>
        <v>3010096</v>
      </c>
      <c r="AC34" s="4" t="str">
        <f t="shared" si="16"/>
        <v>3010097</v>
      </c>
      <c r="AD34" s="5">
        <f t="shared" si="17"/>
        <v>45356</v>
      </c>
      <c r="AE34" s="5">
        <f t="shared" si="18"/>
        <v>45356</v>
      </c>
      <c r="AF34" s="5">
        <f t="shared" si="19"/>
        <v>45326</v>
      </c>
      <c r="AG34" s="5">
        <f t="shared" si="20"/>
        <v>45326</v>
      </c>
      <c r="AH34" s="5">
        <f t="shared" si="21"/>
        <v>45351</v>
      </c>
      <c r="AI34" s="5">
        <f t="shared" si="22"/>
        <v>45351</v>
      </c>
      <c r="AJ34" s="5">
        <f t="shared" si="23"/>
        <v>45336</v>
      </c>
      <c r="AK34" s="5">
        <f t="shared" si="24"/>
        <v>45336</v>
      </c>
      <c r="AL34" s="5">
        <f t="shared" si="25"/>
        <v>45321</v>
      </c>
      <c r="AM34" s="5">
        <f t="shared" si="26"/>
        <v>45321</v>
      </c>
      <c r="AN34" s="5">
        <f t="shared" si="27"/>
        <v>45342</v>
      </c>
      <c r="AO34" s="5">
        <f t="shared" si="28"/>
        <v>45342</v>
      </c>
      <c r="AQ34" s="4" t="str">
        <f t="shared" si="29"/>
        <v>{"</v>
      </c>
      <c r="AR34" s="4" t="str">
        <f t="shared" si="30"/>
        <v>"</v>
      </c>
      <c r="AS34" s="4" t="str">
        <f t="shared" si="31"/>
        <v xml:space="preserve">: </v>
      </c>
      <c r="AT34" s="4" t="str">
        <f t="shared" si="32"/>
        <v>100.0</v>
      </c>
      <c r="AU34" s="4" t="str">
        <f t="shared" si="33"/>
        <v>}</v>
      </c>
      <c r="AW34" s="8" t="str">
        <f t="shared" si="35"/>
        <v>15% PUR</v>
      </c>
      <c r="AX34" s="8" t="str">
        <f t="shared" si="36"/>
        <v>0% PUR</v>
      </c>
      <c r="AY34" s="8" t="str">
        <f t="shared" si="37"/>
        <v>15% PUR</v>
      </c>
      <c r="AZ34" s="8" t="str">
        <f t="shared" si="38"/>
        <v>15% PUR</v>
      </c>
      <c r="BA34" s="8" t="str">
        <f t="shared" si="39"/>
        <v>15% PUR</v>
      </c>
      <c r="BB34" s="8" t="str">
        <f t="shared" si="40"/>
        <v>0% PUR</v>
      </c>
      <c r="BC34" s="4" t="str">
        <f t="shared" si="34"/>
        <v>Raw Material</v>
      </c>
      <c r="BD34" s="4" t="str">
        <f t="shared" si="41"/>
        <v>Manpower</v>
      </c>
      <c r="BE34" s="4" t="str">
        <f t="shared" si="42"/>
        <v>Machinary</v>
      </c>
      <c r="BF34" s="4" t="str">
        <f t="shared" si="43"/>
        <v>Subcontractors</v>
      </c>
      <c r="BG34" s="4" t="str">
        <f t="shared" si="44"/>
        <v>Indirect Costs</v>
      </c>
      <c r="BH34" s="4" t="str">
        <f t="shared" si="45"/>
        <v>Overheads</v>
      </c>
      <c r="BI34" s="4">
        <f t="shared" si="46"/>
        <v>1</v>
      </c>
      <c r="BJ34" s="4">
        <f t="shared" si="47"/>
        <v>1</v>
      </c>
      <c r="BK34" s="4">
        <f t="shared" si="48"/>
        <v>1</v>
      </c>
      <c r="BL34" s="4">
        <f t="shared" si="49"/>
        <v>1</v>
      </c>
      <c r="BM34" s="4">
        <f t="shared" si="50"/>
        <v>1</v>
      </c>
      <c r="BN34" s="4">
        <f t="shared" si="51"/>
        <v>1</v>
      </c>
      <c r="BO34" s="26">
        <f t="shared" si="52"/>
        <v>56883</v>
      </c>
      <c r="BP34" s="26">
        <f t="shared" si="53"/>
        <v>27785</v>
      </c>
      <c r="BQ34" s="26">
        <f t="shared" si="54"/>
        <v>2565</v>
      </c>
      <c r="BR34" s="26">
        <f t="shared" si="55"/>
        <v>11389</v>
      </c>
      <c r="BS34" s="26">
        <f t="shared" si="56"/>
        <v>4872</v>
      </c>
      <c r="BT34" s="26">
        <f t="shared" si="57"/>
        <v>11242</v>
      </c>
      <c r="BU34" s="27">
        <f t="shared" si="58"/>
        <v>122725</v>
      </c>
      <c r="BV34" s="27">
        <f t="shared" si="59"/>
        <v>114736</v>
      </c>
    </row>
    <row r="35" spans="1:74" x14ac:dyDescent="0.2">
      <c r="A35" s="4" t="s">
        <v>795</v>
      </c>
      <c r="B35" s="5">
        <v>45323</v>
      </c>
      <c r="C35" s="5" t="str">
        <f t="shared" si="0"/>
        <v/>
      </c>
      <c r="D35" s="31" t="s">
        <v>1038</v>
      </c>
      <c r="E35" s="4" t="str">
        <f t="shared" si="1"/>
        <v/>
      </c>
      <c r="F35" s="31" t="s">
        <v>1039</v>
      </c>
      <c r="G35" s="4" t="str">
        <f t="shared" si="2"/>
        <v/>
      </c>
      <c r="H35" s="31" t="s">
        <v>1041</v>
      </c>
      <c r="I35" s="4" t="str">
        <f t="shared" si="3"/>
        <v/>
      </c>
      <c r="J35" s="31" t="s">
        <v>1040</v>
      </c>
      <c r="K35" s="4" t="str">
        <f t="shared" si="4"/>
        <v/>
      </c>
      <c r="L35" s="31" t="s">
        <v>1042</v>
      </c>
      <c r="M35" s="4" t="str">
        <f t="shared" si="5"/>
        <v/>
      </c>
      <c r="N35" s="31" t="s">
        <v>1020</v>
      </c>
      <c r="O35" s="4" t="str">
        <f t="shared" si="6"/>
        <v/>
      </c>
      <c r="P35" s="49">
        <v>45351</v>
      </c>
      <c r="Q35" s="5" t="str">
        <f t="shared" si="7"/>
        <v/>
      </c>
      <c r="R35" s="5" t="str">
        <f t="shared" si="8"/>
        <v/>
      </c>
      <c r="S35" s="4">
        <v>24544.934000000001</v>
      </c>
      <c r="T35" s="7">
        <f t="shared" si="9"/>
        <v>24545</v>
      </c>
      <c r="U35" s="4">
        <v>10077</v>
      </c>
      <c r="V35" s="4">
        <f>VLOOKUP(U35,'CC Odoo'!$A$1:$E$998,4,FALSE)</f>
        <v>851</v>
      </c>
      <c r="W35" s="4" t="str">
        <f t="shared" si="10"/>
        <v>{"851": 100.0}</v>
      </c>
      <c r="X35" s="4" t="str">
        <f t="shared" si="11"/>
        <v>101011701</v>
      </c>
      <c r="Y35" s="4" t="str">
        <f t="shared" si="12"/>
        <v>3010093</v>
      </c>
      <c r="Z35" s="4" t="str">
        <f t="shared" si="13"/>
        <v>3010094</v>
      </c>
      <c r="AA35" s="4" t="str">
        <f t="shared" si="14"/>
        <v>101011701</v>
      </c>
      <c r="AB35" s="4" t="str">
        <f t="shared" si="15"/>
        <v>3010096</v>
      </c>
      <c r="AC35" s="4" t="str">
        <f t="shared" si="16"/>
        <v>3010097</v>
      </c>
      <c r="AD35" s="5">
        <f t="shared" si="17"/>
        <v>45356</v>
      </c>
      <c r="AE35" s="5" t="str">
        <f t="shared" si="18"/>
        <v/>
      </c>
      <c r="AF35" s="5">
        <f t="shared" si="19"/>
        <v>45326</v>
      </c>
      <c r="AG35" s="5" t="str">
        <f t="shared" si="20"/>
        <v/>
      </c>
      <c r="AH35" s="5">
        <f t="shared" si="21"/>
        <v>45351</v>
      </c>
      <c r="AI35" s="5" t="str">
        <f t="shared" si="22"/>
        <v/>
      </c>
      <c r="AJ35" s="5">
        <f t="shared" si="23"/>
        <v>45336</v>
      </c>
      <c r="AK35" s="5" t="str">
        <f t="shared" si="24"/>
        <v/>
      </c>
      <c r="AL35" s="5">
        <f t="shared" si="25"/>
        <v>45321</v>
      </c>
      <c r="AM35" s="5" t="str">
        <f t="shared" si="26"/>
        <v/>
      </c>
      <c r="AN35" s="5">
        <f t="shared" si="27"/>
        <v>45342</v>
      </c>
      <c r="AO35" s="5" t="str">
        <f t="shared" si="28"/>
        <v/>
      </c>
      <c r="AQ35" s="4" t="str">
        <f t="shared" si="29"/>
        <v>{"</v>
      </c>
      <c r="AR35" s="4" t="str">
        <f t="shared" si="30"/>
        <v>"</v>
      </c>
      <c r="AS35" s="4" t="str">
        <f t="shared" si="31"/>
        <v xml:space="preserve">: </v>
      </c>
      <c r="AT35" s="4" t="str">
        <f t="shared" si="32"/>
        <v>100.0</v>
      </c>
      <c r="AU35" s="4" t="str">
        <f t="shared" si="33"/>
        <v>}</v>
      </c>
      <c r="AW35" s="8" t="str">
        <f t="shared" si="35"/>
        <v>15% PUR</v>
      </c>
      <c r="AX35" s="8" t="str">
        <f t="shared" si="36"/>
        <v>0% PUR</v>
      </c>
      <c r="AY35" s="8" t="str">
        <f t="shared" si="37"/>
        <v>15% PUR</v>
      </c>
      <c r="AZ35" s="8" t="str">
        <f t="shared" si="38"/>
        <v>15% PUR</v>
      </c>
      <c r="BA35" s="8" t="str">
        <f t="shared" si="39"/>
        <v>15% PUR</v>
      </c>
      <c r="BB35" s="8" t="str">
        <f t="shared" si="40"/>
        <v>0% PUR</v>
      </c>
      <c r="BC35" s="4" t="str">
        <f t="shared" si="34"/>
        <v>Deduction of Advance Payment to Suppliers</v>
      </c>
      <c r="BD35" s="4" t="str">
        <f t="shared" si="41"/>
        <v>Manpower</v>
      </c>
      <c r="BE35" s="4" t="str">
        <f t="shared" si="42"/>
        <v>Machinary</v>
      </c>
      <c r="BF35" s="4" t="str">
        <f t="shared" si="43"/>
        <v>Deduction of Advance Payment to Suppliers</v>
      </c>
      <c r="BG35" s="4" t="str">
        <f t="shared" si="44"/>
        <v>Indirect Costs</v>
      </c>
      <c r="BH35" s="4" t="str">
        <f t="shared" si="45"/>
        <v>Overheads</v>
      </c>
      <c r="BI35" s="4">
        <f t="shared" si="46"/>
        <v>-1</v>
      </c>
      <c r="BJ35" s="4">
        <f t="shared" si="47"/>
        <v>1</v>
      </c>
      <c r="BK35" s="4">
        <f t="shared" si="48"/>
        <v>1</v>
      </c>
      <c r="BL35" s="4">
        <f t="shared" si="49"/>
        <v>-1</v>
      </c>
      <c r="BM35" s="4">
        <f t="shared" si="50"/>
        <v>1</v>
      </c>
      <c r="BN35" s="4">
        <f t="shared" si="51"/>
        <v>1</v>
      </c>
      <c r="BO35" s="26">
        <f t="shared" si="52"/>
        <v>11377</v>
      </c>
      <c r="BP35" s="26">
        <f t="shared" si="53"/>
        <v>5557</v>
      </c>
      <c r="BQ35" s="26">
        <f t="shared" si="54"/>
        <v>513</v>
      </c>
      <c r="BR35" s="26">
        <f t="shared" si="55"/>
        <v>2278</v>
      </c>
      <c r="BS35" s="26">
        <f t="shared" si="56"/>
        <v>974</v>
      </c>
      <c r="BT35" s="26">
        <f t="shared" si="57"/>
        <v>2248</v>
      </c>
      <c r="BU35" s="27">
        <f t="shared" si="58"/>
        <v>-24545</v>
      </c>
      <c r="BV35" s="27" t="str">
        <f t="shared" si="59"/>
        <v/>
      </c>
    </row>
    <row r="36" spans="1:74" x14ac:dyDescent="0.2">
      <c r="A36" s="4" t="s">
        <v>794</v>
      </c>
      <c r="B36" s="5">
        <v>45323</v>
      </c>
      <c r="C36" s="5">
        <f t="shared" si="0"/>
        <v>45293</v>
      </c>
      <c r="D36" s="31" t="s">
        <v>1038</v>
      </c>
      <c r="E36" s="4" t="str">
        <f t="shared" si="1"/>
        <v>Raw Material Supplier</v>
      </c>
      <c r="F36" s="31" t="s">
        <v>1039</v>
      </c>
      <c r="G36" s="4" t="str">
        <f t="shared" si="2"/>
        <v>Employees Wages &amp; Salaries</v>
      </c>
      <c r="H36" s="31" t="s">
        <v>1041</v>
      </c>
      <c r="I36" s="4" t="str">
        <f t="shared" si="3"/>
        <v>Machinary Depreciation &amp; Maintenance</v>
      </c>
      <c r="J36" s="31" t="s">
        <v>1040</v>
      </c>
      <c r="K36" s="4" t="str">
        <f t="shared" si="4"/>
        <v>Subcontractors &amp; Services</v>
      </c>
      <c r="L36" s="31" t="s">
        <v>1042</v>
      </c>
      <c r="M36" s="4" t="str">
        <f t="shared" si="5"/>
        <v>Indirect Costs</v>
      </c>
      <c r="N36" s="31" t="s">
        <v>1020</v>
      </c>
      <c r="O36" s="4" t="str">
        <f t="shared" si="6"/>
        <v>Overheads</v>
      </c>
      <c r="P36" s="49">
        <v>45351</v>
      </c>
      <c r="Q36" s="5">
        <f t="shared" si="7"/>
        <v>45321</v>
      </c>
      <c r="R36" s="5">
        <f t="shared" si="8"/>
        <v>45321</v>
      </c>
      <c r="S36" s="4">
        <v>84431</v>
      </c>
      <c r="T36" s="7">
        <f t="shared" si="9"/>
        <v>84431</v>
      </c>
      <c r="U36" s="4">
        <v>10137</v>
      </c>
      <c r="V36" s="4">
        <f>VLOOKUP(U36,'CC Odoo'!$A$1:$E$998,4,FALSE)</f>
        <v>909</v>
      </c>
      <c r="W36" s="4" t="str">
        <f t="shared" si="10"/>
        <v>{"909": 100.0}</v>
      </c>
      <c r="X36" s="4" t="str">
        <f t="shared" si="11"/>
        <v>3010092</v>
      </c>
      <c r="Y36" s="4" t="str">
        <f t="shared" si="12"/>
        <v>3010093</v>
      </c>
      <c r="Z36" s="4" t="str">
        <f t="shared" si="13"/>
        <v>3010094</v>
      </c>
      <c r="AA36" s="4" t="str">
        <f t="shared" si="14"/>
        <v>3010095</v>
      </c>
      <c r="AB36" s="4" t="str">
        <f t="shared" si="15"/>
        <v>3010096</v>
      </c>
      <c r="AC36" s="4" t="str">
        <f t="shared" si="16"/>
        <v>3010097</v>
      </c>
      <c r="AD36" s="5">
        <f t="shared" si="17"/>
        <v>45356</v>
      </c>
      <c r="AE36" s="5">
        <f t="shared" si="18"/>
        <v>45356</v>
      </c>
      <c r="AF36" s="5">
        <f t="shared" si="19"/>
        <v>45326</v>
      </c>
      <c r="AG36" s="5">
        <f t="shared" si="20"/>
        <v>45326</v>
      </c>
      <c r="AH36" s="5">
        <f t="shared" si="21"/>
        <v>45351</v>
      </c>
      <c r="AI36" s="5">
        <f t="shared" si="22"/>
        <v>45351</v>
      </c>
      <c r="AJ36" s="5">
        <f t="shared" si="23"/>
        <v>45336</v>
      </c>
      <c r="AK36" s="5">
        <f t="shared" si="24"/>
        <v>45336</v>
      </c>
      <c r="AL36" s="5">
        <f t="shared" si="25"/>
        <v>45321</v>
      </c>
      <c r="AM36" s="5">
        <f t="shared" si="26"/>
        <v>45321</v>
      </c>
      <c r="AN36" s="5">
        <f t="shared" si="27"/>
        <v>45342</v>
      </c>
      <c r="AO36" s="5">
        <f t="shared" si="28"/>
        <v>45342</v>
      </c>
      <c r="AQ36" s="4" t="str">
        <f t="shared" si="29"/>
        <v>{"</v>
      </c>
      <c r="AR36" s="4" t="str">
        <f t="shared" si="30"/>
        <v>"</v>
      </c>
      <c r="AS36" s="4" t="str">
        <f t="shared" si="31"/>
        <v xml:space="preserve">: </v>
      </c>
      <c r="AT36" s="4" t="str">
        <f t="shared" si="32"/>
        <v>100.0</v>
      </c>
      <c r="AU36" s="4" t="str">
        <f t="shared" si="33"/>
        <v>}</v>
      </c>
      <c r="AW36" s="8" t="str">
        <f t="shared" si="35"/>
        <v>15% PUR</v>
      </c>
      <c r="AX36" s="8" t="str">
        <f t="shared" si="36"/>
        <v>0% PUR</v>
      </c>
      <c r="AY36" s="8" t="str">
        <f t="shared" si="37"/>
        <v>15% PUR</v>
      </c>
      <c r="AZ36" s="8" t="str">
        <f t="shared" si="38"/>
        <v>15% PUR</v>
      </c>
      <c r="BA36" s="8" t="str">
        <f t="shared" si="39"/>
        <v>15% PUR</v>
      </c>
      <c r="BB36" s="8" t="str">
        <f t="shared" si="40"/>
        <v>0% PUR</v>
      </c>
      <c r="BC36" s="4" t="str">
        <f t="shared" si="34"/>
        <v>Raw Material</v>
      </c>
      <c r="BD36" s="4" t="str">
        <f t="shared" si="41"/>
        <v>Manpower</v>
      </c>
      <c r="BE36" s="4" t="str">
        <f t="shared" si="42"/>
        <v>Machinary</v>
      </c>
      <c r="BF36" s="4" t="str">
        <f t="shared" si="43"/>
        <v>Subcontractors</v>
      </c>
      <c r="BG36" s="4" t="str">
        <f t="shared" si="44"/>
        <v>Indirect Costs</v>
      </c>
      <c r="BH36" s="4" t="str">
        <f t="shared" si="45"/>
        <v>Overheads</v>
      </c>
      <c r="BI36" s="4">
        <f t="shared" si="46"/>
        <v>1</v>
      </c>
      <c r="BJ36" s="4">
        <f t="shared" si="47"/>
        <v>1</v>
      </c>
      <c r="BK36" s="4">
        <f t="shared" si="48"/>
        <v>1</v>
      </c>
      <c r="BL36" s="4">
        <f t="shared" si="49"/>
        <v>1</v>
      </c>
      <c r="BM36" s="4">
        <f t="shared" si="50"/>
        <v>1</v>
      </c>
      <c r="BN36" s="4">
        <f t="shared" si="51"/>
        <v>1</v>
      </c>
      <c r="BO36" s="26">
        <f t="shared" si="52"/>
        <v>39134</v>
      </c>
      <c r="BP36" s="26">
        <f t="shared" si="53"/>
        <v>19115</v>
      </c>
      <c r="BQ36" s="26">
        <f t="shared" si="54"/>
        <v>1765</v>
      </c>
      <c r="BR36" s="26">
        <f t="shared" si="55"/>
        <v>7835</v>
      </c>
      <c r="BS36" s="26">
        <f t="shared" si="56"/>
        <v>3352</v>
      </c>
      <c r="BT36" s="26">
        <f t="shared" si="57"/>
        <v>7734</v>
      </c>
      <c r="BU36" s="27">
        <f t="shared" si="58"/>
        <v>84431</v>
      </c>
      <c r="BV36" s="27">
        <f t="shared" si="59"/>
        <v>78935</v>
      </c>
    </row>
    <row r="37" spans="1:74" x14ac:dyDescent="0.2">
      <c r="A37" s="4" t="s">
        <v>794</v>
      </c>
      <c r="B37" s="5">
        <v>45323</v>
      </c>
      <c r="C37" s="5">
        <f t="shared" si="0"/>
        <v>45293</v>
      </c>
      <c r="D37" s="31" t="s">
        <v>1038</v>
      </c>
      <c r="E37" s="4" t="str">
        <f t="shared" si="1"/>
        <v>Raw Material Supplier</v>
      </c>
      <c r="F37" s="31" t="s">
        <v>1039</v>
      </c>
      <c r="G37" s="4" t="str">
        <f t="shared" si="2"/>
        <v>Employees Wages &amp; Salaries</v>
      </c>
      <c r="H37" s="31" t="s">
        <v>1041</v>
      </c>
      <c r="I37" s="4" t="str">
        <f t="shared" si="3"/>
        <v>Machinary Depreciation &amp; Maintenance</v>
      </c>
      <c r="J37" s="31" t="s">
        <v>1040</v>
      </c>
      <c r="K37" s="4" t="str">
        <f t="shared" si="4"/>
        <v>Subcontractors &amp; Services</v>
      </c>
      <c r="L37" s="31" t="s">
        <v>1042</v>
      </c>
      <c r="M37" s="4" t="str">
        <f t="shared" si="5"/>
        <v>Indirect Costs</v>
      </c>
      <c r="N37" s="31" t="s">
        <v>1020</v>
      </c>
      <c r="O37" s="4" t="str">
        <f t="shared" si="6"/>
        <v>Overheads</v>
      </c>
      <c r="P37" s="49">
        <v>45351</v>
      </c>
      <c r="Q37" s="5">
        <f t="shared" si="7"/>
        <v>45321</v>
      </c>
      <c r="R37" s="5">
        <f t="shared" si="8"/>
        <v>45321</v>
      </c>
      <c r="S37" s="4">
        <v>628768.05000000005</v>
      </c>
      <c r="T37" s="7">
        <f t="shared" si="9"/>
        <v>628768</v>
      </c>
      <c r="U37" s="4">
        <v>10245</v>
      </c>
      <c r="V37" s="4">
        <f>VLOOKUP(U37,'CC Odoo'!$A$1:$E$998,4,FALSE)</f>
        <v>1017</v>
      </c>
      <c r="W37" s="4" t="str">
        <f t="shared" si="10"/>
        <v>{"1017": 100.0}</v>
      </c>
      <c r="X37" s="4" t="str">
        <f t="shared" si="11"/>
        <v>3010092</v>
      </c>
      <c r="Y37" s="4" t="str">
        <f t="shared" si="12"/>
        <v>3010093</v>
      </c>
      <c r="Z37" s="4" t="str">
        <f t="shared" si="13"/>
        <v>3010094</v>
      </c>
      <c r="AA37" s="4" t="str">
        <f t="shared" si="14"/>
        <v>3010095</v>
      </c>
      <c r="AB37" s="4" t="str">
        <f t="shared" si="15"/>
        <v>3010096</v>
      </c>
      <c r="AC37" s="4" t="str">
        <f t="shared" si="16"/>
        <v>3010097</v>
      </c>
      <c r="AD37" s="5">
        <f t="shared" si="17"/>
        <v>45356</v>
      </c>
      <c r="AE37" s="5">
        <f t="shared" si="18"/>
        <v>45356</v>
      </c>
      <c r="AF37" s="5">
        <f t="shared" si="19"/>
        <v>45326</v>
      </c>
      <c r="AG37" s="5">
        <f t="shared" si="20"/>
        <v>45326</v>
      </c>
      <c r="AH37" s="5">
        <f t="shared" si="21"/>
        <v>45351</v>
      </c>
      <c r="AI37" s="5">
        <f t="shared" si="22"/>
        <v>45351</v>
      </c>
      <c r="AJ37" s="5">
        <f t="shared" si="23"/>
        <v>45336</v>
      </c>
      <c r="AK37" s="5">
        <f t="shared" si="24"/>
        <v>45336</v>
      </c>
      <c r="AL37" s="5">
        <f t="shared" si="25"/>
        <v>45321</v>
      </c>
      <c r="AM37" s="5">
        <f t="shared" si="26"/>
        <v>45321</v>
      </c>
      <c r="AN37" s="5">
        <f t="shared" si="27"/>
        <v>45342</v>
      </c>
      <c r="AO37" s="5">
        <f t="shared" si="28"/>
        <v>45342</v>
      </c>
      <c r="AQ37" s="4" t="str">
        <f t="shared" si="29"/>
        <v>{"</v>
      </c>
      <c r="AR37" s="4" t="str">
        <f t="shared" si="30"/>
        <v>"</v>
      </c>
      <c r="AS37" s="4" t="str">
        <f t="shared" si="31"/>
        <v xml:space="preserve">: </v>
      </c>
      <c r="AT37" s="4" t="str">
        <f t="shared" si="32"/>
        <v>100.0</v>
      </c>
      <c r="AU37" s="4" t="str">
        <f t="shared" si="33"/>
        <v>}</v>
      </c>
      <c r="AW37" s="8" t="str">
        <f t="shared" si="35"/>
        <v>15% PUR</v>
      </c>
      <c r="AX37" s="8" t="str">
        <f t="shared" si="36"/>
        <v>0% PUR</v>
      </c>
      <c r="AY37" s="8" t="str">
        <f t="shared" si="37"/>
        <v>15% PUR</v>
      </c>
      <c r="AZ37" s="8" t="str">
        <f t="shared" si="38"/>
        <v>15% PUR</v>
      </c>
      <c r="BA37" s="8" t="str">
        <f t="shared" si="39"/>
        <v>15% PUR</v>
      </c>
      <c r="BB37" s="8" t="str">
        <f t="shared" si="40"/>
        <v>0% PUR</v>
      </c>
      <c r="BC37" s="4" t="str">
        <f t="shared" si="34"/>
        <v>Raw Material</v>
      </c>
      <c r="BD37" s="4" t="str">
        <f t="shared" si="41"/>
        <v>Manpower</v>
      </c>
      <c r="BE37" s="4" t="str">
        <f t="shared" si="42"/>
        <v>Machinary</v>
      </c>
      <c r="BF37" s="4" t="str">
        <f t="shared" si="43"/>
        <v>Subcontractors</v>
      </c>
      <c r="BG37" s="4" t="str">
        <f t="shared" si="44"/>
        <v>Indirect Costs</v>
      </c>
      <c r="BH37" s="4" t="str">
        <f t="shared" si="45"/>
        <v>Overheads</v>
      </c>
      <c r="BI37" s="4">
        <f t="shared" si="46"/>
        <v>1</v>
      </c>
      <c r="BJ37" s="4">
        <f t="shared" si="47"/>
        <v>1</v>
      </c>
      <c r="BK37" s="4">
        <f t="shared" si="48"/>
        <v>1</v>
      </c>
      <c r="BL37" s="4">
        <f t="shared" si="49"/>
        <v>1</v>
      </c>
      <c r="BM37" s="4">
        <f t="shared" si="50"/>
        <v>1</v>
      </c>
      <c r="BN37" s="4">
        <f t="shared" si="51"/>
        <v>1</v>
      </c>
      <c r="BO37" s="26">
        <f t="shared" si="52"/>
        <v>291434</v>
      </c>
      <c r="BP37" s="26">
        <f t="shared" si="53"/>
        <v>142353</v>
      </c>
      <c r="BQ37" s="26">
        <f t="shared" si="54"/>
        <v>13141</v>
      </c>
      <c r="BR37" s="26">
        <f t="shared" si="55"/>
        <v>58350</v>
      </c>
      <c r="BS37" s="26">
        <f t="shared" si="56"/>
        <v>24962</v>
      </c>
      <c r="BT37" s="26">
        <f t="shared" si="57"/>
        <v>57595</v>
      </c>
      <c r="BU37" s="27">
        <f t="shared" si="58"/>
        <v>628768</v>
      </c>
      <c r="BV37" s="27">
        <f t="shared" si="59"/>
        <v>587835</v>
      </c>
    </row>
    <row r="38" spans="1:74" x14ac:dyDescent="0.2">
      <c r="A38" s="4" t="s">
        <v>795</v>
      </c>
      <c r="B38" s="5">
        <v>45323</v>
      </c>
      <c r="C38" s="5" t="str">
        <f t="shared" si="0"/>
        <v/>
      </c>
      <c r="D38" s="31" t="s">
        <v>1038</v>
      </c>
      <c r="E38" s="4" t="str">
        <f t="shared" si="1"/>
        <v/>
      </c>
      <c r="F38" s="31" t="s">
        <v>1039</v>
      </c>
      <c r="G38" s="4" t="str">
        <f t="shared" si="2"/>
        <v/>
      </c>
      <c r="H38" s="31" t="s">
        <v>1041</v>
      </c>
      <c r="I38" s="4" t="str">
        <f t="shared" si="3"/>
        <v/>
      </c>
      <c r="J38" s="31" t="s">
        <v>1040</v>
      </c>
      <c r="K38" s="4" t="str">
        <f t="shared" si="4"/>
        <v/>
      </c>
      <c r="L38" s="31" t="s">
        <v>1042</v>
      </c>
      <c r="M38" s="4" t="str">
        <f t="shared" si="5"/>
        <v/>
      </c>
      <c r="N38" s="31" t="s">
        <v>1020</v>
      </c>
      <c r="O38" s="4" t="str">
        <f t="shared" si="6"/>
        <v/>
      </c>
      <c r="P38" s="49">
        <v>45351</v>
      </c>
      <c r="Q38" s="5" t="str">
        <f t="shared" si="7"/>
        <v/>
      </c>
      <c r="R38" s="5" t="str">
        <f t="shared" si="8"/>
        <v/>
      </c>
      <c r="S38" s="4">
        <v>188630.41500000001</v>
      </c>
      <c r="T38" s="7">
        <f t="shared" si="9"/>
        <v>188630</v>
      </c>
      <c r="U38" s="4">
        <v>10245</v>
      </c>
      <c r="V38" s="4">
        <f>VLOOKUP(U38,'CC Odoo'!$A$1:$E$998,4,FALSE)</f>
        <v>1017</v>
      </c>
      <c r="W38" s="4" t="str">
        <f t="shared" si="10"/>
        <v>{"1017": 100.0}</v>
      </c>
      <c r="X38" s="4" t="str">
        <f t="shared" si="11"/>
        <v>101011701</v>
      </c>
      <c r="Y38" s="4" t="str">
        <f t="shared" si="12"/>
        <v>3010093</v>
      </c>
      <c r="Z38" s="4" t="str">
        <f t="shared" si="13"/>
        <v>3010094</v>
      </c>
      <c r="AA38" s="4" t="str">
        <f t="shared" si="14"/>
        <v>101011701</v>
      </c>
      <c r="AB38" s="4" t="str">
        <f t="shared" si="15"/>
        <v>3010096</v>
      </c>
      <c r="AC38" s="4" t="str">
        <f t="shared" si="16"/>
        <v>3010097</v>
      </c>
      <c r="AD38" s="5">
        <f t="shared" si="17"/>
        <v>45356</v>
      </c>
      <c r="AE38" s="5" t="str">
        <f t="shared" si="18"/>
        <v/>
      </c>
      <c r="AF38" s="5">
        <f t="shared" si="19"/>
        <v>45326</v>
      </c>
      <c r="AG38" s="5" t="str">
        <f t="shared" si="20"/>
        <v/>
      </c>
      <c r="AH38" s="5">
        <f t="shared" si="21"/>
        <v>45351</v>
      </c>
      <c r="AI38" s="5" t="str">
        <f t="shared" si="22"/>
        <v/>
      </c>
      <c r="AJ38" s="5">
        <f t="shared" si="23"/>
        <v>45336</v>
      </c>
      <c r="AK38" s="5" t="str">
        <f t="shared" si="24"/>
        <v/>
      </c>
      <c r="AL38" s="5">
        <f t="shared" si="25"/>
        <v>45321</v>
      </c>
      <c r="AM38" s="5" t="str">
        <f t="shared" si="26"/>
        <v/>
      </c>
      <c r="AN38" s="5">
        <f t="shared" si="27"/>
        <v>45342</v>
      </c>
      <c r="AO38" s="5" t="str">
        <f t="shared" si="28"/>
        <v/>
      </c>
      <c r="AQ38" s="4" t="str">
        <f t="shared" si="29"/>
        <v>{"</v>
      </c>
      <c r="AR38" s="4" t="str">
        <f t="shared" si="30"/>
        <v>"</v>
      </c>
      <c r="AS38" s="4" t="str">
        <f t="shared" si="31"/>
        <v xml:space="preserve">: </v>
      </c>
      <c r="AT38" s="4" t="str">
        <f t="shared" si="32"/>
        <v>100.0</v>
      </c>
      <c r="AU38" s="4" t="str">
        <f t="shared" si="33"/>
        <v>}</v>
      </c>
      <c r="AW38" s="8" t="str">
        <f t="shared" si="35"/>
        <v>15% PUR</v>
      </c>
      <c r="AX38" s="8" t="str">
        <f t="shared" si="36"/>
        <v>0% PUR</v>
      </c>
      <c r="AY38" s="8" t="str">
        <f t="shared" si="37"/>
        <v>15% PUR</v>
      </c>
      <c r="AZ38" s="8" t="str">
        <f t="shared" si="38"/>
        <v>15% PUR</v>
      </c>
      <c r="BA38" s="8" t="str">
        <f t="shared" si="39"/>
        <v>15% PUR</v>
      </c>
      <c r="BB38" s="8" t="str">
        <f t="shared" si="40"/>
        <v>0% PUR</v>
      </c>
      <c r="BC38" s="4" t="str">
        <f t="shared" si="34"/>
        <v>Deduction of Advance Payment to Suppliers</v>
      </c>
      <c r="BD38" s="4" t="str">
        <f t="shared" si="41"/>
        <v>Manpower</v>
      </c>
      <c r="BE38" s="4" t="str">
        <f t="shared" si="42"/>
        <v>Machinary</v>
      </c>
      <c r="BF38" s="4" t="str">
        <f t="shared" si="43"/>
        <v>Deduction of Advance Payment to Suppliers</v>
      </c>
      <c r="BG38" s="4" t="str">
        <f t="shared" si="44"/>
        <v>Indirect Costs</v>
      </c>
      <c r="BH38" s="4" t="str">
        <f t="shared" si="45"/>
        <v>Overheads</v>
      </c>
      <c r="BI38" s="4">
        <f t="shared" si="46"/>
        <v>-1</v>
      </c>
      <c r="BJ38" s="4">
        <f t="shared" si="47"/>
        <v>1</v>
      </c>
      <c r="BK38" s="4">
        <f t="shared" si="48"/>
        <v>1</v>
      </c>
      <c r="BL38" s="4">
        <f t="shared" si="49"/>
        <v>-1</v>
      </c>
      <c r="BM38" s="4">
        <f t="shared" si="50"/>
        <v>1</v>
      </c>
      <c r="BN38" s="4">
        <f t="shared" si="51"/>
        <v>1</v>
      </c>
      <c r="BO38" s="26">
        <f t="shared" si="52"/>
        <v>87430</v>
      </c>
      <c r="BP38" s="26">
        <f t="shared" si="53"/>
        <v>42706</v>
      </c>
      <c r="BQ38" s="26">
        <f t="shared" si="54"/>
        <v>3942</v>
      </c>
      <c r="BR38" s="26">
        <f t="shared" si="55"/>
        <v>17505</v>
      </c>
      <c r="BS38" s="26">
        <f t="shared" si="56"/>
        <v>7489</v>
      </c>
      <c r="BT38" s="26">
        <f t="shared" si="57"/>
        <v>17279</v>
      </c>
      <c r="BU38" s="27">
        <f t="shared" si="58"/>
        <v>-188630</v>
      </c>
      <c r="BV38" s="27" t="str">
        <f t="shared" si="59"/>
        <v/>
      </c>
    </row>
    <row r="39" spans="1:74" x14ac:dyDescent="0.2">
      <c r="A39" s="4" t="s">
        <v>794</v>
      </c>
      <c r="B39" s="5">
        <v>45323</v>
      </c>
      <c r="C39" s="5">
        <f t="shared" si="0"/>
        <v>45293</v>
      </c>
      <c r="D39" s="31" t="s">
        <v>1038</v>
      </c>
      <c r="E39" s="4" t="str">
        <f t="shared" si="1"/>
        <v>Raw Material Supplier</v>
      </c>
      <c r="F39" s="31" t="s">
        <v>1039</v>
      </c>
      <c r="G39" s="4" t="str">
        <f t="shared" si="2"/>
        <v>Employees Wages &amp; Salaries</v>
      </c>
      <c r="H39" s="31" t="s">
        <v>1041</v>
      </c>
      <c r="I39" s="4" t="str">
        <f t="shared" si="3"/>
        <v>Machinary Depreciation &amp; Maintenance</v>
      </c>
      <c r="J39" s="31" t="s">
        <v>1040</v>
      </c>
      <c r="K39" s="4" t="str">
        <f t="shared" si="4"/>
        <v>Subcontractors &amp; Services</v>
      </c>
      <c r="L39" s="31" t="s">
        <v>1042</v>
      </c>
      <c r="M39" s="4" t="str">
        <f t="shared" si="5"/>
        <v>Indirect Costs</v>
      </c>
      <c r="N39" s="31" t="s">
        <v>1020</v>
      </c>
      <c r="O39" s="4" t="str">
        <f t="shared" si="6"/>
        <v>Overheads</v>
      </c>
      <c r="P39" s="49">
        <v>45351</v>
      </c>
      <c r="Q39" s="5">
        <f t="shared" si="7"/>
        <v>45321</v>
      </c>
      <c r="R39" s="5">
        <f t="shared" si="8"/>
        <v>45321</v>
      </c>
      <c r="S39" s="4">
        <v>485485</v>
      </c>
      <c r="T39" s="7">
        <f t="shared" si="9"/>
        <v>485485</v>
      </c>
      <c r="U39" s="4">
        <v>10240</v>
      </c>
      <c r="V39" s="4">
        <f>VLOOKUP(U39,'CC Odoo'!$A$1:$E$998,4,FALSE)</f>
        <v>1012</v>
      </c>
      <c r="W39" s="4" t="str">
        <f t="shared" si="10"/>
        <v>{"1012": 100.0}</v>
      </c>
      <c r="X39" s="4" t="str">
        <f t="shared" si="11"/>
        <v>3010092</v>
      </c>
      <c r="Y39" s="4" t="str">
        <f t="shared" si="12"/>
        <v>3010093</v>
      </c>
      <c r="Z39" s="4" t="str">
        <f t="shared" si="13"/>
        <v>3010094</v>
      </c>
      <c r="AA39" s="4" t="str">
        <f t="shared" si="14"/>
        <v>3010095</v>
      </c>
      <c r="AB39" s="4" t="str">
        <f t="shared" si="15"/>
        <v>3010096</v>
      </c>
      <c r="AC39" s="4" t="str">
        <f t="shared" si="16"/>
        <v>3010097</v>
      </c>
      <c r="AD39" s="5">
        <f t="shared" si="17"/>
        <v>45356</v>
      </c>
      <c r="AE39" s="5">
        <f t="shared" si="18"/>
        <v>45356</v>
      </c>
      <c r="AF39" s="5">
        <f t="shared" si="19"/>
        <v>45326</v>
      </c>
      <c r="AG39" s="5">
        <f t="shared" si="20"/>
        <v>45326</v>
      </c>
      <c r="AH39" s="5">
        <f t="shared" si="21"/>
        <v>45351</v>
      </c>
      <c r="AI39" s="5">
        <f t="shared" si="22"/>
        <v>45351</v>
      </c>
      <c r="AJ39" s="5">
        <f t="shared" si="23"/>
        <v>45336</v>
      </c>
      <c r="AK39" s="5">
        <f t="shared" si="24"/>
        <v>45336</v>
      </c>
      <c r="AL39" s="5">
        <f t="shared" si="25"/>
        <v>45321</v>
      </c>
      <c r="AM39" s="5">
        <f t="shared" si="26"/>
        <v>45321</v>
      </c>
      <c r="AN39" s="5">
        <f t="shared" si="27"/>
        <v>45342</v>
      </c>
      <c r="AO39" s="5">
        <f t="shared" si="28"/>
        <v>45342</v>
      </c>
      <c r="AQ39" s="4" t="str">
        <f t="shared" si="29"/>
        <v>{"</v>
      </c>
      <c r="AR39" s="4" t="str">
        <f t="shared" si="30"/>
        <v>"</v>
      </c>
      <c r="AS39" s="4" t="str">
        <f t="shared" si="31"/>
        <v xml:space="preserve">: </v>
      </c>
      <c r="AT39" s="4" t="str">
        <f t="shared" si="32"/>
        <v>100.0</v>
      </c>
      <c r="AU39" s="4" t="str">
        <f t="shared" si="33"/>
        <v>}</v>
      </c>
      <c r="AW39" s="8" t="str">
        <f t="shared" si="35"/>
        <v>15% PUR</v>
      </c>
      <c r="AX39" s="8" t="str">
        <f t="shared" si="36"/>
        <v>0% PUR</v>
      </c>
      <c r="AY39" s="8" t="str">
        <f t="shared" si="37"/>
        <v>15% PUR</v>
      </c>
      <c r="AZ39" s="8" t="str">
        <f t="shared" si="38"/>
        <v>15% PUR</v>
      </c>
      <c r="BA39" s="8" t="str">
        <f t="shared" si="39"/>
        <v>15% PUR</v>
      </c>
      <c r="BB39" s="8" t="str">
        <f t="shared" si="40"/>
        <v>0% PUR</v>
      </c>
      <c r="BC39" s="4" t="str">
        <f t="shared" si="34"/>
        <v>Raw Material</v>
      </c>
      <c r="BD39" s="4" t="str">
        <f t="shared" si="41"/>
        <v>Manpower</v>
      </c>
      <c r="BE39" s="4" t="str">
        <f t="shared" si="42"/>
        <v>Machinary</v>
      </c>
      <c r="BF39" s="4" t="str">
        <f t="shared" si="43"/>
        <v>Subcontractors</v>
      </c>
      <c r="BG39" s="4" t="str">
        <f t="shared" si="44"/>
        <v>Indirect Costs</v>
      </c>
      <c r="BH39" s="4" t="str">
        <f t="shared" si="45"/>
        <v>Overheads</v>
      </c>
      <c r="BI39" s="4">
        <f t="shared" si="46"/>
        <v>1</v>
      </c>
      <c r="BJ39" s="4">
        <f t="shared" si="47"/>
        <v>1</v>
      </c>
      <c r="BK39" s="4">
        <f t="shared" si="48"/>
        <v>1</v>
      </c>
      <c r="BL39" s="4">
        <f t="shared" si="49"/>
        <v>1</v>
      </c>
      <c r="BM39" s="4">
        <f t="shared" si="50"/>
        <v>1</v>
      </c>
      <c r="BN39" s="4">
        <f t="shared" si="51"/>
        <v>1</v>
      </c>
      <c r="BO39" s="26">
        <f t="shared" si="52"/>
        <v>225022</v>
      </c>
      <c r="BP39" s="26">
        <f t="shared" si="53"/>
        <v>109914</v>
      </c>
      <c r="BQ39" s="26">
        <f t="shared" si="54"/>
        <v>10147</v>
      </c>
      <c r="BR39" s="26">
        <f t="shared" si="55"/>
        <v>45053</v>
      </c>
      <c r="BS39" s="26">
        <f t="shared" si="56"/>
        <v>19274</v>
      </c>
      <c r="BT39" s="26">
        <f t="shared" si="57"/>
        <v>44470</v>
      </c>
      <c r="BU39" s="27">
        <f t="shared" si="58"/>
        <v>485485</v>
      </c>
      <c r="BV39" s="27">
        <f t="shared" si="59"/>
        <v>453880</v>
      </c>
    </row>
    <row r="40" spans="1:74" x14ac:dyDescent="0.2">
      <c r="A40" s="4" t="s">
        <v>795</v>
      </c>
      <c r="B40" s="5">
        <v>45323</v>
      </c>
      <c r="C40" s="5" t="str">
        <f t="shared" si="0"/>
        <v/>
      </c>
      <c r="D40" s="31" t="s">
        <v>1038</v>
      </c>
      <c r="E40" s="4" t="str">
        <f t="shared" si="1"/>
        <v/>
      </c>
      <c r="F40" s="31" t="s">
        <v>1039</v>
      </c>
      <c r="G40" s="4" t="str">
        <f t="shared" si="2"/>
        <v/>
      </c>
      <c r="H40" s="31" t="s">
        <v>1041</v>
      </c>
      <c r="I40" s="4" t="str">
        <f t="shared" si="3"/>
        <v/>
      </c>
      <c r="J40" s="31" t="s">
        <v>1040</v>
      </c>
      <c r="K40" s="4" t="str">
        <f t="shared" si="4"/>
        <v/>
      </c>
      <c r="L40" s="31" t="s">
        <v>1042</v>
      </c>
      <c r="M40" s="4" t="str">
        <f t="shared" si="5"/>
        <v/>
      </c>
      <c r="N40" s="31" t="s">
        <v>1020</v>
      </c>
      <c r="O40" s="4" t="str">
        <f t="shared" si="6"/>
        <v/>
      </c>
      <c r="P40" s="49">
        <v>45351</v>
      </c>
      <c r="Q40" s="5" t="str">
        <f t="shared" si="7"/>
        <v/>
      </c>
      <c r="R40" s="5" t="str">
        <f t="shared" si="8"/>
        <v/>
      </c>
      <c r="S40" s="4">
        <v>145645.5</v>
      </c>
      <c r="T40" s="7">
        <f t="shared" si="9"/>
        <v>145646</v>
      </c>
      <c r="U40" s="4">
        <v>10240</v>
      </c>
      <c r="V40" s="4">
        <f>VLOOKUP(U40,'CC Odoo'!$A$1:$E$998,4,FALSE)</f>
        <v>1012</v>
      </c>
      <c r="W40" s="4" t="str">
        <f t="shared" si="10"/>
        <v>{"1012": 100.0}</v>
      </c>
      <c r="X40" s="4" t="str">
        <f t="shared" si="11"/>
        <v>101011701</v>
      </c>
      <c r="Y40" s="4" t="str">
        <f t="shared" si="12"/>
        <v>3010093</v>
      </c>
      <c r="Z40" s="4" t="str">
        <f t="shared" si="13"/>
        <v>3010094</v>
      </c>
      <c r="AA40" s="4" t="str">
        <f t="shared" si="14"/>
        <v>101011701</v>
      </c>
      <c r="AB40" s="4" t="str">
        <f t="shared" si="15"/>
        <v>3010096</v>
      </c>
      <c r="AC40" s="4" t="str">
        <f t="shared" si="16"/>
        <v>3010097</v>
      </c>
      <c r="AD40" s="5">
        <f t="shared" si="17"/>
        <v>45356</v>
      </c>
      <c r="AE40" s="5" t="str">
        <f t="shared" si="18"/>
        <v/>
      </c>
      <c r="AF40" s="5">
        <f t="shared" si="19"/>
        <v>45326</v>
      </c>
      <c r="AG40" s="5" t="str">
        <f t="shared" si="20"/>
        <v/>
      </c>
      <c r="AH40" s="5">
        <f t="shared" si="21"/>
        <v>45351</v>
      </c>
      <c r="AI40" s="5" t="str">
        <f t="shared" si="22"/>
        <v/>
      </c>
      <c r="AJ40" s="5">
        <f t="shared" si="23"/>
        <v>45336</v>
      </c>
      <c r="AK40" s="5" t="str">
        <f t="shared" si="24"/>
        <v/>
      </c>
      <c r="AL40" s="5">
        <f t="shared" si="25"/>
        <v>45321</v>
      </c>
      <c r="AM40" s="5" t="str">
        <f t="shared" si="26"/>
        <v/>
      </c>
      <c r="AN40" s="5">
        <f t="shared" si="27"/>
        <v>45342</v>
      </c>
      <c r="AO40" s="5" t="str">
        <f t="shared" si="28"/>
        <v/>
      </c>
      <c r="AQ40" s="4" t="str">
        <f t="shared" si="29"/>
        <v>{"</v>
      </c>
      <c r="AR40" s="4" t="str">
        <f t="shared" si="30"/>
        <v>"</v>
      </c>
      <c r="AS40" s="4" t="str">
        <f t="shared" si="31"/>
        <v xml:space="preserve">: </v>
      </c>
      <c r="AT40" s="4" t="str">
        <f t="shared" si="32"/>
        <v>100.0</v>
      </c>
      <c r="AU40" s="4" t="str">
        <f t="shared" si="33"/>
        <v>}</v>
      </c>
      <c r="AW40" s="8" t="str">
        <f t="shared" si="35"/>
        <v>15% PUR</v>
      </c>
      <c r="AX40" s="8" t="str">
        <f t="shared" si="36"/>
        <v>0% PUR</v>
      </c>
      <c r="AY40" s="8" t="str">
        <f t="shared" si="37"/>
        <v>15% PUR</v>
      </c>
      <c r="AZ40" s="8" t="str">
        <f t="shared" si="38"/>
        <v>15% PUR</v>
      </c>
      <c r="BA40" s="8" t="str">
        <f t="shared" si="39"/>
        <v>15% PUR</v>
      </c>
      <c r="BB40" s="8" t="str">
        <f t="shared" si="40"/>
        <v>0% PUR</v>
      </c>
      <c r="BC40" s="4" t="str">
        <f t="shared" si="34"/>
        <v>Deduction of Advance Payment to Suppliers</v>
      </c>
      <c r="BD40" s="4" t="str">
        <f t="shared" si="41"/>
        <v>Manpower</v>
      </c>
      <c r="BE40" s="4" t="str">
        <f t="shared" si="42"/>
        <v>Machinary</v>
      </c>
      <c r="BF40" s="4" t="str">
        <f t="shared" si="43"/>
        <v>Deduction of Advance Payment to Suppliers</v>
      </c>
      <c r="BG40" s="4" t="str">
        <f t="shared" si="44"/>
        <v>Indirect Costs</v>
      </c>
      <c r="BH40" s="4" t="str">
        <f t="shared" si="45"/>
        <v>Overheads</v>
      </c>
      <c r="BI40" s="4">
        <f t="shared" si="46"/>
        <v>-1</v>
      </c>
      <c r="BJ40" s="4">
        <f t="shared" si="47"/>
        <v>1</v>
      </c>
      <c r="BK40" s="4">
        <f t="shared" si="48"/>
        <v>1</v>
      </c>
      <c r="BL40" s="4">
        <f t="shared" si="49"/>
        <v>-1</v>
      </c>
      <c r="BM40" s="4">
        <f t="shared" si="50"/>
        <v>1</v>
      </c>
      <c r="BN40" s="4">
        <f t="shared" si="51"/>
        <v>1</v>
      </c>
      <c r="BO40" s="26">
        <f t="shared" si="52"/>
        <v>67507</v>
      </c>
      <c r="BP40" s="26">
        <f t="shared" si="53"/>
        <v>32974</v>
      </c>
      <c r="BQ40" s="26">
        <f t="shared" si="54"/>
        <v>3044</v>
      </c>
      <c r="BR40" s="26">
        <f t="shared" si="55"/>
        <v>13516</v>
      </c>
      <c r="BS40" s="26">
        <f t="shared" si="56"/>
        <v>5782</v>
      </c>
      <c r="BT40" s="26">
        <f t="shared" si="57"/>
        <v>13341</v>
      </c>
      <c r="BU40" s="27">
        <f t="shared" si="58"/>
        <v>-145646</v>
      </c>
      <c r="BV40" s="27" t="str">
        <f t="shared" si="59"/>
        <v/>
      </c>
    </row>
    <row r="41" spans="1:74" x14ac:dyDescent="0.2">
      <c r="A41" s="4" t="s">
        <v>794</v>
      </c>
      <c r="B41" s="5">
        <v>45323</v>
      </c>
      <c r="C41" s="5">
        <f t="shared" si="0"/>
        <v>45293</v>
      </c>
      <c r="D41" s="31" t="s">
        <v>1038</v>
      </c>
      <c r="E41" s="4" t="str">
        <f t="shared" si="1"/>
        <v>Raw Material Supplier</v>
      </c>
      <c r="F41" s="31" t="s">
        <v>1039</v>
      </c>
      <c r="G41" s="4" t="str">
        <f t="shared" si="2"/>
        <v>Employees Wages &amp; Salaries</v>
      </c>
      <c r="H41" s="31" t="s">
        <v>1041</v>
      </c>
      <c r="I41" s="4" t="str">
        <f t="shared" si="3"/>
        <v>Machinary Depreciation &amp; Maintenance</v>
      </c>
      <c r="J41" s="31" t="s">
        <v>1040</v>
      </c>
      <c r="K41" s="4" t="str">
        <f t="shared" si="4"/>
        <v>Subcontractors &amp; Services</v>
      </c>
      <c r="L41" s="31" t="s">
        <v>1042</v>
      </c>
      <c r="M41" s="4" t="str">
        <f t="shared" si="5"/>
        <v>Indirect Costs</v>
      </c>
      <c r="N41" s="31" t="s">
        <v>1020</v>
      </c>
      <c r="O41" s="4" t="str">
        <f t="shared" si="6"/>
        <v>Overheads</v>
      </c>
      <c r="P41" s="49">
        <v>45351</v>
      </c>
      <c r="Q41" s="5">
        <f t="shared" si="7"/>
        <v>45321</v>
      </c>
      <c r="R41" s="5">
        <f t="shared" si="8"/>
        <v>45321</v>
      </c>
      <c r="S41" s="4">
        <v>250077</v>
      </c>
      <c r="T41" s="7">
        <f t="shared" si="9"/>
        <v>250077</v>
      </c>
      <c r="U41" s="4">
        <v>10088</v>
      </c>
      <c r="V41" s="4">
        <f>VLOOKUP(U41,'CC Odoo'!$A$1:$E$998,4,FALSE)</f>
        <v>860</v>
      </c>
      <c r="W41" s="4" t="str">
        <f t="shared" si="10"/>
        <v>{"860": 100.0}</v>
      </c>
      <c r="X41" s="4" t="str">
        <f t="shared" si="11"/>
        <v>3010092</v>
      </c>
      <c r="Y41" s="4" t="str">
        <f t="shared" si="12"/>
        <v>3010093</v>
      </c>
      <c r="Z41" s="4" t="str">
        <f t="shared" si="13"/>
        <v>3010094</v>
      </c>
      <c r="AA41" s="4" t="str">
        <f t="shared" si="14"/>
        <v>3010095</v>
      </c>
      <c r="AB41" s="4" t="str">
        <f t="shared" si="15"/>
        <v>3010096</v>
      </c>
      <c r="AC41" s="4" t="str">
        <f t="shared" si="16"/>
        <v>3010097</v>
      </c>
      <c r="AD41" s="5">
        <f t="shared" si="17"/>
        <v>45356</v>
      </c>
      <c r="AE41" s="5">
        <f t="shared" si="18"/>
        <v>45356</v>
      </c>
      <c r="AF41" s="5">
        <f t="shared" si="19"/>
        <v>45326</v>
      </c>
      <c r="AG41" s="5">
        <f t="shared" si="20"/>
        <v>45326</v>
      </c>
      <c r="AH41" s="5">
        <f t="shared" si="21"/>
        <v>45351</v>
      </c>
      <c r="AI41" s="5">
        <f t="shared" si="22"/>
        <v>45351</v>
      </c>
      <c r="AJ41" s="5">
        <f t="shared" si="23"/>
        <v>45336</v>
      </c>
      <c r="AK41" s="5">
        <f t="shared" si="24"/>
        <v>45336</v>
      </c>
      <c r="AL41" s="5">
        <f t="shared" si="25"/>
        <v>45321</v>
      </c>
      <c r="AM41" s="5">
        <f t="shared" si="26"/>
        <v>45321</v>
      </c>
      <c r="AN41" s="5">
        <f t="shared" si="27"/>
        <v>45342</v>
      </c>
      <c r="AO41" s="5">
        <f t="shared" si="28"/>
        <v>45342</v>
      </c>
      <c r="AQ41" s="4" t="str">
        <f t="shared" si="29"/>
        <v>{"</v>
      </c>
      <c r="AR41" s="4" t="str">
        <f t="shared" si="30"/>
        <v>"</v>
      </c>
      <c r="AS41" s="4" t="str">
        <f t="shared" si="31"/>
        <v xml:space="preserve">: </v>
      </c>
      <c r="AT41" s="4" t="str">
        <f t="shared" si="32"/>
        <v>100.0</v>
      </c>
      <c r="AU41" s="4" t="str">
        <f t="shared" si="33"/>
        <v>}</v>
      </c>
      <c r="AW41" s="8" t="str">
        <f t="shared" si="35"/>
        <v>15% PUR</v>
      </c>
      <c r="AX41" s="8" t="str">
        <f t="shared" si="36"/>
        <v>0% PUR</v>
      </c>
      <c r="AY41" s="8" t="str">
        <f t="shared" si="37"/>
        <v>15% PUR</v>
      </c>
      <c r="AZ41" s="8" t="str">
        <f t="shared" si="38"/>
        <v>15% PUR</v>
      </c>
      <c r="BA41" s="8" t="str">
        <f t="shared" si="39"/>
        <v>15% PUR</v>
      </c>
      <c r="BB41" s="8" t="str">
        <f t="shared" si="40"/>
        <v>0% PUR</v>
      </c>
      <c r="BC41" s="4" t="str">
        <f t="shared" si="34"/>
        <v>Raw Material</v>
      </c>
      <c r="BD41" s="4" t="str">
        <f t="shared" si="41"/>
        <v>Manpower</v>
      </c>
      <c r="BE41" s="4" t="str">
        <f t="shared" si="42"/>
        <v>Machinary</v>
      </c>
      <c r="BF41" s="4" t="str">
        <f t="shared" si="43"/>
        <v>Subcontractors</v>
      </c>
      <c r="BG41" s="4" t="str">
        <f t="shared" si="44"/>
        <v>Indirect Costs</v>
      </c>
      <c r="BH41" s="4" t="str">
        <f t="shared" si="45"/>
        <v>Overheads</v>
      </c>
      <c r="BI41" s="4">
        <f t="shared" si="46"/>
        <v>1</v>
      </c>
      <c r="BJ41" s="4">
        <f t="shared" si="47"/>
        <v>1</v>
      </c>
      <c r="BK41" s="4">
        <f t="shared" si="48"/>
        <v>1</v>
      </c>
      <c r="BL41" s="4">
        <f t="shared" si="49"/>
        <v>1</v>
      </c>
      <c r="BM41" s="4">
        <f t="shared" si="50"/>
        <v>1</v>
      </c>
      <c r="BN41" s="4">
        <f t="shared" si="51"/>
        <v>1</v>
      </c>
      <c r="BO41" s="26">
        <f t="shared" si="52"/>
        <v>115911</v>
      </c>
      <c r="BP41" s="26">
        <f t="shared" si="53"/>
        <v>56617</v>
      </c>
      <c r="BQ41" s="26">
        <f t="shared" si="54"/>
        <v>5227</v>
      </c>
      <c r="BR41" s="26">
        <f t="shared" si="55"/>
        <v>23207</v>
      </c>
      <c r="BS41" s="26">
        <f t="shared" si="56"/>
        <v>9928</v>
      </c>
      <c r="BT41" s="26">
        <f t="shared" si="57"/>
        <v>22907</v>
      </c>
      <c r="BU41" s="27">
        <f t="shared" si="58"/>
        <v>250077</v>
      </c>
      <c r="BV41" s="27">
        <f t="shared" si="59"/>
        <v>233797</v>
      </c>
    </row>
    <row r="42" spans="1:74" x14ac:dyDescent="0.2">
      <c r="A42" s="4" t="s">
        <v>794</v>
      </c>
      <c r="B42" s="5">
        <v>45323</v>
      </c>
      <c r="C42" s="5">
        <f t="shared" si="0"/>
        <v>45293</v>
      </c>
      <c r="D42" s="31" t="s">
        <v>1038</v>
      </c>
      <c r="E42" s="4" t="str">
        <f t="shared" si="1"/>
        <v>Raw Material Supplier</v>
      </c>
      <c r="F42" s="31" t="s">
        <v>1039</v>
      </c>
      <c r="G42" s="4" t="str">
        <f t="shared" si="2"/>
        <v>Employees Wages &amp; Salaries</v>
      </c>
      <c r="H42" s="31" t="s">
        <v>1041</v>
      </c>
      <c r="I42" s="4" t="str">
        <f t="shared" si="3"/>
        <v>Machinary Depreciation &amp; Maintenance</v>
      </c>
      <c r="J42" s="31" t="s">
        <v>1040</v>
      </c>
      <c r="K42" s="4" t="str">
        <f t="shared" si="4"/>
        <v>Subcontractors &amp; Services</v>
      </c>
      <c r="L42" s="31" t="s">
        <v>1042</v>
      </c>
      <c r="M42" s="4" t="str">
        <f t="shared" si="5"/>
        <v>Indirect Costs</v>
      </c>
      <c r="N42" s="31" t="s">
        <v>1020</v>
      </c>
      <c r="O42" s="4" t="str">
        <f t="shared" si="6"/>
        <v>Overheads</v>
      </c>
      <c r="P42" s="49">
        <v>45351</v>
      </c>
      <c r="Q42" s="5">
        <f t="shared" si="7"/>
        <v>45321</v>
      </c>
      <c r="R42" s="5">
        <f t="shared" si="8"/>
        <v>45321</v>
      </c>
      <c r="S42" s="4">
        <v>700000</v>
      </c>
      <c r="T42" s="7">
        <f t="shared" si="9"/>
        <v>700000</v>
      </c>
      <c r="U42" s="4">
        <v>10080</v>
      </c>
      <c r="V42" s="4">
        <f>VLOOKUP(U42,'CC Odoo'!$A$1:$E$998,4,FALSE)</f>
        <v>854</v>
      </c>
      <c r="W42" s="4" t="str">
        <f t="shared" si="10"/>
        <v>{"854": 100.0}</v>
      </c>
      <c r="X42" s="4" t="str">
        <f t="shared" si="11"/>
        <v>3010092</v>
      </c>
      <c r="Y42" s="4" t="str">
        <f t="shared" si="12"/>
        <v>3010093</v>
      </c>
      <c r="Z42" s="4" t="str">
        <f t="shared" si="13"/>
        <v>3010094</v>
      </c>
      <c r="AA42" s="4" t="str">
        <f t="shared" si="14"/>
        <v>3010095</v>
      </c>
      <c r="AB42" s="4" t="str">
        <f t="shared" si="15"/>
        <v>3010096</v>
      </c>
      <c r="AC42" s="4" t="str">
        <f t="shared" si="16"/>
        <v>3010097</v>
      </c>
      <c r="AD42" s="5">
        <f t="shared" si="17"/>
        <v>45356</v>
      </c>
      <c r="AE42" s="5">
        <f t="shared" si="18"/>
        <v>45356</v>
      </c>
      <c r="AF42" s="5">
        <f t="shared" si="19"/>
        <v>45326</v>
      </c>
      <c r="AG42" s="5">
        <f t="shared" si="20"/>
        <v>45326</v>
      </c>
      <c r="AH42" s="5">
        <f t="shared" si="21"/>
        <v>45351</v>
      </c>
      <c r="AI42" s="5">
        <f t="shared" si="22"/>
        <v>45351</v>
      </c>
      <c r="AJ42" s="5">
        <f t="shared" si="23"/>
        <v>45336</v>
      </c>
      <c r="AK42" s="5">
        <f t="shared" si="24"/>
        <v>45336</v>
      </c>
      <c r="AL42" s="5">
        <f t="shared" si="25"/>
        <v>45321</v>
      </c>
      <c r="AM42" s="5">
        <f t="shared" si="26"/>
        <v>45321</v>
      </c>
      <c r="AN42" s="5">
        <f t="shared" si="27"/>
        <v>45342</v>
      </c>
      <c r="AO42" s="5">
        <f t="shared" si="28"/>
        <v>45342</v>
      </c>
      <c r="AQ42" s="4" t="str">
        <f t="shared" si="29"/>
        <v>{"</v>
      </c>
      <c r="AR42" s="4" t="str">
        <f t="shared" si="30"/>
        <v>"</v>
      </c>
      <c r="AS42" s="4" t="str">
        <f t="shared" si="31"/>
        <v xml:space="preserve">: </v>
      </c>
      <c r="AT42" s="4" t="str">
        <f t="shared" si="32"/>
        <v>100.0</v>
      </c>
      <c r="AU42" s="4" t="str">
        <f t="shared" si="33"/>
        <v>}</v>
      </c>
      <c r="AW42" s="8" t="str">
        <f t="shared" si="35"/>
        <v>15% PUR</v>
      </c>
      <c r="AX42" s="8" t="str">
        <f t="shared" si="36"/>
        <v>0% PUR</v>
      </c>
      <c r="AY42" s="8" t="str">
        <f t="shared" si="37"/>
        <v>15% PUR</v>
      </c>
      <c r="AZ42" s="8" t="str">
        <f t="shared" si="38"/>
        <v>15% PUR</v>
      </c>
      <c r="BA42" s="8" t="str">
        <f t="shared" si="39"/>
        <v>15% PUR</v>
      </c>
      <c r="BB42" s="8" t="str">
        <f t="shared" si="40"/>
        <v>0% PUR</v>
      </c>
      <c r="BC42" s="4" t="str">
        <f t="shared" si="34"/>
        <v>Raw Material</v>
      </c>
      <c r="BD42" s="4" t="str">
        <f t="shared" si="41"/>
        <v>Manpower</v>
      </c>
      <c r="BE42" s="4" t="str">
        <f t="shared" si="42"/>
        <v>Machinary</v>
      </c>
      <c r="BF42" s="4" t="str">
        <f t="shared" si="43"/>
        <v>Subcontractors</v>
      </c>
      <c r="BG42" s="4" t="str">
        <f t="shared" si="44"/>
        <v>Indirect Costs</v>
      </c>
      <c r="BH42" s="4" t="str">
        <f t="shared" si="45"/>
        <v>Overheads</v>
      </c>
      <c r="BI42" s="4">
        <f t="shared" si="46"/>
        <v>1</v>
      </c>
      <c r="BJ42" s="4">
        <f t="shared" si="47"/>
        <v>1</v>
      </c>
      <c r="BK42" s="4">
        <f t="shared" si="48"/>
        <v>1</v>
      </c>
      <c r="BL42" s="4">
        <f t="shared" si="49"/>
        <v>1</v>
      </c>
      <c r="BM42" s="4">
        <f t="shared" si="50"/>
        <v>1</v>
      </c>
      <c r="BN42" s="4">
        <f t="shared" si="51"/>
        <v>1</v>
      </c>
      <c r="BO42" s="26">
        <f t="shared" si="52"/>
        <v>324450</v>
      </c>
      <c r="BP42" s="26">
        <f t="shared" si="53"/>
        <v>158480</v>
      </c>
      <c r="BQ42" s="26">
        <f t="shared" si="54"/>
        <v>14630</v>
      </c>
      <c r="BR42" s="26">
        <f t="shared" si="55"/>
        <v>64960</v>
      </c>
      <c r="BS42" s="26">
        <f t="shared" si="56"/>
        <v>27790</v>
      </c>
      <c r="BT42" s="26">
        <f t="shared" si="57"/>
        <v>64120</v>
      </c>
      <c r="BU42" s="27">
        <f t="shared" si="58"/>
        <v>700000</v>
      </c>
      <c r="BV42" s="27">
        <f t="shared" si="59"/>
        <v>654430</v>
      </c>
    </row>
    <row r="43" spans="1:74" x14ac:dyDescent="0.2">
      <c r="A43" s="4" t="s">
        <v>795</v>
      </c>
      <c r="B43" s="5">
        <v>45323</v>
      </c>
      <c r="C43" s="5" t="str">
        <f t="shared" si="0"/>
        <v/>
      </c>
      <c r="D43" s="31" t="s">
        <v>1038</v>
      </c>
      <c r="E43" s="4" t="str">
        <f t="shared" si="1"/>
        <v/>
      </c>
      <c r="F43" s="31" t="s">
        <v>1039</v>
      </c>
      <c r="G43" s="4" t="str">
        <f t="shared" si="2"/>
        <v/>
      </c>
      <c r="H43" s="31" t="s">
        <v>1041</v>
      </c>
      <c r="I43" s="4" t="str">
        <f t="shared" si="3"/>
        <v/>
      </c>
      <c r="J43" s="31" t="s">
        <v>1040</v>
      </c>
      <c r="K43" s="4" t="str">
        <f t="shared" si="4"/>
        <v/>
      </c>
      <c r="L43" s="31" t="s">
        <v>1042</v>
      </c>
      <c r="M43" s="4" t="str">
        <f t="shared" si="5"/>
        <v/>
      </c>
      <c r="N43" s="31" t="s">
        <v>1020</v>
      </c>
      <c r="O43" s="4" t="str">
        <f t="shared" si="6"/>
        <v/>
      </c>
      <c r="P43" s="49">
        <v>45351</v>
      </c>
      <c r="Q43" s="5" t="str">
        <f t="shared" si="7"/>
        <v/>
      </c>
      <c r="R43" s="5" t="str">
        <f t="shared" si="8"/>
        <v/>
      </c>
      <c r="S43" s="4">
        <v>280000</v>
      </c>
      <c r="T43" s="7">
        <f t="shared" si="9"/>
        <v>280000</v>
      </c>
      <c r="U43" s="4">
        <v>10080</v>
      </c>
      <c r="V43" s="4">
        <f>VLOOKUP(U43,'CC Odoo'!$A$1:$E$998,4,FALSE)</f>
        <v>854</v>
      </c>
      <c r="W43" s="4" t="str">
        <f t="shared" si="10"/>
        <v>{"854": 100.0}</v>
      </c>
      <c r="X43" s="4" t="str">
        <f t="shared" si="11"/>
        <v>101011701</v>
      </c>
      <c r="Y43" s="4" t="str">
        <f t="shared" si="12"/>
        <v>3010093</v>
      </c>
      <c r="Z43" s="4" t="str">
        <f t="shared" si="13"/>
        <v>3010094</v>
      </c>
      <c r="AA43" s="4" t="str">
        <f t="shared" si="14"/>
        <v>101011701</v>
      </c>
      <c r="AB43" s="4" t="str">
        <f t="shared" si="15"/>
        <v>3010096</v>
      </c>
      <c r="AC43" s="4" t="str">
        <f t="shared" si="16"/>
        <v>3010097</v>
      </c>
      <c r="AD43" s="5">
        <f t="shared" si="17"/>
        <v>45356</v>
      </c>
      <c r="AE43" s="5" t="str">
        <f t="shared" si="18"/>
        <v/>
      </c>
      <c r="AF43" s="5">
        <f t="shared" si="19"/>
        <v>45326</v>
      </c>
      <c r="AG43" s="5" t="str">
        <f t="shared" si="20"/>
        <v/>
      </c>
      <c r="AH43" s="5">
        <f t="shared" si="21"/>
        <v>45351</v>
      </c>
      <c r="AI43" s="5" t="str">
        <f t="shared" si="22"/>
        <v/>
      </c>
      <c r="AJ43" s="5">
        <f t="shared" si="23"/>
        <v>45336</v>
      </c>
      <c r="AK43" s="5" t="str">
        <f t="shared" si="24"/>
        <v/>
      </c>
      <c r="AL43" s="5">
        <f t="shared" si="25"/>
        <v>45321</v>
      </c>
      <c r="AM43" s="5" t="str">
        <f t="shared" si="26"/>
        <v/>
      </c>
      <c r="AN43" s="5">
        <f t="shared" si="27"/>
        <v>45342</v>
      </c>
      <c r="AO43" s="5" t="str">
        <f t="shared" si="28"/>
        <v/>
      </c>
      <c r="AQ43" s="4" t="str">
        <f t="shared" si="29"/>
        <v>{"</v>
      </c>
      <c r="AR43" s="4" t="str">
        <f t="shared" si="30"/>
        <v>"</v>
      </c>
      <c r="AS43" s="4" t="str">
        <f t="shared" si="31"/>
        <v xml:space="preserve">: </v>
      </c>
      <c r="AT43" s="4" t="str">
        <f t="shared" si="32"/>
        <v>100.0</v>
      </c>
      <c r="AU43" s="4" t="str">
        <f t="shared" si="33"/>
        <v>}</v>
      </c>
      <c r="AW43" s="8" t="str">
        <f t="shared" si="35"/>
        <v>15% PUR</v>
      </c>
      <c r="AX43" s="8" t="str">
        <f t="shared" si="36"/>
        <v>0% PUR</v>
      </c>
      <c r="AY43" s="8" t="str">
        <f t="shared" si="37"/>
        <v>15% PUR</v>
      </c>
      <c r="AZ43" s="8" t="str">
        <f t="shared" si="38"/>
        <v>15% PUR</v>
      </c>
      <c r="BA43" s="8" t="str">
        <f t="shared" si="39"/>
        <v>15% PUR</v>
      </c>
      <c r="BB43" s="8" t="str">
        <f t="shared" si="40"/>
        <v>0% PUR</v>
      </c>
      <c r="BC43" s="4" t="str">
        <f t="shared" si="34"/>
        <v>Deduction of Advance Payment to Suppliers</v>
      </c>
      <c r="BD43" s="4" t="str">
        <f t="shared" si="41"/>
        <v>Manpower</v>
      </c>
      <c r="BE43" s="4" t="str">
        <f t="shared" si="42"/>
        <v>Machinary</v>
      </c>
      <c r="BF43" s="4" t="str">
        <f t="shared" si="43"/>
        <v>Deduction of Advance Payment to Suppliers</v>
      </c>
      <c r="BG43" s="4" t="str">
        <f t="shared" si="44"/>
        <v>Indirect Costs</v>
      </c>
      <c r="BH43" s="4" t="str">
        <f t="shared" si="45"/>
        <v>Overheads</v>
      </c>
      <c r="BI43" s="4">
        <f t="shared" si="46"/>
        <v>-1</v>
      </c>
      <c r="BJ43" s="4">
        <f t="shared" si="47"/>
        <v>1</v>
      </c>
      <c r="BK43" s="4">
        <f t="shared" si="48"/>
        <v>1</v>
      </c>
      <c r="BL43" s="4">
        <f t="shared" si="49"/>
        <v>-1</v>
      </c>
      <c r="BM43" s="4">
        <f t="shared" si="50"/>
        <v>1</v>
      </c>
      <c r="BN43" s="4">
        <f t="shared" si="51"/>
        <v>1</v>
      </c>
      <c r="BO43" s="26">
        <f t="shared" si="52"/>
        <v>129780</v>
      </c>
      <c r="BP43" s="26">
        <f t="shared" si="53"/>
        <v>63392</v>
      </c>
      <c r="BQ43" s="26">
        <f t="shared" si="54"/>
        <v>5852</v>
      </c>
      <c r="BR43" s="26">
        <f t="shared" si="55"/>
        <v>25984</v>
      </c>
      <c r="BS43" s="26">
        <f t="shared" si="56"/>
        <v>11116</v>
      </c>
      <c r="BT43" s="26">
        <f t="shared" si="57"/>
        <v>25648</v>
      </c>
      <c r="BU43" s="27">
        <f t="shared" si="58"/>
        <v>-280000</v>
      </c>
      <c r="BV43" s="27" t="str">
        <f t="shared" si="59"/>
        <v/>
      </c>
    </row>
    <row r="44" spans="1:74" x14ac:dyDescent="0.2">
      <c r="A44" s="4" t="s">
        <v>794</v>
      </c>
      <c r="B44" s="5">
        <v>45323</v>
      </c>
      <c r="C44" s="5">
        <f t="shared" si="0"/>
        <v>45293</v>
      </c>
      <c r="D44" s="31" t="s">
        <v>1038</v>
      </c>
      <c r="E44" s="4" t="str">
        <f t="shared" si="1"/>
        <v>Raw Material Supplier</v>
      </c>
      <c r="F44" s="31" t="s">
        <v>1039</v>
      </c>
      <c r="G44" s="4" t="str">
        <f t="shared" si="2"/>
        <v>Employees Wages &amp; Salaries</v>
      </c>
      <c r="H44" s="31" t="s">
        <v>1041</v>
      </c>
      <c r="I44" s="4" t="str">
        <f t="shared" si="3"/>
        <v>Machinary Depreciation &amp; Maintenance</v>
      </c>
      <c r="J44" s="31" t="s">
        <v>1040</v>
      </c>
      <c r="K44" s="4" t="str">
        <f t="shared" si="4"/>
        <v>Subcontractors &amp; Services</v>
      </c>
      <c r="L44" s="31" t="s">
        <v>1042</v>
      </c>
      <c r="M44" s="4" t="str">
        <f t="shared" si="5"/>
        <v>Indirect Costs</v>
      </c>
      <c r="N44" s="31" t="s">
        <v>1020</v>
      </c>
      <c r="O44" s="4" t="str">
        <f t="shared" si="6"/>
        <v>Overheads</v>
      </c>
      <c r="P44" s="49">
        <v>45351</v>
      </c>
      <c r="Q44" s="5">
        <f t="shared" si="7"/>
        <v>45321</v>
      </c>
      <c r="R44" s="5">
        <f t="shared" si="8"/>
        <v>45321</v>
      </c>
      <c r="S44" s="4">
        <v>134882.40999999992</v>
      </c>
      <c r="T44" s="7">
        <f t="shared" si="9"/>
        <v>134882</v>
      </c>
      <c r="U44" s="4">
        <v>10241</v>
      </c>
      <c r="V44" s="4">
        <f>VLOOKUP(U44,'CC Odoo'!$A$1:$E$998,4,FALSE)</f>
        <v>1013</v>
      </c>
      <c r="W44" s="4" t="str">
        <f t="shared" si="10"/>
        <v>{"1013": 100.0}</v>
      </c>
      <c r="X44" s="4" t="str">
        <f t="shared" si="11"/>
        <v>3010092</v>
      </c>
      <c r="Y44" s="4" t="str">
        <f t="shared" si="12"/>
        <v>3010093</v>
      </c>
      <c r="Z44" s="4" t="str">
        <f t="shared" si="13"/>
        <v>3010094</v>
      </c>
      <c r="AA44" s="4" t="str">
        <f t="shared" si="14"/>
        <v>3010095</v>
      </c>
      <c r="AB44" s="4" t="str">
        <f t="shared" si="15"/>
        <v>3010096</v>
      </c>
      <c r="AC44" s="4" t="str">
        <f t="shared" si="16"/>
        <v>3010097</v>
      </c>
      <c r="AD44" s="5">
        <f t="shared" si="17"/>
        <v>45356</v>
      </c>
      <c r="AE44" s="5">
        <f t="shared" si="18"/>
        <v>45356</v>
      </c>
      <c r="AF44" s="5">
        <f t="shared" si="19"/>
        <v>45326</v>
      </c>
      <c r="AG44" s="5">
        <f t="shared" si="20"/>
        <v>45326</v>
      </c>
      <c r="AH44" s="5">
        <f t="shared" si="21"/>
        <v>45351</v>
      </c>
      <c r="AI44" s="5">
        <f t="shared" si="22"/>
        <v>45351</v>
      </c>
      <c r="AJ44" s="5">
        <f t="shared" si="23"/>
        <v>45336</v>
      </c>
      <c r="AK44" s="5">
        <f t="shared" si="24"/>
        <v>45336</v>
      </c>
      <c r="AL44" s="5">
        <f t="shared" si="25"/>
        <v>45321</v>
      </c>
      <c r="AM44" s="5">
        <f t="shared" si="26"/>
        <v>45321</v>
      </c>
      <c r="AN44" s="5">
        <f t="shared" si="27"/>
        <v>45342</v>
      </c>
      <c r="AO44" s="5">
        <f t="shared" si="28"/>
        <v>45342</v>
      </c>
      <c r="AQ44" s="4" t="str">
        <f t="shared" si="29"/>
        <v>{"</v>
      </c>
      <c r="AR44" s="4" t="str">
        <f t="shared" si="30"/>
        <v>"</v>
      </c>
      <c r="AS44" s="4" t="str">
        <f t="shared" si="31"/>
        <v xml:space="preserve">: </v>
      </c>
      <c r="AT44" s="4" t="str">
        <f t="shared" si="32"/>
        <v>100.0</v>
      </c>
      <c r="AU44" s="4" t="str">
        <f t="shared" si="33"/>
        <v>}</v>
      </c>
      <c r="AW44" s="8" t="str">
        <f t="shared" si="35"/>
        <v>15% PUR</v>
      </c>
      <c r="AX44" s="8" t="str">
        <f t="shared" si="36"/>
        <v>0% PUR</v>
      </c>
      <c r="AY44" s="8" t="str">
        <f t="shared" si="37"/>
        <v>15% PUR</v>
      </c>
      <c r="AZ44" s="8" t="str">
        <f t="shared" si="38"/>
        <v>15% PUR</v>
      </c>
      <c r="BA44" s="8" t="str">
        <f t="shared" si="39"/>
        <v>15% PUR</v>
      </c>
      <c r="BB44" s="8" t="str">
        <f t="shared" si="40"/>
        <v>0% PUR</v>
      </c>
      <c r="BC44" s="4" t="str">
        <f t="shared" si="34"/>
        <v>Raw Material</v>
      </c>
      <c r="BD44" s="4" t="str">
        <f t="shared" si="41"/>
        <v>Manpower</v>
      </c>
      <c r="BE44" s="4" t="str">
        <f t="shared" si="42"/>
        <v>Machinary</v>
      </c>
      <c r="BF44" s="4" t="str">
        <f t="shared" si="43"/>
        <v>Subcontractors</v>
      </c>
      <c r="BG44" s="4" t="str">
        <f t="shared" si="44"/>
        <v>Indirect Costs</v>
      </c>
      <c r="BH44" s="4" t="str">
        <f t="shared" si="45"/>
        <v>Overheads</v>
      </c>
      <c r="BI44" s="4">
        <f t="shared" si="46"/>
        <v>1</v>
      </c>
      <c r="BJ44" s="4">
        <f t="shared" si="47"/>
        <v>1</v>
      </c>
      <c r="BK44" s="4">
        <f t="shared" si="48"/>
        <v>1</v>
      </c>
      <c r="BL44" s="4">
        <f t="shared" si="49"/>
        <v>1</v>
      </c>
      <c r="BM44" s="4">
        <f t="shared" si="50"/>
        <v>1</v>
      </c>
      <c r="BN44" s="4">
        <f t="shared" si="51"/>
        <v>1</v>
      </c>
      <c r="BO44" s="26">
        <f t="shared" si="52"/>
        <v>62518</v>
      </c>
      <c r="BP44" s="26">
        <f t="shared" si="53"/>
        <v>30537</v>
      </c>
      <c r="BQ44" s="26">
        <f t="shared" si="54"/>
        <v>2819</v>
      </c>
      <c r="BR44" s="26">
        <f t="shared" si="55"/>
        <v>12517</v>
      </c>
      <c r="BS44" s="26">
        <f t="shared" si="56"/>
        <v>5355</v>
      </c>
      <c r="BT44" s="26">
        <f t="shared" si="57"/>
        <v>12355</v>
      </c>
      <c r="BU44" s="27">
        <f t="shared" si="58"/>
        <v>134882</v>
      </c>
      <c r="BV44" s="27">
        <f t="shared" si="59"/>
        <v>126101</v>
      </c>
    </row>
    <row r="45" spans="1:74" x14ac:dyDescent="0.2">
      <c r="A45" s="4" t="s">
        <v>795</v>
      </c>
      <c r="B45" s="5">
        <v>45323</v>
      </c>
      <c r="C45" s="5" t="str">
        <f t="shared" si="0"/>
        <v/>
      </c>
      <c r="D45" s="31" t="s">
        <v>1038</v>
      </c>
      <c r="E45" s="4" t="str">
        <f t="shared" si="1"/>
        <v/>
      </c>
      <c r="F45" s="31" t="s">
        <v>1039</v>
      </c>
      <c r="G45" s="4" t="str">
        <f t="shared" si="2"/>
        <v/>
      </c>
      <c r="H45" s="31" t="s">
        <v>1041</v>
      </c>
      <c r="I45" s="4" t="str">
        <f t="shared" si="3"/>
        <v/>
      </c>
      <c r="J45" s="31" t="s">
        <v>1040</v>
      </c>
      <c r="K45" s="4" t="str">
        <f t="shared" si="4"/>
        <v/>
      </c>
      <c r="L45" s="31" t="s">
        <v>1042</v>
      </c>
      <c r="M45" s="4" t="str">
        <f t="shared" si="5"/>
        <v/>
      </c>
      <c r="N45" s="31" t="s">
        <v>1020</v>
      </c>
      <c r="O45" s="4" t="str">
        <f t="shared" si="6"/>
        <v/>
      </c>
      <c r="P45" s="49">
        <v>45351</v>
      </c>
      <c r="Q45" s="5" t="str">
        <f t="shared" si="7"/>
        <v/>
      </c>
      <c r="R45" s="5" t="str">
        <f t="shared" si="8"/>
        <v/>
      </c>
      <c r="S45" s="4">
        <v>0</v>
      </c>
      <c r="T45" s="7">
        <f t="shared" ref="T45:T87" si="60">ROUND(S45,0)</f>
        <v>0</v>
      </c>
      <c r="U45" s="4">
        <v>10241</v>
      </c>
      <c r="V45" s="4">
        <f>VLOOKUP(U45,'CC Odoo'!$A$1:$E$998,4,FALSE)</f>
        <v>1013</v>
      </c>
      <c r="W45" s="4" t="str">
        <f t="shared" si="10"/>
        <v>{"1013": 100.0}</v>
      </c>
      <c r="X45" s="4" t="str">
        <f t="shared" si="11"/>
        <v>101011701</v>
      </c>
      <c r="Y45" s="4" t="str">
        <f t="shared" si="12"/>
        <v>3010093</v>
      </c>
      <c r="Z45" s="4" t="str">
        <f t="shared" si="13"/>
        <v>3010094</v>
      </c>
      <c r="AA45" s="4" t="str">
        <f t="shared" si="14"/>
        <v>101011701</v>
      </c>
      <c r="AB45" s="4" t="str">
        <f t="shared" si="15"/>
        <v>3010096</v>
      </c>
      <c r="AC45" s="4" t="str">
        <f t="shared" si="16"/>
        <v>3010097</v>
      </c>
      <c r="AD45" s="5">
        <f t="shared" si="17"/>
        <v>45356</v>
      </c>
      <c r="AE45" s="5" t="str">
        <f t="shared" si="18"/>
        <v/>
      </c>
      <c r="AF45" s="5">
        <f t="shared" si="19"/>
        <v>45326</v>
      </c>
      <c r="AG45" s="5" t="str">
        <f t="shared" si="20"/>
        <v/>
      </c>
      <c r="AH45" s="5">
        <f t="shared" si="21"/>
        <v>45351</v>
      </c>
      <c r="AI45" s="5" t="str">
        <f t="shared" si="22"/>
        <v/>
      </c>
      <c r="AJ45" s="5">
        <f t="shared" si="23"/>
        <v>45336</v>
      </c>
      <c r="AK45" s="5" t="str">
        <f t="shared" si="24"/>
        <v/>
      </c>
      <c r="AL45" s="5">
        <f t="shared" si="25"/>
        <v>45321</v>
      </c>
      <c r="AM45" s="5" t="str">
        <f t="shared" si="26"/>
        <v/>
      </c>
      <c r="AN45" s="5">
        <f t="shared" si="27"/>
        <v>45342</v>
      </c>
      <c r="AO45" s="5" t="str">
        <f t="shared" si="28"/>
        <v/>
      </c>
      <c r="AQ45" s="4" t="str">
        <f t="shared" ref="AQ45:AQ87" si="61">"{"""</f>
        <v>{"</v>
      </c>
      <c r="AR45" s="4" t="str">
        <f t="shared" ref="AR45:AR87" si="62">""""</f>
        <v>"</v>
      </c>
      <c r="AS45" s="4" t="str">
        <f t="shared" ref="AS45:AS87" si="63">": "</f>
        <v xml:space="preserve">: </v>
      </c>
      <c r="AT45" s="4" t="str">
        <f t="shared" ref="AT45:AT87" si="64">"100.0"</f>
        <v>100.0</v>
      </c>
      <c r="AU45" s="4" t="str">
        <f t="shared" ref="AU45:AU87" si="65">"}"</f>
        <v>}</v>
      </c>
      <c r="AW45" s="8" t="str">
        <f t="shared" si="35"/>
        <v>15% PUR</v>
      </c>
      <c r="AX45" s="8" t="str">
        <f t="shared" si="36"/>
        <v>0% PUR</v>
      </c>
      <c r="AY45" s="8" t="str">
        <f t="shared" si="37"/>
        <v>15% PUR</v>
      </c>
      <c r="AZ45" s="8" t="str">
        <f t="shared" si="38"/>
        <v>15% PUR</v>
      </c>
      <c r="BA45" s="8" t="str">
        <f t="shared" si="39"/>
        <v>15% PUR</v>
      </c>
      <c r="BB45" s="8" t="str">
        <f t="shared" si="40"/>
        <v>0% PUR</v>
      </c>
      <c r="BC45" s="4" t="str">
        <f t="shared" si="34"/>
        <v>Deduction of Advance Payment to Suppliers</v>
      </c>
      <c r="BD45" s="4" t="str">
        <f t="shared" si="41"/>
        <v>Manpower</v>
      </c>
      <c r="BE45" s="4" t="str">
        <f t="shared" si="42"/>
        <v>Machinary</v>
      </c>
      <c r="BF45" s="4" t="str">
        <f t="shared" si="43"/>
        <v>Deduction of Advance Payment to Suppliers</v>
      </c>
      <c r="BG45" s="4" t="str">
        <f t="shared" si="44"/>
        <v>Indirect Costs</v>
      </c>
      <c r="BH45" s="4" t="str">
        <f t="shared" si="45"/>
        <v>Overheads</v>
      </c>
      <c r="BI45" s="4">
        <f t="shared" si="46"/>
        <v>-1</v>
      </c>
      <c r="BJ45" s="4">
        <f t="shared" si="47"/>
        <v>1</v>
      </c>
      <c r="BK45" s="4">
        <f t="shared" si="48"/>
        <v>1</v>
      </c>
      <c r="BL45" s="4">
        <f t="shared" si="49"/>
        <v>-1</v>
      </c>
      <c r="BM45" s="4">
        <f t="shared" si="50"/>
        <v>1</v>
      </c>
      <c r="BN45" s="4">
        <f t="shared" si="51"/>
        <v>1</v>
      </c>
      <c r="BO45" s="26">
        <f t="shared" si="52"/>
        <v>0</v>
      </c>
      <c r="BP45" s="26">
        <f t="shared" si="53"/>
        <v>0</v>
      </c>
      <c r="BQ45" s="26">
        <f t="shared" si="54"/>
        <v>0</v>
      </c>
      <c r="BR45" s="26">
        <f t="shared" si="55"/>
        <v>0</v>
      </c>
      <c r="BS45" s="26">
        <f t="shared" si="56"/>
        <v>0</v>
      </c>
      <c r="BT45" s="26">
        <f t="shared" si="57"/>
        <v>0</v>
      </c>
      <c r="BU45" s="27">
        <f t="shared" si="58"/>
        <v>0</v>
      </c>
      <c r="BV45" s="27" t="str">
        <f t="shared" si="59"/>
        <v/>
      </c>
    </row>
    <row r="46" spans="1:74" x14ac:dyDescent="0.2">
      <c r="A46" s="4" t="s">
        <v>794</v>
      </c>
      <c r="B46" s="5">
        <v>45323</v>
      </c>
      <c r="C46" s="5">
        <f t="shared" si="0"/>
        <v>45293</v>
      </c>
      <c r="D46" s="31" t="s">
        <v>1038</v>
      </c>
      <c r="E46" s="4" t="str">
        <f t="shared" si="1"/>
        <v>Raw Material Supplier</v>
      </c>
      <c r="F46" s="31" t="s">
        <v>1039</v>
      </c>
      <c r="G46" s="4" t="str">
        <f t="shared" si="2"/>
        <v>Employees Wages &amp; Salaries</v>
      </c>
      <c r="H46" s="31" t="s">
        <v>1041</v>
      </c>
      <c r="I46" s="4" t="str">
        <f t="shared" si="3"/>
        <v>Machinary Depreciation &amp; Maintenance</v>
      </c>
      <c r="J46" s="31" t="s">
        <v>1040</v>
      </c>
      <c r="K46" s="4" t="str">
        <f t="shared" si="4"/>
        <v>Subcontractors &amp; Services</v>
      </c>
      <c r="L46" s="31" t="s">
        <v>1042</v>
      </c>
      <c r="M46" s="4" t="str">
        <f t="shared" si="5"/>
        <v>Indirect Costs</v>
      </c>
      <c r="N46" s="31" t="s">
        <v>1020</v>
      </c>
      <c r="O46" s="4" t="str">
        <f t="shared" si="6"/>
        <v>Overheads</v>
      </c>
      <c r="P46" s="49">
        <v>45351</v>
      </c>
      <c r="Q46" s="5">
        <f t="shared" si="7"/>
        <v>45321</v>
      </c>
      <c r="R46" s="5">
        <f t="shared" si="8"/>
        <v>45321</v>
      </c>
      <c r="S46" s="4">
        <v>3125000</v>
      </c>
      <c r="T46" s="7">
        <f t="shared" si="60"/>
        <v>3125000</v>
      </c>
      <c r="U46" s="4">
        <v>10234</v>
      </c>
      <c r="V46" s="4">
        <f>VLOOKUP(U46,'CC Odoo'!$A$1:$E$998,4,FALSE)</f>
        <v>1006</v>
      </c>
      <c r="W46" s="4" t="str">
        <f t="shared" si="10"/>
        <v>{"1006": 100.0}</v>
      </c>
      <c r="X46" s="4" t="str">
        <f t="shared" si="11"/>
        <v>3010092</v>
      </c>
      <c r="Y46" s="4" t="str">
        <f t="shared" si="12"/>
        <v>3010093</v>
      </c>
      <c r="Z46" s="4" t="str">
        <f t="shared" si="13"/>
        <v>3010094</v>
      </c>
      <c r="AA46" s="4" t="str">
        <f t="shared" si="14"/>
        <v>3010095</v>
      </c>
      <c r="AB46" s="4" t="str">
        <f t="shared" si="15"/>
        <v>3010096</v>
      </c>
      <c r="AC46" s="4" t="str">
        <f t="shared" si="16"/>
        <v>3010097</v>
      </c>
      <c r="AD46" s="5">
        <f t="shared" si="17"/>
        <v>45356</v>
      </c>
      <c r="AE46" s="5">
        <f t="shared" si="18"/>
        <v>45356</v>
      </c>
      <c r="AF46" s="5">
        <f t="shared" si="19"/>
        <v>45326</v>
      </c>
      <c r="AG46" s="5">
        <f t="shared" si="20"/>
        <v>45326</v>
      </c>
      <c r="AH46" s="5">
        <f t="shared" si="21"/>
        <v>45351</v>
      </c>
      <c r="AI46" s="5">
        <f t="shared" si="22"/>
        <v>45351</v>
      </c>
      <c r="AJ46" s="5">
        <f t="shared" si="23"/>
        <v>45336</v>
      </c>
      <c r="AK46" s="5">
        <f t="shared" si="24"/>
        <v>45336</v>
      </c>
      <c r="AL46" s="5">
        <f t="shared" si="25"/>
        <v>45321</v>
      </c>
      <c r="AM46" s="5">
        <f t="shared" si="26"/>
        <v>45321</v>
      </c>
      <c r="AN46" s="5">
        <f t="shared" si="27"/>
        <v>45342</v>
      </c>
      <c r="AO46" s="5">
        <f t="shared" si="28"/>
        <v>45342</v>
      </c>
      <c r="AQ46" s="4" t="str">
        <f t="shared" si="61"/>
        <v>{"</v>
      </c>
      <c r="AR46" s="4" t="str">
        <f t="shared" si="62"/>
        <v>"</v>
      </c>
      <c r="AS46" s="4" t="str">
        <f t="shared" si="63"/>
        <v xml:space="preserve">: </v>
      </c>
      <c r="AT46" s="4" t="str">
        <f t="shared" si="64"/>
        <v>100.0</v>
      </c>
      <c r="AU46" s="4" t="str">
        <f t="shared" si="65"/>
        <v>}</v>
      </c>
      <c r="AW46" s="8" t="str">
        <f t="shared" si="35"/>
        <v>15% PUR</v>
      </c>
      <c r="AX46" s="8" t="str">
        <f t="shared" si="36"/>
        <v>0% PUR</v>
      </c>
      <c r="AY46" s="8" t="str">
        <f t="shared" si="37"/>
        <v>15% PUR</v>
      </c>
      <c r="AZ46" s="8" t="str">
        <f t="shared" si="38"/>
        <v>15% PUR</v>
      </c>
      <c r="BA46" s="8" t="str">
        <f t="shared" si="39"/>
        <v>15% PUR</v>
      </c>
      <c r="BB46" s="8" t="str">
        <f t="shared" si="40"/>
        <v>0% PUR</v>
      </c>
      <c r="BC46" s="4" t="str">
        <f t="shared" si="34"/>
        <v>Raw Material</v>
      </c>
      <c r="BD46" s="4" t="str">
        <f t="shared" ref="BD46:BD87" si="66">IF(Y46="3010093","Manpower",IF(Y46="101011701","Deduction of Advance Payment to Suppliers","Raw Material"))</f>
        <v>Manpower</v>
      </c>
      <c r="BE46" s="4" t="str">
        <f t="shared" ref="BE46:BE87" si="67">IF(Z46="3010094","Machinary",IF(Z46="101011701","Deduction of Advance Payment to Suppliers","Raw Material"))</f>
        <v>Machinary</v>
      </c>
      <c r="BF46" s="4" t="str">
        <f t="shared" ref="BF46:BF87" si="68">IF(AA46="3010095","Subcontractors",IF(AA46="101011701","Deduction of Advance Payment to Suppliers","Raw Material"))</f>
        <v>Subcontractors</v>
      </c>
      <c r="BG46" s="4" t="str">
        <f t="shared" ref="BG46:BG87" si="69">IF(AB46="3010096","Indirect Costs",IF(AB46="101011701","Deduction of Advance Payment to Suppliers","Raw Material"))</f>
        <v>Indirect Costs</v>
      </c>
      <c r="BH46" s="4" t="str">
        <f t="shared" ref="BH46:BH87" si="70">IF(AC46="3010097","Overheads",IF(AC46="101011701","Deduction of Advance Payment to Suppliers","Raw Material"))</f>
        <v>Overheads</v>
      </c>
      <c r="BI46" s="4">
        <f t="shared" si="46"/>
        <v>1</v>
      </c>
      <c r="BJ46" s="4">
        <f t="shared" si="47"/>
        <v>1</v>
      </c>
      <c r="BK46" s="4">
        <f t="shared" si="48"/>
        <v>1</v>
      </c>
      <c r="BL46" s="4">
        <f t="shared" si="49"/>
        <v>1</v>
      </c>
      <c r="BM46" s="4">
        <f t="shared" si="50"/>
        <v>1</v>
      </c>
      <c r="BN46" s="4">
        <f t="shared" si="51"/>
        <v>1</v>
      </c>
      <c r="BO46" s="26">
        <f t="shared" si="52"/>
        <v>1448438</v>
      </c>
      <c r="BP46" s="26">
        <f t="shared" si="53"/>
        <v>707500</v>
      </c>
      <c r="BQ46" s="26">
        <f t="shared" si="54"/>
        <v>65313</v>
      </c>
      <c r="BR46" s="26">
        <f t="shared" si="55"/>
        <v>290000</v>
      </c>
      <c r="BS46" s="26">
        <f t="shared" si="56"/>
        <v>124063</v>
      </c>
      <c r="BT46" s="26">
        <f t="shared" si="57"/>
        <v>286250</v>
      </c>
      <c r="BU46" s="27">
        <f t="shared" si="58"/>
        <v>3125000</v>
      </c>
      <c r="BV46" s="27">
        <f t="shared" si="59"/>
        <v>2921564</v>
      </c>
    </row>
    <row r="47" spans="1:74" x14ac:dyDescent="0.2">
      <c r="A47" s="4" t="s">
        <v>795</v>
      </c>
      <c r="B47" s="5">
        <v>45323</v>
      </c>
      <c r="C47" s="5" t="str">
        <f t="shared" si="0"/>
        <v/>
      </c>
      <c r="D47" s="31" t="s">
        <v>1038</v>
      </c>
      <c r="E47" s="4" t="str">
        <f t="shared" si="1"/>
        <v/>
      </c>
      <c r="F47" s="31" t="s">
        <v>1039</v>
      </c>
      <c r="G47" s="4" t="str">
        <f t="shared" si="2"/>
        <v/>
      </c>
      <c r="H47" s="31" t="s">
        <v>1041</v>
      </c>
      <c r="I47" s="4" t="str">
        <f t="shared" si="3"/>
        <v/>
      </c>
      <c r="J47" s="31" t="s">
        <v>1040</v>
      </c>
      <c r="K47" s="4" t="str">
        <f t="shared" si="4"/>
        <v/>
      </c>
      <c r="L47" s="31" t="s">
        <v>1042</v>
      </c>
      <c r="M47" s="4" t="str">
        <f t="shared" si="5"/>
        <v/>
      </c>
      <c r="N47" s="31" t="s">
        <v>1020</v>
      </c>
      <c r="O47" s="4" t="str">
        <f t="shared" si="6"/>
        <v/>
      </c>
      <c r="P47" s="49">
        <v>45351</v>
      </c>
      <c r="Q47" s="5" t="str">
        <f t="shared" si="7"/>
        <v/>
      </c>
      <c r="R47" s="5" t="str">
        <f t="shared" si="8"/>
        <v/>
      </c>
      <c r="S47" s="4">
        <v>781250</v>
      </c>
      <c r="T47" s="7">
        <f t="shared" si="60"/>
        <v>781250</v>
      </c>
      <c r="U47" s="4">
        <v>10234</v>
      </c>
      <c r="V47" s="4">
        <f>VLOOKUP(U47,'CC Odoo'!$A$1:$E$998,4,FALSE)</f>
        <v>1006</v>
      </c>
      <c r="W47" s="4" t="str">
        <f t="shared" si="10"/>
        <v>{"1006": 100.0}</v>
      </c>
      <c r="X47" s="4" t="str">
        <f t="shared" si="11"/>
        <v>101011701</v>
      </c>
      <c r="Y47" s="4" t="str">
        <f t="shared" si="12"/>
        <v>3010093</v>
      </c>
      <c r="Z47" s="4" t="str">
        <f t="shared" si="13"/>
        <v>3010094</v>
      </c>
      <c r="AA47" s="4" t="str">
        <f t="shared" si="14"/>
        <v>101011701</v>
      </c>
      <c r="AB47" s="4" t="str">
        <f t="shared" si="15"/>
        <v>3010096</v>
      </c>
      <c r="AC47" s="4" t="str">
        <f t="shared" si="16"/>
        <v>3010097</v>
      </c>
      <c r="AD47" s="5">
        <f t="shared" si="17"/>
        <v>45356</v>
      </c>
      <c r="AE47" s="5" t="str">
        <f t="shared" si="18"/>
        <v/>
      </c>
      <c r="AF47" s="5">
        <f t="shared" si="19"/>
        <v>45326</v>
      </c>
      <c r="AG47" s="5" t="str">
        <f t="shared" si="20"/>
        <v/>
      </c>
      <c r="AH47" s="5">
        <f t="shared" si="21"/>
        <v>45351</v>
      </c>
      <c r="AI47" s="5" t="str">
        <f t="shared" si="22"/>
        <v/>
      </c>
      <c r="AJ47" s="5">
        <f t="shared" si="23"/>
        <v>45336</v>
      </c>
      <c r="AK47" s="5" t="str">
        <f t="shared" si="24"/>
        <v/>
      </c>
      <c r="AL47" s="5">
        <f t="shared" si="25"/>
        <v>45321</v>
      </c>
      <c r="AM47" s="5" t="str">
        <f t="shared" si="26"/>
        <v/>
      </c>
      <c r="AN47" s="5">
        <f t="shared" si="27"/>
        <v>45342</v>
      </c>
      <c r="AO47" s="5" t="str">
        <f t="shared" si="28"/>
        <v/>
      </c>
      <c r="AQ47" s="4" t="str">
        <f t="shared" si="61"/>
        <v>{"</v>
      </c>
      <c r="AR47" s="4" t="str">
        <f t="shared" si="62"/>
        <v>"</v>
      </c>
      <c r="AS47" s="4" t="str">
        <f t="shared" si="63"/>
        <v xml:space="preserve">: </v>
      </c>
      <c r="AT47" s="4" t="str">
        <f t="shared" si="64"/>
        <v>100.0</v>
      </c>
      <c r="AU47" s="4" t="str">
        <f t="shared" si="65"/>
        <v>}</v>
      </c>
      <c r="AW47" s="8" t="str">
        <f t="shared" si="35"/>
        <v>15% PUR</v>
      </c>
      <c r="AX47" s="8" t="str">
        <f t="shared" si="36"/>
        <v>0% PUR</v>
      </c>
      <c r="AY47" s="8" t="str">
        <f t="shared" si="37"/>
        <v>15% PUR</v>
      </c>
      <c r="AZ47" s="8" t="str">
        <f t="shared" si="38"/>
        <v>15% PUR</v>
      </c>
      <c r="BA47" s="8" t="str">
        <f t="shared" si="39"/>
        <v>15% PUR</v>
      </c>
      <c r="BB47" s="8" t="str">
        <f t="shared" si="40"/>
        <v>0% PUR</v>
      </c>
      <c r="BC47" s="4" t="str">
        <f t="shared" si="34"/>
        <v>Deduction of Advance Payment to Suppliers</v>
      </c>
      <c r="BD47" s="4" t="str">
        <f t="shared" si="66"/>
        <v>Manpower</v>
      </c>
      <c r="BE47" s="4" t="str">
        <f t="shared" si="67"/>
        <v>Machinary</v>
      </c>
      <c r="BF47" s="4" t="str">
        <f t="shared" si="68"/>
        <v>Deduction of Advance Payment to Suppliers</v>
      </c>
      <c r="BG47" s="4" t="str">
        <f t="shared" si="69"/>
        <v>Indirect Costs</v>
      </c>
      <c r="BH47" s="4" t="str">
        <f t="shared" si="70"/>
        <v>Overheads</v>
      </c>
      <c r="BI47" s="4">
        <f t="shared" si="46"/>
        <v>-1</v>
      </c>
      <c r="BJ47" s="4">
        <f t="shared" si="47"/>
        <v>1</v>
      </c>
      <c r="BK47" s="4">
        <f t="shared" si="48"/>
        <v>1</v>
      </c>
      <c r="BL47" s="4">
        <f t="shared" si="49"/>
        <v>-1</v>
      </c>
      <c r="BM47" s="4">
        <f t="shared" si="50"/>
        <v>1</v>
      </c>
      <c r="BN47" s="4">
        <f t="shared" si="51"/>
        <v>1</v>
      </c>
      <c r="BO47" s="26">
        <f t="shared" si="52"/>
        <v>362109</v>
      </c>
      <c r="BP47" s="26">
        <f t="shared" si="53"/>
        <v>176875</v>
      </c>
      <c r="BQ47" s="26">
        <f t="shared" si="54"/>
        <v>16328</v>
      </c>
      <c r="BR47" s="26">
        <f t="shared" si="55"/>
        <v>72500</v>
      </c>
      <c r="BS47" s="26">
        <f t="shared" si="56"/>
        <v>31016</v>
      </c>
      <c r="BT47" s="26">
        <f t="shared" si="57"/>
        <v>71563</v>
      </c>
      <c r="BU47" s="27">
        <f t="shared" si="58"/>
        <v>-781250</v>
      </c>
      <c r="BV47" s="27" t="str">
        <f t="shared" si="59"/>
        <v/>
      </c>
    </row>
    <row r="48" spans="1:74" x14ac:dyDescent="0.2">
      <c r="A48" s="4" t="s">
        <v>794</v>
      </c>
      <c r="B48" s="5">
        <v>45323</v>
      </c>
      <c r="C48" s="5">
        <f t="shared" si="0"/>
        <v>45293</v>
      </c>
      <c r="D48" s="31" t="s">
        <v>1038</v>
      </c>
      <c r="E48" s="4" t="str">
        <f t="shared" si="1"/>
        <v>Raw Material Supplier</v>
      </c>
      <c r="F48" s="31" t="s">
        <v>1039</v>
      </c>
      <c r="G48" s="4" t="str">
        <f t="shared" si="2"/>
        <v>Employees Wages &amp; Salaries</v>
      </c>
      <c r="H48" s="31" t="s">
        <v>1041</v>
      </c>
      <c r="I48" s="4" t="str">
        <f t="shared" si="3"/>
        <v>Machinary Depreciation &amp; Maintenance</v>
      </c>
      <c r="J48" s="31" t="s">
        <v>1040</v>
      </c>
      <c r="K48" s="4" t="str">
        <f t="shared" si="4"/>
        <v>Subcontractors &amp; Services</v>
      </c>
      <c r="L48" s="31" t="s">
        <v>1042</v>
      </c>
      <c r="M48" s="4" t="str">
        <f t="shared" si="5"/>
        <v>Indirect Costs</v>
      </c>
      <c r="N48" s="31" t="s">
        <v>1020</v>
      </c>
      <c r="O48" s="4" t="str">
        <f t="shared" si="6"/>
        <v>Overheads</v>
      </c>
      <c r="P48" s="49">
        <v>45351</v>
      </c>
      <c r="Q48" s="5">
        <f t="shared" si="7"/>
        <v>45321</v>
      </c>
      <c r="R48" s="5">
        <f t="shared" si="8"/>
        <v>45321</v>
      </c>
      <c r="S48" s="4">
        <v>1683605</v>
      </c>
      <c r="T48" s="7">
        <f t="shared" si="60"/>
        <v>1683605</v>
      </c>
      <c r="U48" s="4">
        <v>10134</v>
      </c>
      <c r="V48" s="4">
        <f>VLOOKUP(U48,'CC Odoo'!$A$1:$E$998,4,FALSE)</f>
        <v>906</v>
      </c>
      <c r="W48" s="4" t="str">
        <f t="shared" si="10"/>
        <v>{"906": 100.0}</v>
      </c>
      <c r="X48" s="4" t="str">
        <f t="shared" si="11"/>
        <v>3010092</v>
      </c>
      <c r="Y48" s="4" t="str">
        <f t="shared" si="12"/>
        <v>3010093</v>
      </c>
      <c r="Z48" s="4" t="str">
        <f t="shared" si="13"/>
        <v>3010094</v>
      </c>
      <c r="AA48" s="4" t="str">
        <f t="shared" si="14"/>
        <v>3010095</v>
      </c>
      <c r="AB48" s="4" t="str">
        <f t="shared" si="15"/>
        <v>3010096</v>
      </c>
      <c r="AC48" s="4" t="str">
        <f t="shared" si="16"/>
        <v>3010097</v>
      </c>
      <c r="AD48" s="5">
        <f t="shared" si="17"/>
        <v>45356</v>
      </c>
      <c r="AE48" s="5">
        <f t="shared" si="18"/>
        <v>45356</v>
      </c>
      <c r="AF48" s="5">
        <f t="shared" si="19"/>
        <v>45326</v>
      </c>
      <c r="AG48" s="5">
        <f t="shared" si="20"/>
        <v>45326</v>
      </c>
      <c r="AH48" s="5">
        <f t="shared" si="21"/>
        <v>45351</v>
      </c>
      <c r="AI48" s="5">
        <f t="shared" si="22"/>
        <v>45351</v>
      </c>
      <c r="AJ48" s="5">
        <f t="shared" si="23"/>
        <v>45336</v>
      </c>
      <c r="AK48" s="5">
        <f t="shared" si="24"/>
        <v>45336</v>
      </c>
      <c r="AL48" s="5">
        <f t="shared" si="25"/>
        <v>45321</v>
      </c>
      <c r="AM48" s="5">
        <f t="shared" si="26"/>
        <v>45321</v>
      </c>
      <c r="AN48" s="5">
        <f t="shared" si="27"/>
        <v>45342</v>
      </c>
      <c r="AO48" s="5">
        <f t="shared" si="28"/>
        <v>45342</v>
      </c>
      <c r="AQ48" s="4" t="str">
        <f t="shared" si="61"/>
        <v>{"</v>
      </c>
      <c r="AR48" s="4" t="str">
        <f t="shared" si="62"/>
        <v>"</v>
      </c>
      <c r="AS48" s="4" t="str">
        <f t="shared" si="63"/>
        <v xml:space="preserve">: </v>
      </c>
      <c r="AT48" s="4" t="str">
        <f t="shared" si="64"/>
        <v>100.0</v>
      </c>
      <c r="AU48" s="4" t="str">
        <f t="shared" si="65"/>
        <v>}</v>
      </c>
      <c r="AW48" s="8" t="str">
        <f t="shared" si="35"/>
        <v>15% PUR</v>
      </c>
      <c r="AX48" s="8" t="str">
        <f t="shared" si="36"/>
        <v>0% PUR</v>
      </c>
      <c r="AY48" s="8" t="str">
        <f t="shared" si="37"/>
        <v>15% PUR</v>
      </c>
      <c r="AZ48" s="8" t="str">
        <f t="shared" si="38"/>
        <v>15% PUR</v>
      </c>
      <c r="BA48" s="8" t="str">
        <f t="shared" si="39"/>
        <v>15% PUR</v>
      </c>
      <c r="BB48" s="8" t="str">
        <f t="shared" si="40"/>
        <v>0% PUR</v>
      </c>
      <c r="BC48" s="4" t="str">
        <f t="shared" si="34"/>
        <v>Raw Material</v>
      </c>
      <c r="BD48" s="4" t="str">
        <f t="shared" si="66"/>
        <v>Manpower</v>
      </c>
      <c r="BE48" s="4" t="str">
        <f t="shared" si="67"/>
        <v>Machinary</v>
      </c>
      <c r="BF48" s="4" t="str">
        <f t="shared" si="68"/>
        <v>Subcontractors</v>
      </c>
      <c r="BG48" s="4" t="str">
        <f t="shared" si="69"/>
        <v>Indirect Costs</v>
      </c>
      <c r="BH48" s="4" t="str">
        <f t="shared" si="70"/>
        <v>Overheads</v>
      </c>
      <c r="BI48" s="4">
        <f t="shared" si="46"/>
        <v>1</v>
      </c>
      <c r="BJ48" s="4">
        <f t="shared" si="47"/>
        <v>1</v>
      </c>
      <c r="BK48" s="4">
        <f t="shared" si="48"/>
        <v>1</v>
      </c>
      <c r="BL48" s="4">
        <f t="shared" si="49"/>
        <v>1</v>
      </c>
      <c r="BM48" s="4">
        <f t="shared" si="50"/>
        <v>1</v>
      </c>
      <c r="BN48" s="4">
        <f t="shared" si="51"/>
        <v>1</v>
      </c>
      <c r="BO48" s="26">
        <f t="shared" si="52"/>
        <v>780351</v>
      </c>
      <c r="BP48" s="26">
        <f t="shared" si="53"/>
        <v>381168</v>
      </c>
      <c r="BQ48" s="26">
        <f t="shared" si="54"/>
        <v>35187</v>
      </c>
      <c r="BR48" s="26">
        <f t="shared" si="55"/>
        <v>156239</v>
      </c>
      <c r="BS48" s="26">
        <f t="shared" si="56"/>
        <v>66839</v>
      </c>
      <c r="BT48" s="26">
        <f t="shared" si="57"/>
        <v>154218</v>
      </c>
      <c r="BU48" s="27">
        <f t="shared" si="58"/>
        <v>1683605</v>
      </c>
      <c r="BV48" s="27">
        <f t="shared" si="59"/>
        <v>1574002</v>
      </c>
    </row>
    <row r="49" spans="1:74" x14ac:dyDescent="0.2">
      <c r="A49" s="4" t="s">
        <v>795</v>
      </c>
      <c r="B49" s="5">
        <v>45323</v>
      </c>
      <c r="C49" s="5" t="str">
        <f t="shared" si="0"/>
        <v/>
      </c>
      <c r="D49" s="31" t="s">
        <v>1038</v>
      </c>
      <c r="E49" s="4" t="str">
        <f t="shared" si="1"/>
        <v/>
      </c>
      <c r="F49" s="31" t="s">
        <v>1039</v>
      </c>
      <c r="G49" s="4" t="str">
        <f t="shared" si="2"/>
        <v/>
      </c>
      <c r="H49" s="31" t="s">
        <v>1041</v>
      </c>
      <c r="I49" s="4" t="str">
        <f t="shared" si="3"/>
        <v/>
      </c>
      <c r="J49" s="31" t="s">
        <v>1040</v>
      </c>
      <c r="K49" s="4" t="str">
        <f t="shared" si="4"/>
        <v/>
      </c>
      <c r="L49" s="31" t="s">
        <v>1042</v>
      </c>
      <c r="M49" s="4" t="str">
        <f t="shared" si="5"/>
        <v/>
      </c>
      <c r="N49" s="31" t="s">
        <v>1020</v>
      </c>
      <c r="O49" s="4" t="str">
        <f t="shared" si="6"/>
        <v/>
      </c>
      <c r="P49" s="49">
        <v>45351</v>
      </c>
      <c r="Q49" s="5" t="str">
        <f t="shared" si="7"/>
        <v/>
      </c>
      <c r="R49" s="5" t="str">
        <f t="shared" si="8"/>
        <v/>
      </c>
      <c r="S49" s="4">
        <v>505081.5</v>
      </c>
      <c r="T49" s="7">
        <f t="shared" si="60"/>
        <v>505082</v>
      </c>
      <c r="U49" s="4">
        <v>10134</v>
      </c>
      <c r="V49" s="4">
        <f>VLOOKUP(U49,'CC Odoo'!$A$1:$E$998,4,FALSE)</f>
        <v>906</v>
      </c>
      <c r="W49" s="4" t="str">
        <f t="shared" si="10"/>
        <v>{"906": 100.0}</v>
      </c>
      <c r="X49" s="4" t="str">
        <f t="shared" si="11"/>
        <v>101011701</v>
      </c>
      <c r="Y49" s="4" t="str">
        <f t="shared" si="12"/>
        <v>3010093</v>
      </c>
      <c r="Z49" s="4" t="str">
        <f t="shared" si="13"/>
        <v>3010094</v>
      </c>
      <c r="AA49" s="4" t="str">
        <f t="shared" si="14"/>
        <v>101011701</v>
      </c>
      <c r="AB49" s="4" t="str">
        <f t="shared" si="15"/>
        <v>3010096</v>
      </c>
      <c r="AC49" s="4" t="str">
        <f t="shared" si="16"/>
        <v>3010097</v>
      </c>
      <c r="AD49" s="5">
        <f t="shared" si="17"/>
        <v>45356</v>
      </c>
      <c r="AE49" s="5" t="str">
        <f t="shared" si="18"/>
        <v/>
      </c>
      <c r="AF49" s="5">
        <f t="shared" si="19"/>
        <v>45326</v>
      </c>
      <c r="AG49" s="5" t="str">
        <f t="shared" si="20"/>
        <v/>
      </c>
      <c r="AH49" s="5">
        <f t="shared" si="21"/>
        <v>45351</v>
      </c>
      <c r="AI49" s="5" t="str">
        <f t="shared" si="22"/>
        <v/>
      </c>
      <c r="AJ49" s="5">
        <f t="shared" si="23"/>
        <v>45336</v>
      </c>
      <c r="AK49" s="5" t="str">
        <f t="shared" si="24"/>
        <v/>
      </c>
      <c r="AL49" s="5">
        <f t="shared" si="25"/>
        <v>45321</v>
      </c>
      <c r="AM49" s="5" t="str">
        <f t="shared" si="26"/>
        <v/>
      </c>
      <c r="AN49" s="5">
        <f t="shared" si="27"/>
        <v>45342</v>
      </c>
      <c r="AO49" s="5" t="str">
        <f t="shared" si="28"/>
        <v/>
      </c>
      <c r="AQ49" s="4" t="str">
        <f t="shared" si="61"/>
        <v>{"</v>
      </c>
      <c r="AR49" s="4" t="str">
        <f t="shared" si="62"/>
        <v>"</v>
      </c>
      <c r="AS49" s="4" t="str">
        <f t="shared" si="63"/>
        <v xml:space="preserve">: </v>
      </c>
      <c r="AT49" s="4" t="str">
        <f t="shared" si="64"/>
        <v>100.0</v>
      </c>
      <c r="AU49" s="4" t="str">
        <f t="shared" si="65"/>
        <v>}</v>
      </c>
      <c r="AW49" s="8" t="str">
        <f t="shared" si="35"/>
        <v>15% PUR</v>
      </c>
      <c r="AX49" s="8" t="str">
        <f t="shared" si="36"/>
        <v>0% PUR</v>
      </c>
      <c r="AY49" s="8" t="str">
        <f t="shared" si="37"/>
        <v>15% PUR</v>
      </c>
      <c r="AZ49" s="8" t="str">
        <f t="shared" si="38"/>
        <v>15% PUR</v>
      </c>
      <c r="BA49" s="8" t="str">
        <f t="shared" si="39"/>
        <v>15% PUR</v>
      </c>
      <c r="BB49" s="8" t="str">
        <f t="shared" si="40"/>
        <v>0% PUR</v>
      </c>
      <c r="BC49" s="4" t="str">
        <f t="shared" si="34"/>
        <v>Deduction of Advance Payment to Suppliers</v>
      </c>
      <c r="BD49" s="4" t="str">
        <f t="shared" si="66"/>
        <v>Manpower</v>
      </c>
      <c r="BE49" s="4" t="str">
        <f t="shared" si="67"/>
        <v>Machinary</v>
      </c>
      <c r="BF49" s="4" t="str">
        <f t="shared" si="68"/>
        <v>Deduction of Advance Payment to Suppliers</v>
      </c>
      <c r="BG49" s="4" t="str">
        <f t="shared" si="69"/>
        <v>Indirect Costs</v>
      </c>
      <c r="BH49" s="4" t="str">
        <f t="shared" si="70"/>
        <v>Overheads</v>
      </c>
      <c r="BI49" s="4">
        <f t="shared" si="46"/>
        <v>-1</v>
      </c>
      <c r="BJ49" s="4">
        <f t="shared" si="47"/>
        <v>1</v>
      </c>
      <c r="BK49" s="4">
        <f t="shared" si="48"/>
        <v>1</v>
      </c>
      <c r="BL49" s="4">
        <f t="shared" si="49"/>
        <v>-1</v>
      </c>
      <c r="BM49" s="4">
        <f t="shared" si="50"/>
        <v>1</v>
      </c>
      <c r="BN49" s="4">
        <f t="shared" si="51"/>
        <v>1</v>
      </c>
      <c r="BO49" s="26">
        <f t="shared" si="52"/>
        <v>234106</v>
      </c>
      <c r="BP49" s="26">
        <f t="shared" si="53"/>
        <v>114351</v>
      </c>
      <c r="BQ49" s="26">
        <f t="shared" si="54"/>
        <v>10556</v>
      </c>
      <c r="BR49" s="26">
        <f t="shared" si="55"/>
        <v>46872</v>
      </c>
      <c r="BS49" s="26">
        <f t="shared" si="56"/>
        <v>20052</v>
      </c>
      <c r="BT49" s="26">
        <f t="shared" si="57"/>
        <v>46266</v>
      </c>
      <c r="BU49" s="27">
        <f t="shared" si="58"/>
        <v>-505082</v>
      </c>
      <c r="BV49" s="27" t="str">
        <f t="shared" si="59"/>
        <v/>
      </c>
    </row>
    <row r="50" spans="1:74" x14ac:dyDescent="0.2">
      <c r="A50" s="4" t="s">
        <v>794</v>
      </c>
      <c r="B50" s="5">
        <v>45323</v>
      </c>
      <c r="C50" s="5">
        <f t="shared" si="0"/>
        <v>45293</v>
      </c>
      <c r="D50" s="31" t="s">
        <v>1038</v>
      </c>
      <c r="E50" s="4" t="str">
        <f t="shared" si="1"/>
        <v>Raw Material Supplier</v>
      </c>
      <c r="F50" s="31" t="s">
        <v>1039</v>
      </c>
      <c r="G50" s="4" t="str">
        <f t="shared" si="2"/>
        <v>Employees Wages &amp; Salaries</v>
      </c>
      <c r="H50" s="31" t="s">
        <v>1041</v>
      </c>
      <c r="I50" s="4" t="str">
        <f t="shared" si="3"/>
        <v>Machinary Depreciation &amp; Maintenance</v>
      </c>
      <c r="J50" s="31" t="s">
        <v>1040</v>
      </c>
      <c r="K50" s="4" t="str">
        <f t="shared" si="4"/>
        <v>Subcontractors &amp; Services</v>
      </c>
      <c r="L50" s="31" t="s">
        <v>1042</v>
      </c>
      <c r="M50" s="4" t="str">
        <f t="shared" si="5"/>
        <v>Indirect Costs</v>
      </c>
      <c r="N50" s="31" t="s">
        <v>1020</v>
      </c>
      <c r="O50" s="4" t="str">
        <f t="shared" si="6"/>
        <v>Overheads</v>
      </c>
      <c r="P50" s="49">
        <v>45351</v>
      </c>
      <c r="Q50" s="5">
        <f t="shared" si="7"/>
        <v>45321</v>
      </c>
      <c r="R50" s="5">
        <f t="shared" si="8"/>
        <v>45321</v>
      </c>
      <c r="S50" s="4">
        <v>4843167</v>
      </c>
      <c r="T50" s="7">
        <f t="shared" si="60"/>
        <v>4843167</v>
      </c>
      <c r="U50" s="4">
        <v>10263</v>
      </c>
      <c r="V50" s="4">
        <f>VLOOKUP(U50,'CC Odoo'!$A$1:$E$998,4,FALSE)</f>
        <v>1035</v>
      </c>
      <c r="W50" s="4" t="str">
        <f t="shared" si="10"/>
        <v>{"1035": 100.0}</v>
      </c>
      <c r="X50" s="4" t="str">
        <f t="shared" si="11"/>
        <v>3010092</v>
      </c>
      <c r="Y50" s="4" t="str">
        <f t="shared" si="12"/>
        <v>3010093</v>
      </c>
      <c r="Z50" s="4" t="str">
        <f t="shared" si="13"/>
        <v>3010094</v>
      </c>
      <c r="AA50" s="4" t="str">
        <f t="shared" si="14"/>
        <v>3010095</v>
      </c>
      <c r="AB50" s="4" t="str">
        <f t="shared" si="15"/>
        <v>3010096</v>
      </c>
      <c r="AC50" s="4" t="str">
        <f t="shared" si="16"/>
        <v>3010097</v>
      </c>
      <c r="AD50" s="5">
        <f t="shared" si="17"/>
        <v>45356</v>
      </c>
      <c r="AE50" s="5">
        <f t="shared" si="18"/>
        <v>45356</v>
      </c>
      <c r="AF50" s="5">
        <f t="shared" si="19"/>
        <v>45326</v>
      </c>
      <c r="AG50" s="5">
        <f t="shared" si="20"/>
        <v>45326</v>
      </c>
      <c r="AH50" s="5">
        <f t="shared" si="21"/>
        <v>45351</v>
      </c>
      <c r="AI50" s="5">
        <f t="shared" si="22"/>
        <v>45351</v>
      </c>
      <c r="AJ50" s="5">
        <f t="shared" si="23"/>
        <v>45336</v>
      </c>
      <c r="AK50" s="5">
        <f t="shared" si="24"/>
        <v>45336</v>
      </c>
      <c r="AL50" s="5">
        <f t="shared" si="25"/>
        <v>45321</v>
      </c>
      <c r="AM50" s="5">
        <f t="shared" si="26"/>
        <v>45321</v>
      </c>
      <c r="AN50" s="5">
        <f t="shared" si="27"/>
        <v>45342</v>
      </c>
      <c r="AO50" s="5">
        <f t="shared" si="28"/>
        <v>45342</v>
      </c>
      <c r="AQ50" s="4" t="str">
        <f t="shared" si="61"/>
        <v>{"</v>
      </c>
      <c r="AR50" s="4" t="str">
        <f t="shared" si="62"/>
        <v>"</v>
      </c>
      <c r="AS50" s="4" t="str">
        <f t="shared" si="63"/>
        <v xml:space="preserve">: </v>
      </c>
      <c r="AT50" s="4" t="str">
        <f t="shared" si="64"/>
        <v>100.0</v>
      </c>
      <c r="AU50" s="4" t="str">
        <f t="shared" si="65"/>
        <v>}</v>
      </c>
      <c r="AW50" s="8" t="str">
        <f t="shared" si="35"/>
        <v>15% PUR</v>
      </c>
      <c r="AX50" s="8" t="str">
        <f t="shared" si="36"/>
        <v>0% PUR</v>
      </c>
      <c r="AY50" s="8" t="str">
        <f t="shared" si="37"/>
        <v>15% PUR</v>
      </c>
      <c r="AZ50" s="8" t="str">
        <f t="shared" si="38"/>
        <v>15% PUR</v>
      </c>
      <c r="BA50" s="8" t="str">
        <f t="shared" si="39"/>
        <v>15% PUR</v>
      </c>
      <c r="BB50" s="8" t="str">
        <f t="shared" si="40"/>
        <v>0% PUR</v>
      </c>
      <c r="BC50" s="4" t="str">
        <f t="shared" si="34"/>
        <v>Raw Material</v>
      </c>
      <c r="BD50" s="4" t="str">
        <f t="shared" si="66"/>
        <v>Manpower</v>
      </c>
      <c r="BE50" s="4" t="str">
        <f t="shared" si="67"/>
        <v>Machinary</v>
      </c>
      <c r="BF50" s="4" t="str">
        <f t="shared" si="68"/>
        <v>Subcontractors</v>
      </c>
      <c r="BG50" s="4" t="str">
        <f t="shared" si="69"/>
        <v>Indirect Costs</v>
      </c>
      <c r="BH50" s="4" t="str">
        <f t="shared" si="70"/>
        <v>Overheads</v>
      </c>
      <c r="BI50" s="4">
        <f t="shared" si="46"/>
        <v>1</v>
      </c>
      <c r="BJ50" s="4">
        <f t="shared" si="47"/>
        <v>1</v>
      </c>
      <c r="BK50" s="4">
        <f t="shared" si="48"/>
        <v>1</v>
      </c>
      <c r="BL50" s="4">
        <f t="shared" si="49"/>
        <v>1</v>
      </c>
      <c r="BM50" s="4">
        <f t="shared" si="50"/>
        <v>1</v>
      </c>
      <c r="BN50" s="4">
        <f t="shared" si="51"/>
        <v>1</v>
      </c>
      <c r="BO50" s="26">
        <f t="shared" si="52"/>
        <v>2244808</v>
      </c>
      <c r="BP50" s="26">
        <f t="shared" si="53"/>
        <v>1096493</v>
      </c>
      <c r="BQ50" s="26">
        <f t="shared" si="54"/>
        <v>101222</v>
      </c>
      <c r="BR50" s="26">
        <f t="shared" si="55"/>
        <v>449446</v>
      </c>
      <c r="BS50" s="26">
        <f t="shared" si="56"/>
        <v>192274</v>
      </c>
      <c r="BT50" s="26">
        <f t="shared" si="57"/>
        <v>443634</v>
      </c>
      <c r="BU50" s="27">
        <f t="shared" si="58"/>
        <v>4843167</v>
      </c>
      <c r="BV50" s="27">
        <f t="shared" si="59"/>
        <v>4527877</v>
      </c>
    </row>
    <row r="51" spans="1:74" x14ac:dyDescent="0.2">
      <c r="A51" s="4" t="s">
        <v>795</v>
      </c>
      <c r="B51" s="5">
        <v>45323</v>
      </c>
      <c r="C51" s="5" t="str">
        <f t="shared" si="0"/>
        <v/>
      </c>
      <c r="D51" s="31" t="s">
        <v>1038</v>
      </c>
      <c r="E51" s="4" t="str">
        <f t="shared" si="1"/>
        <v/>
      </c>
      <c r="F51" s="31" t="s">
        <v>1039</v>
      </c>
      <c r="G51" s="4" t="str">
        <f t="shared" si="2"/>
        <v/>
      </c>
      <c r="H51" s="31" t="s">
        <v>1041</v>
      </c>
      <c r="I51" s="4" t="str">
        <f t="shared" si="3"/>
        <v/>
      </c>
      <c r="J51" s="31" t="s">
        <v>1040</v>
      </c>
      <c r="K51" s="4" t="str">
        <f t="shared" si="4"/>
        <v/>
      </c>
      <c r="L51" s="31" t="s">
        <v>1042</v>
      </c>
      <c r="M51" s="4" t="str">
        <f t="shared" si="5"/>
        <v/>
      </c>
      <c r="N51" s="31" t="s">
        <v>1020</v>
      </c>
      <c r="O51" s="4" t="str">
        <f t="shared" si="6"/>
        <v/>
      </c>
      <c r="P51" s="49">
        <v>45351</v>
      </c>
      <c r="Q51" s="5" t="str">
        <f t="shared" si="7"/>
        <v/>
      </c>
      <c r="R51" s="5" t="str">
        <f t="shared" si="8"/>
        <v/>
      </c>
      <c r="S51" s="4">
        <v>2421583.5</v>
      </c>
      <c r="T51" s="7">
        <f t="shared" si="60"/>
        <v>2421584</v>
      </c>
      <c r="U51" s="4">
        <v>10263</v>
      </c>
      <c r="V51" s="4">
        <f>VLOOKUP(U51,'CC Odoo'!$A$1:$E$998,4,FALSE)</f>
        <v>1035</v>
      </c>
      <c r="W51" s="4" t="str">
        <f t="shared" si="10"/>
        <v>{"1035": 100.0}</v>
      </c>
      <c r="X51" s="4" t="str">
        <f t="shared" si="11"/>
        <v>101011701</v>
      </c>
      <c r="Y51" s="4" t="str">
        <f t="shared" si="12"/>
        <v>3010093</v>
      </c>
      <c r="Z51" s="4" t="str">
        <f t="shared" si="13"/>
        <v>3010094</v>
      </c>
      <c r="AA51" s="4" t="str">
        <f t="shared" si="14"/>
        <v>101011701</v>
      </c>
      <c r="AB51" s="4" t="str">
        <f t="shared" si="15"/>
        <v>3010096</v>
      </c>
      <c r="AC51" s="4" t="str">
        <f t="shared" si="16"/>
        <v>3010097</v>
      </c>
      <c r="AD51" s="5">
        <f t="shared" si="17"/>
        <v>45356</v>
      </c>
      <c r="AE51" s="5" t="str">
        <f t="shared" si="18"/>
        <v/>
      </c>
      <c r="AF51" s="5">
        <f t="shared" si="19"/>
        <v>45326</v>
      </c>
      <c r="AG51" s="5" t="str">
        <f t="shared" si="20"/>
        <v/>
      </c>
      <c r="AH51" s="5">
        <f t="shared" si="21"/>
        <v>45351</v>
      </c>
      <c r="AI51" s="5" t="str">
        <f t="shared" si="22"/>
        <v/>
      </c>
      <c r="AJ51" s="5">
        <f t="shared" si="23"/>
        <v>45336</v>
      </c>
      <c r="AK51" s="5" t="str">
        <f t="shared" si="24"/>
        <v/>
      </c>
      <c r="AL51" s="5">
        <f t="shared" si="25"/>
        <v>45321</v>
      </c>
      <c r="AM51" s="5" t="str">
        <f t="shared" si="26"/>
        <v/>
      </c>
      <c r="AN51" s="5">
        <f t="shared" si="27"/>
        <v>45342</v>
      </c>
      <c r="AO51" s="5" t="str">
        <f t="shared" si="28"/>
        <v/>
      </c>
      <c r="AQ51" s="4" t="str">
        <f t="shared" si="61"/>
        <v>{"</v>
      </c>
      <c r="AR51" s="4" t="str">
        <f t="shared" si="62"/>
        <v>"</v>
      </c>
      <c r="AS51" s="4" t="str">
        <f t="shared" si="63"/>
        <v xml:space="preserve">: </v>
      </c>
      <c r="AT51" s="4" t="str">
        <f t="shared" si="64"/>
        <v>100.0</v>
      </c>
      <c r="AU51" s="4" t="str">
        <f t="shared" si="65"/>
        <v>}</v>
      </c>
      <c r="AW51" s="8" t="str">
        <f t="shared" si="35"/>
        <v>15% PUR</v>
      </c>
      <c r="AX51" s="8" t="str">
        <f t="shared" si="36"/>
        <v>0% PUR</v>
      </c>
      <c r="AY51" s="8" t="str">
        <f t="shared" si="37"/>
        <v>15% PUR</v>
      </c>
      <c r="AZ51" s="8" t="str">
        <f t="shared" si="38"/>
        <v>15% PUR</v>
      </c>
      <c r="BA51" s="8" t="str">
        <f t="shared" si="39"/>
        <v>15% PUR</v>
      </c>
      <c r="BB51" s="8" t="str">
        <f t="shared" si="40"/>
        <v>0% PUR</v>
      </c>
      <c r="BC51" s="4" t="str">
        <f t="shared" si="34"/>
        <v>Deduction of Advance Payment to Suppliers</v>
      </c>
      <c r="BD51" s="4" t="str">
        <f t="shared" si="66"/>
        <v>Manpower</v>
      </c>
      <c r="BE51" s="4" t="str">
        <f t="shared" si="67"/>
        <v>Machinary</v>
      </c>
      <c r="BF51" s="4" t="str">
        <f t="shared" si="68"/>
        <v>Deduction of Advance Payment to Suppliers</v>
      </c>
      <c r="BG51" s="4" t="str">
        <f t="shared" si="69"/>
        <v>Indirect Costs</v>
      </c>
      <c r="BH51" s="4" t="str">
        <f t="shared" si="70"/>
        <v>Overheads</v>
      </c>
      <c r="BI51" s="4">
        <f t="shared" si="46"/>
        <v>-1</v>
      </c>
      <c r="BJ51" s="4">
        <f t="shared" si="47"/>
        <v>1</v>
      </c>
      <c r="BK51" s="4">
        <f t="shared" si="48"/>
        <v>1</v>
      </c>
      <c r="BL51" s="4">
        <f t="shared" si="49"/>
        <v>-1</v>
      </c>
      <c r="BM51" s="4">
        <f t="shared" si="50"/>
        <v>1</v>
      </c>
      <c r="BN51" s="4">
        <f t="shared" si="51"/>
        <v>1</v>
      </c>
      <c r="BO51" s="26">
        <f t="shared" si="52"/>
        <v>1122404</v>
      </c>
      <c r="BP51" s="26">
        <f t="shared" si="53"/>
        <v>548247</v>
      </c>
      <c r="BQ51" s="26">
        <f t="shared" si="54"/>
        <v>50611</v>
      </c>
      <c r="BR51" s="26">
        <f t="shared" si="55"/>
        <v>224723</v>
      </c>
      <c r="BS51" s="26">
        <f t="shared" si="56"/>
        <v>96137</v>
      </c>
      <c r="BT51" s="26">
        <f t="shared" si="57"/>
        <v>221817</v>
      </c>
      <c r="BU51" s="27">
        <f t="shared" si="58"/>
        <v>-2421584</v>
      </c>
      <c r="BV51" s="27" t="str">
        <f t="shared" si="59"/>
        <v/>
      </c>
    </row>
    <row r="52" spans="1:74" x14ac:dyDescent="0.2">
      <c r="A52" s="4" t="s">
        <v>794</v>
      </c>
      <c r="B52" s="5">
        <v>45323</v>
      </c>
      <c r="C52" s="5">
        <f t="shared" si="0"/>
        <v>45293</v>
      </c>
      <c r="D52" s="31" t="s">
        <v>1038</v>
      </c>
      <c r="E52" s="4" t="str">
        <f t="shared" si="1"/>
        <v>Raw Material Supplier</v>
      </c>
      <c r="F52" s="31" t="s">
        <v>1039</v>
      </c>
      <c r="G52" s="4" t="str">
        <f t="shared" si="2"/>
        <v>Employees Wages &amp; Salaries</v>
      </c>
      <c r="H52" s="31" t="s">
        <v>1041</v>
      </c>
      <c r="I52" s="4" t="str">
        <f t="shared" si="3"/>
        <v>Machinary Depreciation &amp; Maintenance</v>
      </c>
      <c r="J52" s="31" t="s">
        <v>1040</v>
      </c>
      <c r="K52" s="4" t="str">
        <f t="shared" si="4"/>
        <v>Subcontractors &amp; Services</v>
      </c>
      <c r="L52" s="31" t="s">
        <v>1042</v>
      </c>
      <c r="M52" s="4" t="str">
        <f t="shared" si="5"/>
        <v>Indirect Costs</v>
      </c>
      <c r="N52" s="31" t="s">
        <v>1020</v>
      </c>
      <c r="O52" s="4" t="str">
        <f t="shared" si="6"/>
        <v>Overheads</v>
      </c>
      <c r="P52" s="49">
        <v>45351</v>
      </c>
      <c r="Q52" s="5">
        <f t="shared" si="7"/>
        <v>45321</v>
      </c>
      <c r="R52" s="5">
        <f t="shared" si="8"/>
        <v>45321</v>
      </c>
      <c r="S52" s="4">
        <v>3082000</v>
      </c>
      <c r="T52" s="7">
        <f t="shared" si="60"/>
        <v>3082000</v>
      </c>
      <c r="U52" s="4">
        <v>10262</v>
      </c>
      <c r="V52" s="4">
        <f>VLOOKUP(U52,'CC Odoo'!$A$1:$E$998,4,FALSE)</f>
        <v>1034</v>
      </c>
      <c r="W52" s="4" t="str">
        <f t="shared" si="10"/>
        <v>{"1034": 100.0}</v>
      </c>
      <c r="X52" s="4" t="str">
        <f t="shared" si="11"/>
        <v>3010092</v>
      </c>
      <c r="Y52" s="4" t="str">
        <f t="shared" si="12"/>
        <v>3010093</v>
      </c>
      <c r="Z52" s="4" t="str">
        <f t="shared" si="13"/>
        <v>3010094</v>
      </c>
      <c r="AA52" s="4" t="str">
        <f t="shared" si="14"/>
        <v>3010095</v>
      </c>
      <c r="AB52" s="4" t="str">
        <f t="shared" si="15"/>
        <v>3010096</v>
      </c>
      <c r="AC52" s="4" t="str">
        <f t="shared" si="16"/>
        <v>3010097</v>
      </c>
      <c r="AD52" s="5">
        <f t="shared" si="17"/>
        <v>45356</v>
      </c>
      <c r="AE52" s="5">
        <f t="shared" si="18"/>
        <v>45356</v>
      </c>
      <c r="AF52" s="5">
        <f t="shared" si="19"/>
        <v>45326</v>
      </c>
      <c r="AG52" s="5">
        <f t="shared" si="20"/>
        <v>45326</v>
      </c>
      <c r="AH52" s="5">
        <f t="shared" si="21"/>
        <v>45351</v>
      </c>
      <c r="AI52" s="5">
        <f t="shared" si="22"/>
        <v>45351</v>
      </c>
      <c r="AJ52" s="5">
        <f t="shared" si="23"/>
        <v>45336</v>
      </c>
      <c r="AK52" s="5">
        <f t="shared" si="24"/>
        <v>45336</v>
      </c>
      <c r="AL52" s="5">
        <f t="shared" si="25"/>
        <v>45321</v>
      </c>
      <c r="AM52" s="5">
        <f t="shared" si="26"/>
        <v>45321</v>
      </c>
      <c r="AN52" s="5">
        <f t="shared" si="27"/>
        <v>45342</v>
      </c>
      <c r="AO52" s="5">
        <f t="shared" si="28"/>
        <v>45342</v>
      </c>
      <c r="AQ52" s="4" t="str">
        <f t="shared" si="61"/>
        <v>{"</v>
      </c>
      <c r="AR52" s="4" t="str">
        <f t="shared" si="62"/>
        <v>"</v>
      </c>
      <c r="AS52" s="4" t="str">
        <f t="shared" si="63"/>
        <v xml:space="preserve">: </v>
      </c>
      <c r="AT52" s="4" t="str">
        <f t="shared" si="64"/>
        <v>100.0</v>
      </c>
      <c r="AU52" s="4" t="str">
        <f t="shared" si="65"/>
        <v>}</v>
      </c>
      <c r="AW52" s="8" t="str">
        <f t="shared" si="35"/>
        <v>15% PUR</v>
      </c>
      <c r="AX52" s="8" t="str">
        <f t="shared" si="36"/>
        <v>0% PUR</v>
      </c>
      <c r="AY52" s="8" t="str">
        <f t="shared" si="37"/>
        <v>15% PUR</v>
      </c>
      <c r="AZ52" s="8" t="str">
        <f t="shared" si="38"/>
        <v>15% PUR</v>
      </c>
      <c r="BA52" s="8" t="str">
        <f t="shared" si="39"/>
        <v>15% PUR</v>
      </c>
      <c r="BB52" s="8" t="str">
        <f t="shared" si="40"/>
        <v>0% PUR</v>
      </c>
      <c r="BC52" s="4" t="str">
        <f t="shared" si="34"/>
        <v>Raw Material</v>
      </c>
      <c r="BD52" s="4" t="str">
        <f t="shared" si="66"/>
        <v>Manpower</v>
      </c>
      <c r="BE52" s="4" t="str">
        <f t="shared" si="67"/>
        <v>Machinary</v>
      </c>
      <c r="BF52" s="4" t="str">
        <f t="shared" si="68"/>
        <v>Subcontractors</v>
      </c>
      <c r="BG52" s="4" t="str">
        <f t="shared" si="69"/>
        <v>Indirect Costs</v>
      </c>
      <c r="BH52" s="4" t="str">
        <f t="shared" si="70"/>
        <v>Overheads</v>
      </c>
      <c r="BI52" s="4">
        <f t="shared" si="46"/>
        <v>1</v>
      </c>
      <c r="BJ52" s="4">
        <f t="shared" si="47"/>
        <v>1</v>
      </c>
      <c r="BK52" s="4">
        <f t="shared" si="48"/>
        <v>1</v>
      </c>
      <c r="BL52" s="4">
        <f t="shared" si="49"/>
        <v>1</v>
      </c>
      <c r="BM52" s="4">
        <f t="shared" si="50"/>
        <v>1</v>
      </c>
      <c r="BN52" s="4">
        <f t="shared" si="51"/>
        <v>1</v>
      </c>
      <c r="BO52" s="26">
        <f t="shared" si="52"/>
        <v>1428507</v>
      </c>
      <c r="BP52" s="26">
        <f t="shared" si="53"/>
        <v>697765</v>
      </c>
      <c r="BQ52" s="26">
        <f t="shared" si="54"/>
        <v>64414</v>
      </c>
      <c r="BR52" s="26">
        <f t="shared" si="55"/>
        <v>286010</v>
      </c>
      <c r="BS52" s="26">
        <f t="shared" si="56"/>
        <v>122355</v>
      </c>
      <c r="BT52" s="26">
        <f t="shared" si="57"/>
        <v>282311</v>
      </c>
      <c r="BU52" s="27">
        <f t="shared" si="58"/>
        <v>3082000</v>
      </c>
      <c r="BV52" s="27">
        <f t="shared" si="59"/>
        <v>2881362</v>
      </c>
    </row>
    <row r="53" spans="1:74" x14ac:dyDescent="0.2">
      <c r="A53" s="4" t="s">
        <v>795</v>
      </c>
      <c r="B53" s="5">
        <v>45323</v>
      </c>
      <c r="C53" s="5" t="str">
        <f t="shared" si="0"/>
        <v/>
      </c>
      <c r="D53" s="31" t="s">
        <v>1038</v>
      </c>
      <c r="E53" s="4" t="str">
        <f t="shared" si="1"/>
        <v/>
      </c>
      <c r="F53" s="31" t="s">
        <v>1039</v>
      </c>
      <c r="G53" s="4" t="str">
        <f t="shared" si="2"/>
        <v/>
      </c>
      <c r="H53" s="31" t="s">
        <v>1041</v>
      </c>
      <c r="I53" s="4" t="str">
        <f t="shared" si="3"/>
        <v/>
      </c>
      <c r="J53" s="31" t="s">
        <v>1040</v>
      </c>
      <c r="K53" s="4" t="str">
        <f t="shared" si="4"/>
        <v/>
      </c>
      <c r="L53" s="31" t="s">
        <v>1042</v>
      </c>
      <c r="M53" s="4" t="str">
        <f t="shared" si="5"/>
        <v/>
      </c>
      <c r="N53" s="31" t="s">
        <v>1020</v>
      </c>
      <c r="O53" s="4" t="str">
        <f t="shared" si="6"/>
        <v/>
      </c>
      <c r="P53" s="49">
        <v>45351</v>
      </c>
      <c r="Q53" s="5" t="str">
        <f t="shared" si="7"/>
        <v/>
      </c>
      <c r="R53" s="5" t="str">
        <f t="shared" si="8"/>
        <v/>
      </c>
      <c r="S53" s="4">
        <v>616400</v>
      </c>
      <c r="T53" s="7">
        <f t="shared" si="60"/>
        <v>616400</v>
      </c>
      <c r="U53" s="4">
        <v>10262</v>
      </c>
      <c r="V53" s="4">
        <f>VLOOKUP(U53,'CC Odoo'!$A$1:$E$998,4,FALSE)</f>
        <v>1034</v>
      </c>
      <c r="W53" s="4" t="str">
        <f t="shared" si="10"/>
        <v>{"1034": 100.0}</v>
      </c>
      <c r="X53" s="4" t="str">
        <f t="shared" si="11"/>
        <v>101011701</v>
      </c>
      <c r="Y53" s="4" t="str">
        <f t="shared" si="12"/>
        <v>3010093</v>
      </c>
      <c r="Z53" s="4" t="str">
        <f t="shared" si="13"/>
        <v>3010094</v>
      </c>
      <c r="AA53" s="4" t="str">
        <f t="shared" si="14"/>
        <v>101011701</v>
      </c>
      <c r="AB53" s="4" t="str">
        <f t="shared" si="15"/>
        <v>3010096</v>
      </c>
      <c r="AC53" s="4" t="str">
        <f t="shared" si="16"/>
        <v>3010097</v>
      </c>
      <c r="AD53" s="5">
        <f t="shared" si="17"/>
        <v>45356</v>
      </c>
      <c r="AE53" s="5" t="str">
        <f t="shared" si="18"/>
        <v/>
      </c>
      <c r="AF53" s="5">
        <f t="shared" si="19"/>
        <v>45326</v>
      </c>
      <c r="AG53" s="5" t="str">
        <f t="shared" si="20"/>
        <v/>
      </c>
      <c r="AH53" s="5">
        <f t="shared" si="21"/>
        <v>45351</v>
      </c>
      <c r="AI53" s="5" t="str">
        <f t="shared" si="22"/>
        <v/>
      </c>
      <c r="AJ53" s="5">
        <f t="shared" si="23"/>
        <v>45336</v>
      </c>
      <c r="AK53" s="5" t="str">
        <f t="shared" si="24"/>
        <v/>
      </c>
      <c r="AL53" s="5">
        <f t="shared" si="25"/>
        <v>45321</v>
      </c>
      <c r="AM53" s="5" t="str">
        <f t="shared" si="26"/>
        <v/>
      </c>
      <c r="AN53" s="5">
        <f t="shared" si="27"/>
        <v>45342</v>
      </c>
      <c r="AO53" s="5" t="str">
        <f t="shared" si="28"/>
        <v/>
      </c>
      <c r="AQ53" s="4" t="str">
        <f t="shared" si="61"/>
        <v>{"</v>
      </c>
      <c r="AR53" s="4" t="str">
        <f t="shared" si="62"/>
        <v>"</v>
      </c>
      <c r="AS53" s="4" t="str">
        <f t="shared" si="63"/>
        <v xml:space="preserve">: </v>
      </c>
      <c r="AT53" s="4" t="str">
        <f t="shared" si="64"/>
        <v>100.0</v>
      </c>
      <c r="AU53" s="4" t="str">
        <f t="shared" si="65"/>
        <v>}</v>
      </c>
      <c r="AW53" s="8" t="str">
        <f t="shared" si="35"/>
        <v>15% PUR</v>
      </c>
      <c r="AX53" s="8" t="str">
        <f t="shared" si="36"/>
        <v>0% PUR</v>
      </c>
      <c r="AY53" s="8" t="str">
        <f t="shared" si="37"/>
        <v>15% PUR</v>
      </c>
      <c r="AZ53" s="8" t="str">
        <f t="shared" si="38"/>
        <v>15% PUR</v>
      </c>
      <c r="BA53" s="8" t="str">
        <f t="shared" si="39"/>
        <v>15% PUR</v>
      </c>
      <c r="BB53" s="8" t="str">
        <f t="shared" si="40"/>
        <v>0% PUR</v>
      </c>
      <c r="BC53" s="4" t="str">
        <f t="shared" si="34"/>
        <v>Deduction of Advance Payment to Suppliers</v>
      </c>
      <c r="BD53" s="4" t="str">
        <f t="shared" si="66"/>
        <v>Manpower</v>
      </c>
      <c r="BE53" s="4" t="str">
        <f t="shared" si="67"/>
        <v>Machinary</v>
      </c>
      <c r="BF53" s="4" t="str">
        <f t="shared" si="68"/>
        <v>Deduction of Advance Payment to Suppliers</v>
      </c>
      <c r="BG53" s="4" t="str">
        <f t="shared" si="69"/>
        <v>Indirect Costs</v>
      </c>
      <c r="BH53" s="4" t="str">
        <f t="shared" si="70"/>
        <v>Overheads</v>
      </c>
      <c r="BI53" s="4">
        <f t="shared" si="46"/>
        <v>-1</v>
      </c>
      <c r="BJ53" s="4">
        <f t="shared" si="47"/>
        <v>1</v>
      </c>
      <c r="BK53" s="4">
        <f t="shared" si="48"/>
        <v>1</v>
      </c>
      <c r="BL53" s="4">
        <f t="shared" si="49"/>
        <v>-1</v>
      </c>
      <c r="BM53" s="4">
        <f t="shared" si="50"/>
        <v>1</v>
      </c>
      <c r="BN53" s="4">
        <f t="shared" si="51"/>
        <v>1</v>
      </c>
      <c r="BO53" s="26">
        <f t="shared" si="52"/>
        <v>285701</v>
      </c>
      <c r="BP53" s="26">
        <f t="shared" si="53"/>
        <v>139553</v>
      </c>
      <c r="BQ53" s="26">
        <f t="shared" si="54"/>
        <v>12883</v>
      </c>
      <c r="BR53" s="26">
        <f t="shared" si="55"/>
        <v>57202</v>
      </c>
      <c r="BS53" s="26">
        <f t="shared" si="56"/>
        <v>24471</v>
      </c>
      <c r="BT53" s="26">
        <f t="shared" si="57"/>
        <v>56462</v>
      </c>
      <c r="BU53" s="27">
        <f t="shared" si="58"/>
        <v>-616400</v>
      </c>
      <c r="BV53" s="27" t="str">
        <f t="shared" si="59"/>
        <v/>
      </c>
    </row>
    <row r="54" spans="1:74" x14ac:dyDescent="0.2">
      <c r="A54" s="4" t="s">
        <v>794</v>
      </c>
      <c r="B54" s="5">
        <v>45323</v>
      </c>
      <c r="C54" s="5">
        <f t="shared" si="0"/>
        <v>45293</v>
      </c>
      <c r="D54" s="31" t="s">
        <v>1038</v>
      </c>
      <c r="E54" s="4" t="str">
        <f t="shared" si="1"/>
        <v>Raw Material Supplier</v>
      </c>
      <c r="F54" s="31" t="s">
        <v>1039</v>
      </c>
      <c r="G54" s="4" t="str">
        <f t="shared" si="2"/>
        <v>Employees Wages &amp; Salaries</v>
      </c>
      <c r="H54" s="31" t="s">
        <v>1041</v>
      </c>
      <c r="I54" s="4" t="str">
        <f t="shared" si="3"/>
        <v>Machinary Depreciation &amp; Maintenance</v>
      </c>
      <c r="J54" s="31" t="s">
        <v>1040</v>
      </c>
      <c r="K54" s="4" t="str">
        <f t="shared" si="4"/>
        <v>Subcontractors &amp; Services</v>
      </c>
      <c r="L54" s="31" t="s">
        <v>1042</v>
      </c>
      <c r="M54" s="4" t="str">
        <f t="shared" si="5"/>
        <v>Indirect Costs</v>
      </c>
      <c r="N54" s="31" t="s">
        <v>1020</v>
      </c>
      <c r="O54" s="4" t="str">
        <f t="shared" si="6"/>
        <v>Overheads</v>
      </c>
      <c r="P54" s="49">
        <v>45351</v>
      </c>
      <c r="Q54" s="5">
        <f t="shared" si="7"/>
        <v>45321</v>
      </c>
      <c r="R54" s="5">
        <f t="shared" si="8"/>
        <v>45321</v>
      </c>
      <c r="S54" s="4">
        <v>246469.28514780104</v>
      </c>
      <c r="T54" s="7">
        <f t="shared" si="60"/>
        <v>246469</v>
      </c>
      <c r="U54" s="4">
        <v>10214</v>
      </c>
      <c r="V54" s="4">
        <f>VLOOKUP(U54,'CC Odoo'!$A$1:$E$998,4,FALSE)</f>
        <v>986</v>
      </c>
      <c r="W54" s="4" t="str">
        <f t="shared" si="10"/>
        <v>{"986": 100.0}</v>
      </c>
      <c r="X54" s="4" t="str">
        <f t="shared" si="11"/>
        <v>3010092</v>
      </c>
      <c r="Y54" s="4" t="str">
        <f t="shared" si="12"/>
        <v>3010093</v>
      </c>
      <c r="Z54" s="4" t="str">
        <f t="shared" si="13"/>
        <v>3010094</v>
      </c>
      <c r="AA54" s="4" t="str">
        <f t="shared" si="14"/>
        <v>3010095</v>
      </c>
      <c r="AB54" s="4" t="str">
        <f t="shared" si="15"/>
        <v>3010096</v>
      </c>
      <c r="AC54" s="4" t="str">
        <f t="shared" si="16"/>
        <v>3010097</v>
      </c>
      <c r="AD54" s="5">
        <f t="shared" si="17"/>
        <v>45356</v>
      </c>
      <c r="AE54" s="5">
        <f t="shared" si="18"/>
        <v>45356</v>
      </c>
      <c r="AF54" s="5">
        <f t="shared" si="19"/>
        <v>45326</v>
      </c>
      <c r="AG54" s="5">
        <f t="shared" si="20"/>
        <v>45326</v>
      </c>
      <c r="AH54" s="5">
        <f t="shared" si="21"/>
        <v>45351</v>
      </c>
      <c r="AI54" s="5">
        <f t="shared" si="22"/>
        <v>45351</v>
      </c>
      <c r="AJ54" s="5">
        <f t="shared" si="23"/>
        <v>45336</v>
      </c>
      <c r="AK54" s="5">
        <f t="shared" si="24"/>
        <v>45336</v>
      </c>
      <c r="AL54" s="5">
        <f t="shared" si="25"/>
        <v>45321</v>
      </c>
      <c r="AM54" s="5">
        <f t="shared" si="26"/>
        <v>45321</v>
      </c>
      <c r="AN54" s="5">
        <f t="shared" si="27"/>
        <v>45342</v>
      </c>
      <c r="AO54" s="5">
        <f t="shared" si="28"/>
        <v>45342</v>
      </c>
      <c r="AQ54" s="4" t="str">
        <f t="shared" si="61"/>
        <v>{"</v>
      </c>
      <c r="AR54" s="4" t="str">
        <f t="shared" si="62"/>
        <v>"</v>
      </c>
      <c r="AS54" s="4" t="str">
        <f t="shared" si="63"/>
        <v xml:space="preserve">: </v>
      </c>
      <c r="AT54" s="4" t="str">
        <f t="shared" si="64"/>
        <v>100.0</v>
      </c>
      <c r="AU54" s="4" t="str">
        <f t="shared" si="65"/>
        <v>}</v>
      </c>
      <c r="AW54" s="8" t="str">
        <f t="shared" si="35"/>
        <v>15% PUR</v>
      </c>
      <c r="AX54" s="8" t="str">
        <f t="shared" si="36"/>
        <v>0% PUR</v>
      </c>
      <c r="AY54" s="8" t="str">
        <f t="shared" si="37"/>
        <v>15% PUR</v>
      </c>
      <c r="AZ54" s="8" t="str">
        <f t="shared" si="38"/>
        <v>15% PUR</v>
      </c>
      <c r="BA54" s="8" t="str">
        <f t="shared" si="39"/>
        <v>15% PUR</v>
      </c>
      <c r="BB54" s="8" t="str">
        <f t="shared" si="40"/>
        <v>0% PUR</v>
      </c>
      <c r="BC54" s="4" t="str">
        <f t="shared" si="34"/>
        <v>Raw Material</v>
      </c>
      <c r="BD54" s="4" t="str">
        <f t="shared" si="66"/>
        <v>Manpower</v>
      </c>
      <c r="BE54" s="4" t="str">
        <f t="shared" si="67"/>
        <v>Machinary</v>
      </c>
      <c r="BF54" s="4" t="str">
        <f t="shared" si="68"/>
        <v>Subcontractors</v>
      </c>
      <c r="BG54" s="4" t="str">
        <f t="shared" si="69"/>
        <v>Indirect Costs</v>
      </c>
      <c r="BH54" s="4" t="str">
        <f t="shared" si="70"/>
        <v>Overheads</v>
      </c>
      <c r="BI54" s="4">
        <f t="shared" si="46"/>
        <v>1</v>
      </c>
      <c r="BJ54" s="4">
        <f t="shared" si="47"/>
        <v>1</v>
      </c>
      <c r="BK54" s="4">
        <f t="shared" si="48"/>
        <v>1</v>
      </c>
      <c r="BL54" s="4">
        <f t="shared" si="49"/>
        <v>1</v>
      </c>
      <c r="BM54" s="4">
        <f t="shared" si="50"/>
        <v>1</v>
      </c>
      <c r="BN54" s="4">
        <f t="shared" si="51"/>
        <v>1</v>
      </c>
      <c r="BO54" s="26">
        <f t="shared" si="52"/>
        <v>114238</v>
      </c>
      <c r="BP54" s="26">
        <f t="shared" si="53"/>
        <v>55801</v>
      </c>
      <c r="BQ54" s="26">
        <f t="shared" si="54"/>
        <v>5151</v>
      </c>
      <c r="BR54" s="26">
        <f t="shared" si="55"/>
        <v>22872</v>
      </c>
      <c r="BS54" s="26">
        <f t="shared" si="56"/>
        <v>9785</v>
      </c>
      <c r="BT54" s="26">
        <f t="shared" si="57"/>
        <v>22577</v>
      </c>
      <c r="BU54" s="27">
        <f t="shared" si="58"/>
        <v>246469</v>
      </c>
      <c r="BV54" s="27">
        <f t="shared" si="59"/>
        <v>230424</v>
      </c>
    </row>
    <row r="55" spans="1:74" x14ac:dyDescent="0.2">
      <c r="A55" s="4" t="s">
        <v>795</v>
      </c>
      <c r="B55" s="5">
        <v>45323</v>
      </c>
      <c r="C55" s="5" t="str">
        <f t="shared" si="0"/>
        <v/>
      </c>
      <c r="D55" s="31" t="s">
        <v>1038</v>
      </c>
      <c r="E55" s="4" t="str">
        <f t="shared" si="1"/>
        <v/>
      </c>
      <c r="F55" s="31" t="s">
        <v>1039</v>
      </c>
      <c r="G55" s="4" t="str">
        <f t="shared" si="2"/>
        <v/>
      </c>
      <c r="H55" s="31" t="s">
        <v>1041</v>
      </c>
      <c r="I55" s="4" t="str">
        <f t="shared" si="3"/>
        <v/>
      </c>
      <c r="J55" s="31" t="s">
        <v>1040</v>
      </c>
      <c r="K55" s="4" t="str">
        <f t="shared" si="4"/>
        <v/>
      </c>
      <c r="L55" s="31" t="s">
        <v>1042</v>
      </c>
      <c r="M55" s="4" t="str">
        <f t="shared" si="5"/>
        <v/>
      </c>
      <c r="N55" s="31" t="s">
        <v>1020</v>
      </c>
      <c r="O55" s="4" t="str">
        <f t="shared" si="6"/>
        <v/>
      </c>
      <c r="P55" s="49">
        <v>45351</v>
      </c>
      <c r="Q55" s="5" t="str">
        <f t="shared" si="7"/>
        <v/>
      </c>
      <c r="R55" s="5" t="str">
        <f t="shared" si="8"/>
        <v/>
      </c>
      <c r="S55" s="4">
        <v>123234.64257390052</v>
      </c>
      <c r="T55" s="7">
        <f t="shared" si="60"/>
        <v>123235</v>
      </c>
      <c r="U55" s="4">
        <v>10214</v>
      </c>
      <c r="V55" s="4">
        <f>VLOOKUP(U55,'CC Odoo'!$A$1:$E$998,4,FALSE)</f>
        <v>986</v>
      </c>
      <c r="W55" s="4" t="str">
        <f t="shared" si="10"/>
        <v>{"986": 100.0}</v>
      </c>
      <c r="X55" s="4" t="str">
        <f t="shared" si="11"/>
        <v>101011701</v>
      </c>
      <c r="Y55" s="4" t="str">
        <f t="shared" si="12"/>
        <v>3010093</v>
      </c>
      <c r="Z55" s="4" t="str">
        <f t="shared" si="13"/>
        <v>3010094</v>
      </c>
      <c r="AA55" s="4" t="str">
        <f t="shared" si="14"/>
        <v>101011701</v>
      </c>
      <c r="AB55" s="4" t="str">
        <f t="shared" si="15"/>
        <v>3010096</v>
      </c>
      <c r="AC55" s="4" t="str">
        <f t="shared" si="16"/>
        <v>3010097</v>
      </c>
      <c r="AD55" s="5">
        <f t="shared" si="17"/>
        <v>45356</v>
      </c>
      <c r="AE55" s="5" t="str">
        <f t="shared" si="18"/>
        <v/>
      </c>
      <c r="AF55" s="5">
        <f t="shared" si="19"/>
        <v>45326</v>
      </c>
      <c r="AG55" s="5" t="str">
        <f t="shared" si="20"/>
        <v/>
      </c>
      <c r="AH55" s="5">
        <f t="shared" si="21"/>
        <v>45351</v>
      </c>
      <c r="AI55" s="5" t="str">
        <f t="shared" si="22"/>
        <v/>
      </c>
      <c r="AJ55" s="5">
        <f t="shared" si="23"/>
        <v>45336</v>
      </c>
      <c r="AK55" s="5" t="str">
        <f t="shared" si="24"/>
        <v/>
      </c>
      <c r="AL55" s="5">
        <f t="shared" si="25"/>
        <v>45321</v>
      </c>
      <c r="AM55" s="5" t="str">
        <f t="shared" si="26"/>
        <v/>
      </c>
      <c r="AN55" s="5">
        <f t="shared" si="27"/>
        <v>45342</v>
      </c>
      <c r="AO55" s="5" t="str">
        <f t="shared" si="28"/>
        <v/>
      </c>
      <c r="AQ55" s="4" t="str">
        <f t="shared" si="61"/>
        <v>{"</v>
      </c>
      <c r="AR55" s="4" t="str">
        <f t="shared" si="62"/>
        <v>"</v>
      </c>
      <c r="AS55" s="4" t="str">
        <f t="shared" si="63"/>
        <v xml:space="preserve">: </v>
      </c>
      <c r="AT55" s="4" t="str">
        <f t="shared" si="64"/>
        <v>100.0</v>
      </c>
      <c r="AU55" s="4" t="str">
        <f t="shared" si="65"/>
        <v>}</v>
      </c>
      <c r="AW55" s="8" t="str">
        <f t="shared" si="35"/>
        <v>15% PUR</v>
      </c>
      <c r="AX55" s="8" t="str">
        <f t="shared" si="36"/>
        <v>0% PUR</v>
      </c>
      <c r="AY55" s="8" t="str">
        <f t="shared" si="37"/>
        <v>15% PUR</v>
      </c>
      <c r="AZ55" s="8" t="str">
        <f t="shared" si="38"/>
        <v>15% PUR</v>
      </c>
      <c r="BA55" s="8" t="str">
        <f t="shared" si="39"/>
        <v>15% PUR</v>
      </c>
      <c r="BB55" s="8" t="str">
        <f t="shared" si="40"/>
        <v>0% PUR</v>
      </c>
      <c r="BC55" s="4" t="str">
        <f t="shared" si="34"/>
        <v>Deduction of Advance Payment to Suppliers</v>
      </c>
      <c r="BD55" s="4" t="str">
        <f t="shared" si="66"/>
        <v>Manpower</v>
      </c>
      <c r="BE55" s="4" t="str">
        <f t="shared" si="67"/>
        <v>Machinary</v>
      </c>
      <c r="BF55" s="4" t="str">
        <f t="shared" si="68"/>
        <v>Deduction of Advance Payment to Suppliers</v>
      </c>
      <c r="BG55" s="4" t="str">
        <f t="shared" si="69"/>
        <v>Indirect Costs</v>
      </c>
      <c r="BH55" s="4" t="str">
        <f t="shared" si="70"/>
        <v>Overheads</v>
      </c>
      <c r="BI55" s="4">
        <f t="shared" si="46"/>
        <v>-1</v>
      </c>
      <c r="BJ55" s="4">
        <f t="shared" si="47"/>
        <v>1</v>
      </c>
      <c r="BK55" s="4">
        <f t="shared" si="48"/>
        <v>1</v>
      </c>
      <c r="BL55" s="4">
        <f t="shared" si="49"/>
        <v>-1</v>
      </c>
      <c r="BM55" s="4">
        <f t="shared" si="50"/>
        <v>1</v>
      </c>
      <c r="BN55" s="4">
        <f t="shared" si="51"/>
        <v>1</v>
      </c>
      <c r="BO55" s="26">
        <f t="shared" si="52"/>
        <v>57119</v>
      </c>
      <c r="BP55" s="26">
        <f t="shared" si="53"/>
        <v>27900</v>
      </c>
      <c r="BQ55" s="26">
        <f t="shared" si="54"/>
        <v>2576</v>
      </c>
      <c r="BR55" s="26">
        <f t="shared" si="55"/>
        <v>11436</v>
      </c>
      <c r="BS55" s="26">
        <f t="shared" si="56"/>
        <v>4892</v>
      </c>
      <c r="BT55" s="26">
        <f t="shared" si="57"/>
        <v>11288</v>
      </c>
      <c r="BU55" s="27">
        <f t="shared" si="58"/>
        <v>-123235</v>
      </c>
      <c r="BV55" s="27" t="str">
        <f t="shared" si="59"/>
        <v/>
      </c>
    </row>
    <row r="56" spans="1:74" x14ac:dyDescent="0.2">
      <c r="A56" s="4" t="s">
        <v>794</v>
      </c>
      <c r="B56" s="5">
        <v>45323</v>
      </c>
      <c r="C56" s="5">
        <f t="shared" si="0"/>
        <v>45293</v>
      </c>
      <c r="D56" s="31" t="s">
        <v>1038</v>
      </c>
      <c r="E56" s="4" t="str">
        <f t="shared" si="1"/>
        <v>Raw Material Supplier</v>
      </c>
      <c r="F56" s="31" t="s">
        <v>1039</v>
      </c>
      <c r="G56" s="4" t="str">
        <f t="shared" si="2"/>
        <v>Employees Wages &amp; Salaries</v>
      </c>
      <c r="H56" s="31" t="s">
        <v>1041</v>
      </c>
      <c r="I56" s="4" t="str">
        <f t="shared" si="3"/>
        <v>Machinary Depreciation &amp; Maintenance</v>
      </c>
      <c r="J56" s="31" t="s">
        <v>1040</v>
      </c>
      <c r="K56" s="4" t="str">
        <f t="shared" si="4"/>
        <v>Subcontractors &amp; Services</v>
      </c>
      <c r="L56" s="31" t="s">
        <v>1042</v>
      </c>
      <c r="M56" s="4" t="str">
        <f t="shared" si="5"/>
        <v>Indirect Costs</v>
      </c>
      <c r="N56" s="31" t="s">
        <v>1020</v>
      </c>
      <c r="O56" s="4" t="str">
        <f t="shared" si="6"/>
        <v>Overheads</v>
      </c>
      <c r="P56" s="49">
        <v>45351</v>
      </c>
      <c r="Q56" s="5">
        <f t="shared" si="7"/>
        <v>45321</v>
      </c>
      <c r="R56" s="5">
        <f t="shared" si="8"/>
        <v>45321</v>
      </c>
      <c r="S56" s="4">
        <v>1190929.8379865899</v>
      </c>
      <c r="T56" s="7">
        <f t="shared" si="60"/>
        <v>1190930</v>
      </c>
      <c r="U56" s="4">
        <v>10239</v>
      </c>
      <c r="V56" s="4">
        <f>VLOOKUP(U56,'CC Odoo'!$A$1:$E$998,4,FALSE)</f>
        <v>1011</v>
      </c>
      <c r="W56" s="4" t="str">
        <f t="shared" si="10"/>
        <v>{"1011": 100.0}</v>
      </c>
      <c r="X56" s="4" t="str">
        <f t="shared" si="11"/>
        <v>3010092</v>
      </c>
      <c r="Y56" s="4" t="str">
        <f t="shared" si="12"/>
        <v>3010093</v>
      </c>
      <c r="Z56" s="4" t="str">
        <f t="shared" si="13"/>
        <v>3010094</v>
      </c>
      <c r="AA56" s="4" t="str">
        <f t="shared" si="14"/>
        <v>3010095</v>
      </c>
      <c r="AB56" s="4" t="str">
        <f t="shared" si="15"/>
        <v>3010096</v>
      </c>
      <c r="AC56" s="4" t="str">
        <f t="shared" si="16"/>
        <v>3010097</v>
      </c>
      <c r="AD56" s="5">
        <f t="shared" si="17"/>
        <v>45356</v>
      </c>
      <c r="AE56" s="5">
        <f t="shared" si="18"/>
        <v>45356</v>
      </c>
      <c r="AF56" s="5">
        <f t="shared" si="19"/>
        <v>45326</v>
      </c>
      <c r="AG56" s="5">
        <f t="shared" si="20"/>
        <v>45326</v>
      </c>
      <c r="AH56" s="5">
        <f t="shared" si="21"/>
        <v>45351</v>
      </c>
      <c r="AI56" s="5">
        <f t="shared" si="22"/>
        <v>45351</v>
      </c>
      <c r="AJ56" s="5">
        <f t="shared" si="23"/>
        <v>45336</v>
      </c>
      <c r="AK56" s="5">
        <f t="shared" si="24"/>
        <v>45336</v>
      </c>
      <c r="AL56" s="5">
        <f t="shared" si="25"/>
        <v>45321</v>
      </c>
      <c r="AM56" s="5">
        <f t="shared" si="26"/>
        <v>45321</v>
      </c>
      <c r="AN56" s="5">
        <f t="shared" si="27"/>
        <v>45342</v>
      </c>
      <c r="AO56" s="5">
        <f t="shared" si="28"/>
        <v>45342</v>
      </c>
      <c r="AQ56" s="4" t="str">
        <f t="shared" si="61"/>
        <v>{"</v>
      </c>
      <c r="AR56" s="4" t="str">
        <f t="shared" si="62"/>
        <v>"</v>
      </c>
      <c r="AS56" s="4" t="str">
        <f t="shared" si="63"/>
        <v xml:space="preserve">: </v>
      </c>
      <c r="AT56" s="4" t="str">
        <f t="shared" si="64"/>
        <v>100.0</v>
      </c>
      <c r="AU56" s="4" t="str">
        <f t="shared" si="65"/>
        <v>}</v>
      </c>
      <c r="AW56" s="8" t="str">
        <f t="shared" si="35"/>
        <v>15% PUR</v>
      </c>
      <c r="AX56" s="8" t="str">
        <f t="shared" si="36"/>
        <v>0% PUR</v>
      </c>
      <c r="AY56" s="8" t="str">
        <f t="shared" si="37"/>
        <v>15% PUR</v>
      </c>
      <c r="AZ56" s="8" t="str">
        <f t="shared" si="38"/>
        <v>15% PUR</v>
      </c>
      <c r="BA56" s="8" t="str">
        <f t="shared" si="39"/>
        <v>15% PUR</v>
      </c>
      <c r="BB56" s="8" t="str">
        <f t="shared" si="40"/>
        <v>0% PUR</v>
      </c>
      <c r="BC56" s="4" t="str">
        <f t="shared" si="34"/>
        <v>Raw Material</v>
      </c>
      <c r="BD56" s="4" t="str">
        <f t="shared" si="66"/>
        <v>Manpower</v>
      </c>
      <c r="BE56" s="4" t="str">
        <f t="shared" si="67"/>
        <v>Machinary</v>
      </c>
      <c r="BF56" s="4" t="str">
        <f t="shared" si="68"/>
        <v>Subcontractors</v>
      </c>
      <c r="BG56" s="4" t="str">
        <f t="shared" si="69"/>
        <v>Indirect Costs</v>
      </c>
      <c r="BH56" s="4" t="str">
        <f t="shared" si="70"/>
        <v>Overheads</v>
      </c>
      <c r="BI56" s="4">
        <f t="shared" si="46"/>
        <v>1</v>
      </c>
      <c r="BJ56" s="4">
        <f t="shared" si="47"/>
        <v>1</v>
      </c>
      <c r="BK56" s="4">
        <f t="shared" si="48"/>
        <v>1</v>
      </c>
      <c r="BL56" s="4">
        <f t="shared" si="49"/>
        <v>1</v>
      </c>
      <c r="BM56" s="4">
        <f t="shared" si="50"/>
        <v>1</v>
      </c>
      <c r="BN56" s="4">
        <f t="shared" si="51"/>
        <v>1</v>
      </c>
      <c r="BO56" s="26">
        <f t="shared" si="52"/>
        <v>551996</v>
      </c>
      <c r="BP56" s="26">
        <f t="shared" si="53"/>
        <v>269627</v>
      </c>
      <c r="BQ56" s="26">
        <f t="shared" si="54"/>
        <v>24890</v>
      </c>
      <c r="BR56" s="26">
        <f t="shared" si="55"/>
        <v>110518</v>
      </c>
      <c r="BS56" s="26">
        <f t="shared" si="56"/>
        <v>47280</v>
      </c>
      <c r="BT56" s="26">
        <f t="shared" si="57"/>
        <v>109089</v>
      </c>
      <c r="BU56" s="27">
        <f t="shared" si="58"/>
        <v>1190930</v>
      </c>
      <c r="BV56" s="27">
        <f t="shared" si="59"/>
        <v>1113400</v>
      </c>
    </row>
    <row r="57" spans="1:74" x14ac:dyDescent="0.2">
      <c r="A57" s="4" t="s">
        <v>795</v>
      </c>
      <c r="B57" s="5">
        <v>45323</v>
      </c>
      <c r="C57" s="5" t="str">
        <f t="shared" si="0"/>
        <v/>
      </c>
      <c r="D57" s="31" t="s">
        <v>1038</v>
      </c>
      <c r="E57" s="4" t="str">
        <f t="shared" si="1"/>
        <v/>
      </c>
      <c r="F57" s="31" t="s">
        <v>1039</v>
      </c>
      <c r="G57" s="4" t="str">
        <f t="shared" si="2"/>
        <v/>
      </c>
      <c r="H57" s="31" t="s">
        <v>1041</v>
      </c>
      <c r="I57" s="4" t="str">
        <f t="shared" si="3"/>
        <v/>
      </c>
      <c r="J57" s="31" t="s">
        <v>1040</v>
      </c>
      <c r="K57" s="4" t="str">
        <f t="shared" si="4"/>
        <v/>
      </c>
      <c r="L57" s="31" t="s">
        <v>1042</v>
      </c>
      <c r="M57" s="4" t="str">
        <f t="shared" si="5"/>
        <v/>
      </c>
      <c r="N57" s="31" t="s">
        <v>1020</v>
      </c>
      <c r="O57" s="4" t="str">
        <f t="shared" si="6"/>
        <v/>
      </c>
      <c r="P57" s="49">
        <v>45351</v>
      </c>
      <c r="Q57" s="5" t="str">
        <f t="shared" si="7"/>
        <v/>
      </c>
      <c r="R57" s="5" t="str">
        <f t="shared" si="8"/>
        <v/>
      </c>
      <c r="S57" s="4">
        <v>297732.45949664747</v>
      </c>
      <c r="T57" s="7">
        <f t="shared" si="60"/>
        <v>297732</v>
      </c>
      <c r="U57" s="4">
        <v>10239</v>
      </c>
      <c r="V57" s="4">
        <f>VLOOKUP(U57,'CC Odoo'!$A$1:$E$998,4,FALSE)</f>
        <v>1011</v>
      </c>
      <c r="W57" s="4" t="str">
        <f t="shared" si="10"/>
        <v>{"1011": 100.0}</v>
      </c>
      <c r="X57" s="4" t="str">
        <f t="shared" si="11"/>
        <v>101011701</v>
      </c>
      <c r="Y57" s="4" t="str">
        <f t="shared" si="12"/>
        <v>3010093</v>
      </c>
      <c r="Z57" s="4" t="str">
        <f t="shared" si="13"/>
        <v>3010094</v>
      </c>
      <c r="AA57" s="4" t="str">
        <f t="shared" si="14"/>
        <v>101011701</v>
      </c>
      <c r="AB57" s="4" t="str">
        <f t="shared" si="15"/>
        <v>3010096</v>
      </c>
      <c r="AC57" s="4" t="str">
        <f t="shared" si="16"/>
        <v>3010097</v>
      </c>
      <c r="AD57" s="5">
        <f t="shared" si="17"/>
        <v>45356</v>
      </c>
      <c r="AE57" s="5" t="str">
        <f t="shared" si="18"/>
        <v/>
      </c>
      <c r="AF57" s="5">
        <f t="shared" si="19"/>
        <v>45326</v>
      </c>
      <c r="AG57" s="5" t="str">
        <f t="shared" si="20"/>
        <v/>
      </c>
      <c r="AH57" s="5">
        <f t="shared" si="21"/>
        <v>45351</v>
      </c>
      <c r="AI57" s="5" t="str">
        <f t="shared" si="22"/>
        <v/>
      </c>
      <c r="AJ57" s="5">
        <f t="shared" si="23"/>
        <v>45336</v>
      </c>
      <c r="AK57" s="5" t="str">
        <f t="shared" si="24"/>
        <v/>
      </c>
      <c r="AL57" s="5">
        <f t="shared" si="25"/>
        <v>45321</v>
      </c>
      <c r="AM57" s="5" t="str">
        <f t="shared" si="26"/>
        <v/>
      </c>
      <c r="AN57" s="5">
        <f t="shared" si="27"/>
        <v>45342</v>
      </c>
      <c r="AO57" s="5" t="str">
        <f t="shared" si="28"/>
        <v/>
      </c>
      <c r="AQ57" s="4" t="str">
        <f t="shared" si="61"/>
        <v>{"</v>
      </c>
      <c r="AR57" s="4" t="str">
        <f t="shared" si="62"/>
        <v>"</v>
      </c>
      <c r="AS57" s="4" t="str">
        <f t="shared" si="63"/>
        <v xml:space="preserve">: </v>
      </c>
      <c r="AT57" s="4" t="str">
        <f t="shared" si="64"/>
        <v>100.0</v>
      </c>
      <c r="AU57" s="4" t="str">
        <f t="shared" si="65"/>
        <v>}</v>
      </c>
      <c r="AW57" s="8" t="str">
        <f t="shared" si="35"/>
        <v>15% PUR</v>
      </c>
      <c r="AX57" s="8" t="str">
        <f t="shared" si="36"/>
        <v>0% PUR</v>
      </c>
      <c r="AY57" s="8" t="str">
        <f t="shared" si="37"/>
        <v>15% PUR</v>
      </c>
      <c r="AZ57" s="8" t="str">
        <f t="shared" si="38"/>
        <v>15% PUR</v>
      </c>
      <c r="BA57" s="8" t="str">
        <f t="shared" si="39"/>
        <v>15% PUR</v>
      </c>
      <c r="BB57" s="8" t="str">
        <f t="shared" si="40"/>
        <v>0% PUR</v>
      </c>
      <c r="BC57" s="4" t="str">
        <f t="shared" si="34"/>
        <v>Deduction of Advance Payment to Suppliers</v>
      </c>
      <c r="BD57" s="4" t="str">
        <f t="shared" si="66"/>
        <v>Manpower</v>
      </c>
      <c r="BE57" s="4" t="str">
        <f t="shared" si="67"/>
        <v>Machinary</v>
      </c>
      <c r="BF57" s="4" t="str">
        <f t="shared" si="68"/>
        <v>Deduction of Advance Payment to Suppliers</v>
      </c>
      <c r="BG57" s="4" t="str">
        <f t="shared" si="69"/>
        <v>Indirect Costs</v>
      </c>
      <c r="BH57" s="4" t="str">
        <f t="shared" si="70"/>
        <v>Overheads</v>
      </c>
      <c r="BI57" s="4">
        <f t="shared" si="46"/>
        <v>-1</v>
      </c>
      <c r="BJ57" s="4">
        <f t="shared" si="47"/>
        <v>1</v>
      </c>
      <c r="BK57" s="4">
        <f t="shared" si="48"/>
        <v>1</v>
      </c>
      <c r="BL57" s="4">
        <f t="shared" si="49"/>
        <v>-1</v>
      </c>
      <c r="BM57" s="4">
        <f t="shared" si="50"/>
        <v>1</v>
      </c>
      <c r="BN57" s="4">
        <f t="shared" si="51"/>
        <v>1</v>
      </c>
      <c r="BO57" s="26">
        <f t="shared" si="52"/>
        <v>137999</v>
      </c>
      <c r="BP57" s="26">
        <f t="shared" si="53"/>
        <v>67407</v>
      </c>
      <c r="BQ57" s="26">
        <f t="shared" si="54"/>
        <v>6223</v>
      </c>
      <c r="BR57" s="26">
        <f t="shared" si="55"/>
        <v>27630</v>
      </c>
      <c r="BS57" s="26">
        <f t="shared" si="56"/>
        <v>11820</v>
      </c>
      <c r="BT57" s="26">
        <f t="shared" si="57"/>
        <v>27272</v>
      </c>
      <c r="BU57" s="27">
        <f t="shared" si="58"/>
        <v>-297732</v>
      </c>
      <c r="BV57" s="27" t="str">
        <f t="shared" si="59"/>
        <v/>
      </c>
    </row>
    <row r="58" spans="1:74" x14ac:dyDescent="0.2">
      <c r="A58" s="4" t="s">
        <v>794</v>
      </c>
      <c r="B58" s="5">
        <v>45323</v>
      </c>
      <c r="C58" s="5">
        <f t="shared" si="0"/>
        <v>45293</v>
      </c>
      <c r="D58" s="31" t="s">
        <v>1038</v>
      </c>
      <c r="E58" s="4" t="str">
        <f t="shared" si="1"/>
        <v>Raw Material Supplier</v>
      </c>
      <c r="F58" s="31" t="s">
        <v>1039</v>
      </c>
      <c r="G58" s="4" t="str">
        <f t="shared" si="2"/>
        <v>Employees Wages &amp; Salaries</v>
      </c>
      <c r="H58" s="31" t="s">
        <v>1041</v>
      </c>
      <c r="I58" s="4" t="str">
        <f t="shared" si="3"/>
        <v>Machinary Depreciation &amp; Maintenance</v>
      </c>
      <c r="J58" s="31" t="s">
        <v>1040</v>
      </c>
      <c r="K58" s="4" t="str">
        <f t="shared" si="4"/>
        <v>Subcontractors &amp; Services</v>
      </c>
      <c r="L58" s="31" t="s">
        <v>1042</v>
      </c>
      <c r="M58" s="4" t="str">
        <f t="shared" si="5"/>
        <v>Indirect Costs</v>
      </c>
      <c r="N58" s="31" t="s">
        <v>1020</v>
      </c>
      <c r="O58" s="4" t="str">
        <f t="shared" si="6"/>
        <v>Overheads</v>
      </c>
      <c r="P58" s="49">
        <v>45351</v>
      </c>
      <c r="Q58" s="5">
        <f t="shared" si="7"/>
        <v>45321</v>
      </c>
      <c r="R58" s="5">
        <f t="shared" si="8"/>
        <v>45321</v>
      </c>
      <c r="S58" s="4">
        <v>535611.60590769257</v>
      </c>
      <c r="T58" s="7">
        <f t="shared" si="60"/>
        <v>535612</v>
      </c>
      <c r="U58" s="4">
        <v>10236</v>
      </c>
      <c r="V58" s="4">
        <f>VLOOKUP(U58,'CC Odoo'!$A$1:$E$998,4,FALSE)</f>
        <v>1008</v>
      </c>
      <c r="W58" s="4" t="str">
        <f t="shared" si="10"/>
        <v>{"1008": 100.0}</v>
      </c>
      <c r="X58" s="4" t="str">
        <f t="shared" si="11"/>
        <v>3010092</v>
      </c>
      <c r="Y58" s="4" t="str">
        <f t="shared" si="12"/>
        <v>3010093</v>
      </c>
      <c r="Z58" s="4" t="str">
        <f t="shared" si="13"/>
        <v>3010094</v>
      </c>
      <c r="AA58" s="4" t="str">
        <f t="shared" si="14"/>
        <v>3010095</v>
      </c>
      <c r="AB58" s="4" t="str">
        <f t="shared" si="15"/>
        <v>3010096</v>
      </c>
      <c r="AC58" s="4" t="str">
        <f t="shared" si="16"/>
        <v>3010097</v>
      </c>
      <c r="AD58" s="5">
        <f t="shared" si="17"/>
        <v>45356</v>
      </c>
      <c r="AE58" s="5">
        <f t="shared" si="18"/>
        <v>45356</v>
      </c>
      <c r="AF58" s="5">
        <f t="shared" si="19"/>
        <v>45326</v>
      </c>
      <c r="AG58" s="5">
        <f t="shared" si="20"/>
        <v>45326</v>
      </c>
      <c r="AH58" s="5">
        <f t="shared" si="21"/>
        <v>45351</v>
      </c>
      <c r="AI58" s="5">
        <f t="shared" si="22"/>
        <v>45351</v>
      </c>
      <c r="AJ58" s="5">
        <f t="shared" si="23"/>
        <v>45336</v>
      </c>
      <c r="AK58" s="5">
        <f t="shared" si="24"/>
        <v>45336</v>
      </c>
      <c r="AL58" s="5">
        <f t="shared" si="25"/>
        <v>45321</v>
      </c>
      <c r="AM58" s="5">
        <f t="shared" si="26"/>
        <v>45321</v>
      </c>
      <c r="AN58" s="5">
        <f t="shared" si="27"/>
        <v>45342</v>
      </c>
      <c r="AO58" s="5">
        <f t="shared" si="28"/>
        <v>45342</v>
      </c>
      <c r="AQ58" s="4" t="str">
        <f t="shared" si="61"/>
        <v>{"</v>
      </c>
      <c r="AR58" s="4" t="str">
        <f t="shared" si="62"/>
        <v>"</v>
      </c>
      <c r="AS58" s="4" t="str">
        <f t="shared" si="63"/>
        <v xml:space="preserve">: </v>
      </c>
      <c r="AT58" s="4" t="str">
        <f t="shared" si="64"/>
        <v>100.0</v>
      </c>
      <c r="AU58" s="4" t="str">
        <f t="shared" si="65"/>
        <v>}</v>
      </c>
      <c r="AW58" s="8" t="str">
        <f t="shared" si="35"/>
        <v>15% PUR</v>
      </c>
      <c r="AX58" s="8" t="str">
        <f t="shared" si="36"/>
        <v>0% PUR</v>
      </c>
      <c r="AY58" s="8" t="str">
        <f t="shared" si="37"/>
        <v>15% PUR</v>
      </c>
      <c r="AZ58" s="8" t="str">
        <f t="shared" si="38"/>
        <v>15% PUR</v>
      </c>
      <c r="BA58" s="8" t="str">
        <f t="shared" si="39"/>
        <v>15% PUR</v>
      </c>
      <c r="BB58" s="8" t="str">
        <f t="shared" si="40"/>
        <v>0% PUR</v>
      </c>
      <c r="BC58" s="4" t="str">
        <f t="shared" si="34"/>
        <v>Raw Material</v>
      </c>
      <c r="BD58" s="4" t="str">
        <f t="shared" si="66"/>
        <v>Manpower</v>
      </c>
      <c r="BE58" s="4" t="str">
        <f t="shared" si="67"/>
        <v>Machinary</v>
      </c>
      <c r="BF58" s="4" t="str">
        <f t="shared" si="68"/>
        <v>Subcontractors</v>
      </c>
      <c r="BG58" s="4" t="str">
        <f t="shared" si="69"/>
        <v>Indirect Costs</v>
      </c>
      <c r="BH58" s="4" t="str">
        <f t="shared" si="70"/>
        <v>Overheads</v>
      </c>
      <c r="BI58" s="4">
        <f t="shared" si="46"/>
        <v>1</v>
      </c>
      <c r="BJ58" s="4">
        <f t="shared" si="47"/>
        <v>1</v>
      </c>
      <c r="BK58" s="4">
        <f t="shared" si="48"/>
        <v>1</v>
      </c>
      <c r="BL58" s="4">
        <f t="shared" si="49"/>
        <v>1</v>
      </c>
      <c r="BM58" s="4">
        <f t="shared" si="50"/>
        <v>1</v>
      </c>
      <c r="BN58" s="4">
        <f t="shared" si="51"/>
        <v>1</v>
      </c>
      <c r="BO58" s="26">
        <f t="shared" si="52"/>
        <v>248256</v>
      </c>
      <c r="BP58" s="26">
        <f t="shared" si="53"/>
        <v>121263</v>
      </c>
      <c r="BQ58" s="26">
        <f t="shared" si="54"/>
        <v>11194</v>
      </c>
      <c r="BR58" s="26">
        <f t="shared" si="55"/>
        <v>49705</v>
      </c>
      <c r="BS58" s="26">
        <f t="shared" si="56"/>
        <v>21264</v>
      </c>
      <c r="BT58" s="26">
        <f t="shared" si="57"/>
        <v>49062</v>
      </c>
      <c r="BU58" s="27">
        <f t="shared" si="58"/>
        <v>535612</v>
      </c>
      <c r="BV58" s="27">
        <f t="shared" si="59"/>
        <v>500744</v>
      </c>
    </row>
    <row r="59" spans="1:74" x14ac:dyDescent="0.2">
      <c r="A59" s="4" t="s">
        <v>795</v>
      </c>
      <c r="B59" s="5">
        <v>45323</v>
      </c>
      <c r="C59" s="5" t="str">
        <f t="shared" si="0"/>
        <v/>
      </c>
      <c r="D59" s="31" t="s">
        <v>1038</v>
      </c>
      <c r="E59" s="4" t="str">
        <f t="shared" si="1"/>
        <v/>
      </c>
      <c r="F59" s="31" t="s">
        <v>1039</v>
      </c>
      <c r="G59" s="4" t="str">
        <f t="shared" si="2"/>
        <v/>
      </c>
      <c r="H59" s="31" t="s">
        <v>1041</v>
      </c>
      <c r="I59" s="4" t="str">
        <f t="shared" si="3"/>
        <v/>
      </c>
      <c r="J59" s="31" t="s">
        <v>1040</v>
      </c>
      <c r="K59" s="4" t="str">
        <f t="shared" si="4"/>
        <v/>
      </c>
      <c r="L59" s="31" t="s">
        <v>1042</v>
      </c>
      <c r="M59" s="4" t="str">
        <f t="shared" si="5"/>
        <v/>
      </c>
      <c r="N59" s="31" t="s">
        <v>1020</v>
      </c>
      <c r="O59" s="4" t="str">
        <f t="shared" si="6"/>
        <v/>
      </c>
      <c r="P59" s="49">
        <v>45351</v>
      </c>
      <c r="Q59" s="5" t="str">
        <f t="shared" si="7"/>
        <v/>
      </c>
      <c r="R59" s="5" t="str">
        <f t="shared" si="8"/>
        <v/>
      </c>
      <c r="S59" s="4">
        <v>133902.90147692314</v>
      </c>
      <c r="T59" s="7">
        <f t="shared" si="60"/>
        <v>133903</v>
      </c>
      <c r="U59" s="4">
        <v>10236</v>
      </c>
      <c r="V59" s="4">
        <f>VLOOKUP(U59,'CC Odoo'!$A$1:$E$998,4,FALSE)</f>
        <v>1008</v>
      </c>
      <c r="W59" s="4" t="str">
        <f t="shared" si="10"/>
        <v>{"1008": 100.0}</v>
      </c>
      <c r="X59" s="4" t="str">
        <f t="shared" si="11"/>
        <v>101011701</v>
      </c>
      <c r="Y59" s="4" t="str">
        <f t="shared" si="12"/>
        <v>3010093</v>
      </c>
      <c r="Z59" s="4" t="str">
        <f t="shared" si="13"/>
        <v>3010094</v>
      </c>
      <c r="AA59" s="4" t="str">
        <f t="shared" si="14"/>
        <v>101011701</v>
      </c>
      <c r="AB59" s="4" t="str">
        <f t="shared" si="15"/>
        <v>3010096</v>
      </c>
      <c r="AC59" s="4" t="str">
        <f t="shared" si="16"/>
        <v>3010097</v>
      </c>
      <c r="AD59" s="5">
        <f t="shared" si="17"/>
        <v>45356</v>
      </c>
      <c r="AE59" s="5" t="str">
        <f t="shared" si="18"/>
        <v/>
      </c>
      <c r="AF59" s="5">
        <f t="shared" si="19"/>
        <v>45326</v>
      </c>
      <c r="AG59" s="5" t="str">
        <f t="shared" si="20"/>
        <v/>
      </c>
      <c r="AH59" s="5">
        <f t="shared" si="21"/>
        <v>45351</v>
      </c>
      <c r="AI59" s="5" t="str">
        <f t="shared" si="22"/>
        <v/>
      </c>
      <c r="AJ59" s="5">
        <f t="shared" si="23"/>
        <v>45336</v>
      </c>
      <c r="AK59" s="5" t="str">
        <f t="shared" si="24"/>
        <v/>
      </c>
      <c r="AL59" s="5">
        <f t="shared" si="25"/>
        <v>45321</v>
      </c>
      <c r="AM59" s="5" t="str">
        <f t="shared" si="26"/>
        <v/>
      </c>
      <c r="AN59" s="5">
        <f t="shared" si="27"/>
        <v>45342</v>
      </c>
      <c r="AO59" s="5" t="str">
        <f t="shared" si="28"/>
        <v/>
      </c>
      <c r="AQ59" s="4" t="str">
        <f t="shared" si="61"/>
        <v>{"</v>
      </c>
      <c r="AR59" s="4" t="str">
        <f t="shared" si="62"/>
        <v>"</v>
      </c>
      <c r="AS59" s="4" t="str">
        <f t="shared" si="63"/>
        <v xml:space="preserve">: </v>
      </c>
      <c r="AT59" s="4" t="str">
        <f t="shared" si="64"/>
        <v>100.0</v>
      </c>
      <c r="AU59" s="4" t="str">
        <f t="shared" si="65"/>
        <v>}</v>
      </c>
      <c r="AW59" s="8" t="str">
        <f t="shared" si="35"/>
        <v>15% PUR</v>
      </c>
      <c r="AX59" s="8" t="str">
        <f t="shared" si="36"/>
        <v>0% PUR</v>
      </c>
      <c r="AY59" s="8" t="str">
        <f t="shared" si="37"/>
        <v>15% PUR</v>
      </c>
      <c r="AZ59" s="8" t="str">
        <f t="shared" si="38"/>
        <v>15% PUR</v>
      </c>
      <c r="BA59" s="8" t="str">
        <f t="shared" si="39"/>
        <v>15% PUR</v>
      </c>
      <c r="BB59" s="8" t="str">
        <f t="shared" si="40"/>
        <v>0% PUR</v>
      </c>
      <c r="BC59" s="4" t="str">
        <f t="shared" si="34"/>
        <v>Deduction of Advance Payment to Suppliers</v>
      </c>
      <c r="BD59" s="4" t="str">
        <f t="shared" si="66"/>
        <v>Manpower</v>
      </c>
      <c r="BE59" s="4" t="str">
        <f t="shared" si="67"/>
        <v>Machinary</v>
      </c>
      <c r="BF59" s="4" t="str">
        <f t="shared" si="68"/>
        <v>Deduction of Advance Payment to Suppliers</v>
      </c>
      <c r="BG59" s="4" t="str">
        <f t="shared" si="69"/>
        <v>Indirect Costs</v>
      </c>
      <c r="BH59" s="4" t="str">
        <f t="shared" si="70"/>
        <v>Overheads</v>
      </c>
      <c r="BI59" s="4">
        <f t="shared" si="46"/>
        <v>-1</v>
      </c>
      <c r="BJ59" s="4">
        <f t="shared" si="47"/>
        <v>1</v>
      </c>
      <c r="BK59" s="4">
        <f t="shared" si="48"/>
        <v>1</v>
      </c>
      <c r="BL59" s="4">
        <f t="shared" si="49"/>
        <v>-1</v>
      </c>
      <c r="BM59" s="4">
        <f t="shared" si="50"/>
        <v>1</v>
      </c>
      <c r="BN59" s="4">
        <f t="shared" si="51"/>
        <v>1</v>
      </c>
      <c r="BO59" s="26">
        <f t="shared" si="52"/>
        <v>62064</v>
      </c>
      <c r="BP59" s="26">
        <f t="shared" si="53"/>
        <v>30316</v>
      </c>
      <c r="BQ59" s="26">
        <f t="shared" si="54"/>
        <v>2799</v>
      </c>
      <c r="BR59" s="26">
        <f t="shared" si="55"/>
        <v>12426</v>
      </c>
      <c r="BS59" s="26">
        <f t="shared" si="56"/>
        <v>5316</v>
      </c>
      <c r="BT59" s="26">
        <f t="shared" si="57"/>
        <v>12266</v>
      </c>
      <c r="BU59" s="27">
        <f t="shared" si="58"/>
        <v>-133903</v>
      </c>
      <c r="BV59" s="27" t="str">
        <f t="shared" si="59"/>
        <v/>
      </c>
    </row>
    <row r="60" spans="1:74" x14ac:dyDescent="0.2">
      <c r="A60" s="4" t="s">
        <v>794</v>
      </c>
      <c r="B60" s="5">
        <v>45323</v>
      </c>
      <c r="C60" s="5">
        <f t="shared" si="0"/>
        <v>45293</v>
      </c>
      <c r="D60" s="31" t="s">
        <v>1038</v>
      </c>
      <c r="E60" s="4" t="str">
        <f t="shared" si="1"/>
        <v>Raw Material Supplier</v>
      </c>
      <c r="F60" s="31" t="s">
        <v>1039</v>
      </c>
      <c r="G60" s="4" t="str">
        <f t="shared" si="2"/>
        <v>Employees Wages &amp; Salaries</v>
      </c>
      <c r="H60" s="31" t="s">
        <v>1041</v>
      </c>
      <c r="I60" s="4" t="str">
        <f t="shared" si="3"/>
        <v>Machinary Depreciation &amp; Maintenance</v>
      </c>
      <c r="J60" s="31" t="s">
        <v>1040</v>
      </c>
      <c r="K60" s="4" t="str">
        <f t="shared" si="4"/>
        <v>Subcontractors &amp; Services</v>
      </c>
      <c r="L60" s="31" t="s">
        <v>1042</v>
      </c>
      <c r="M60" s="4" t="str">
        <f t="shared" si="5"/>
        <v>Indirect Costs</v>
      </c>
      <c r="N60" s="31" t="s">
        <v>1020</v>
      </c>
      <c r="O60" s="4" t="str">
        <f t="shared" si="6"/>
        <v>Overheads</v>
      </c>
      <c r="P60" s="49">
        <v>45351</v>
      </c>
      <c r="Q60" s="5">
        <f t="shared" si="7"/>
        <v>45321</v>
      </c>
      <c r="R60" s="5">
        <f t="shared" si="8"/>
        <v>45321</v>
      </c>
      <c r="S60" s="4">
        <v>3847074.0852799998</v>
      </c>
      <c r="T60" s="7">
        <f t="shared" si="60"/>
        <v>3847074</v>
      </c>
      <c r="U60" s="4">
        <v>10247</v>
      </c>
      <c r="V60" s="4">
        <f>VLOOKUP(U60,'CC Odoo'!$A$1:$E$998,4,FALSE)</f>
        <v>1019</v>
      </c>
      <c r="W60" s="4" t="str">
        <f t="shared" si="10"/>
        <v>{"1019": 100.0}</v>
      </c>
      <c r="X60" s="4" t="str">
        <f t="shared" si="11"/>
        <v>3010092</v>
      </c>
      <c r="Y60" s="4" t="str">
        <f t="shared" si="12"/>
        <v>3010093</v>
      </c>
      <c r="Z60" s="4" t="str">
        <f t="shared" si="13"/>
        <v>3010094</v>
      </c>
      <c r="AA60" s="4" t="str">
        <f t="shared" si="14"/>
        <v>3010095</v>
      </c>
      <c r="AB60" s="4" t="str">
        <f t="shared" si="15"/>
        <v>3010096</v>
      </c>
      <c r="AC60" s="4" t="str">
        <f t="shared" si="16"/>
        <v>3010097</v>
      </c>
      <c r="AD60" s="5">
        <f t="shared" si="17"/>
        <v>45356</v>
      </c>
      <c r="AE60" s="5">
        <f t="shared" si="18"/>
        <v>45356</v>
      </c>
      <c r="AF60" s="5">
        <f t="shared" si="19"/>
        <v>45326</v>
      </c>
      <c r="AG60" s="5">
        <f t="shared" si="20"/>
        <v>45326</v>
      </c>
      <c r="AH60" s="5">
        <f t="shared" si="21"/>
        <v>45351</v>
      </c>
      <c r="AI60" s="5">
        <f t="shared" si="22"/>
        <v>45351</v>
      </c>
      <c r="AJ60" s="5">
        <f t="shared" si="23"/>
        <v>45336</v>
      </c>
      <c r="AK60" s="5">
        <f t="shared" si="24"/>
        <v>45336</v>
      </c>
      <c r="AL60" s="5">
        <f t="shared" si="25"/>
        <v>45321</v>
      </c>
      <c r="AM60" s="5">
        <f t="shared" si="26"/>
        <v>45321</v>
      </c>
      <c r="AN60" s="5">
        <f t="shared" si="27"/>
        <v>45342</v>
      </c>
      <c r="AO60" s="5">
        <f t="shared" si="28"/>
        <v>45342</v>
      </c>
      <c r="AQ60" s="4" t="str">
        <f t="shared" si="61"/>
        <v>{"</v>
      </c>
      <c r="AR60" s="4" t="str">
        <f t="shared" si="62"/>
        <v>"</v>
      </c>
      <c r="AS60" s="4" t="str">
        <f t="shared" si="63"/>
        <v xml:space="preserve">: </v>
      </c>
      <c r="AT60" s="4" t="str">
        <f t="shared" si="64"/>
        <v>100.0</v>
      </c>
      <c r="AU60" s="4" t="str">
        <f t="shared" si="65"/>
        <v>}</v>
      </c>
      <c r="AW60" s="8" t="str">
        <f t="shared" si="35"/>
        <v>15% PUR</v>
      </c>
      <c r="AX60" s="8" t="str">
        <f t="shared" si="36"/>
        <v>0% PUR</v>
      </c>
      <c r="AY60" s="8" t="str">
        <f t="shared" si="37"/>
        <v>15% PUR</v>
      </c>
      <c r="AZ60" s="8" t="str">
        <f t="shared" si="38"/>
        <v>15% PUR</v>
      </c>
      <c r="BA60" s="8" t="str">
        <f t="shared" si="39"/>
        <v>15% PUR</v>
      </c>
      <c r="BB60" s="8" t="str">
        <f t="shared" si="40"/>
        <v>0% PUR</v>
      </c>
      <c r="BC60" s="4" t="str">
        <f t="shared" si="34"/>
        <v>Raw Material</v>
      </c>
      <c r="BD60" s="4" t="str">
        <f t="shared" si="66"/>
        <v>Manpower</v>
      </c>
      <c r="BE60" s="4" t="str">
        <f t="shared" si="67"/>
        <v>Machinary</v>
      </c>
      <c r="BF60" s="4" t="str">
        <f t="shared" si="68"/>
        <v>Subcontractors</v>
      </c>
      <c r="BG60" s="4" t="str">
        <f t="shared" si="69"/>
        <v>Indirect Costs</v>
      </c>
      <c r="BH60" s="4" t="str">
        <f t="shared" si="70"/>
        <v>Overheads</v>
      </c>
      <c r="BI60" s="4">
        <f t="shared" si="46"/>
        <v>1</v>
      </c>
      <c r="BJ60" s="4">
        <f t="shared" si="47"/>
        <v>1</v>
      </c>
      <c r="BK60" s="4">
        <f t="shared" si="48"/>
        <v>1</v>
      </c>
      <c r="BL60" s="4">
        <f t="shared" si="49"/>
        <v>1</v>
      </c>
      <c r="BM60" s="4">
        <f t="shared" si="50"/>
        <v>1</v>
      </c>
      <c r="BN60" s="4">
        <f t="shared" si="51"/>
        <v>1</v>
      </c>
      <c r="BO60" s="26">
        <f t="shared" si="52"/>
        <v>1783119</v>
      </c>
      <c r="BP60" s="26">
        <f t="shared" si="53"/>
        <v>870978</v>
      </c>
      <c r="BQ60" s="26">
        <f t="shared" si="54"/>
        <v>80404</v>
      </c>
      <c r="BR60" s="26">
        <f t="shared" si="55"/>
        <v>357008</v>
      </c>
      <c r="BS60" s="26">
        <f t="shared" si="56"/>
        <v>152729</v>
      </c>
      <c r="BT60" s="26">
        <f t="shared" si="57"/>
        <v>352392</v>
      </c>
      <c r="BU60" s="27">
        <f t="shared" si="58"/>
        <v>3847074</v>
      </c>
      <c r="BV60" s="27">
        <f t="shared" si="59"/>
        <v>3596630</v>
      </c>
    </row>
    <row r="61" spans="1:74" x14ac:dyDescent="0.2">
      <c r="A61" s="4" t="s">
        <v>795</v>
      </c>
      <c r="B61" s="5">
        <v>45323</v>
      </c>
      <c r="C61" s="5" t="str">
        <f t="shared" si="0"/>
        <v/>
      </c>
      <c r="D61" s="31" t="s">
        <v>1038</v>
      </c>
      <c r="E61" s="4" t="str">
        <f t="shared" si="1"/>
        <v/>
      </c>
      <c r="F61" s="31" t="s">
        <v>1039</v>
      </c>
      <c r="G61" s="4" t="str">
        <f t="shared" si="2"/>
        <v/>
      </c>
      <c r="H61" s="31" t="s">
        <v>1041</v>
      </c>
      <c r="I61" s="4" t="str">
        <f t="shared" si="3"/>
        <v/>
      </c>
      <c r="J61" s="31" t="s">
        <v>1040</v>
      </c>
      <c r="K61" s="4" t="str">
        <f t="shared" si="4"/>
        <v/>
      </c>
      <c r="L61" s="31" t="s">
        <v>1042</v>
      </c>
      <c r="M61" s="4" t="str">
        <f t="shared" si="5"/>
        <v/>
      </c>
      <c r="N61" s="31" t="s">
        <v>1020</v>
      </c>
      <c r="O61" s="4" t="str">
        <f t="shared" si="6"/>
        <v/>
      </c>
      <c r="P61" s="49">
        <v>45351</v>
      </c>
      <c r="Q61" s="5" t="str">
        <f t="shared" si="7"/>
        <v/>
      </c>
      <c r="R61" s="5" t="str">
        <f t="shared" si="8"/>
        <v/>
      </c>
      <c r="S61" s="4">
        <v>769414.817056</v>
      </c>
      <c r="T61" s="7">
        <f t="shared" si="60"/>
        <v>769415</v>
      </c>
      <c r="U61" s="4">
        <v>10247</v>
      </c>
      <c r="V61" s="4">
        <f>VLOOKUP(U61,'CC Odoo'!$A$1:$E$998,4,FALSE)</f>
        <v>1019</v>
      </c>
      <c r="W61" s="4" t="str">
        <f t="shared" si="10"/>
        <v>{"1019": 100.0}</v>
      </c>
      <c r="X61" s="4" t="str">
        <f t="shared" si="11"/>
        <v>101011701</v>
      </c>
      <c r="Y61" s="4" t="str">
        <f t="shared" si="12"/>
        <v>3010093</v>
      </c>
      <c r="Z61" s="4" t="str">
        <f t="shared" si="13"/>
        <v>3010094</v>
      </c>
      <c r="AA61" s="4" t="str">
        <f t="shared" si="14"/>
        <v>101011701</v>
      </c>
      <c r="AB61" s="4" t="str">
        <f t="shared" si="15"/>
        <v>3010096</v>
      </c>
      <c r="AC61" s="4" t="str">
        <f t="shared" si="16"/>
        <v>3010097</v>
      </c>
      <c r="AD61" s="5">
        <f t="shared" si="17"/>
        <v>45356</v>
      </c>
      <c r="AE61" s="5" t="str">
        <f t="shared" si="18"/>
        <v/>
      </c>
      <c r="AF61" s="5">
        <f t="shared" si="19"/>
        <v>45326</v>
      </c>
      <c r="AG61" s="5" t="str">
        <f t="shared" si="20"/>
        <v/>
      </c>
      <c r="AH61" s="5">
        <f t="shared" si="21"/>
        <v>45351</v>
      </c>
      <c r="AI61" s="5" t="str">
        <f t="shared" si="22"/>
        <v/>
      </c>
      <c r="AJ61" s="5">
        <f t="shared" si="23"/>
        <v>45336</v>
      </c>
      <c r="AK61" s="5" t="str">
        <f t="shared" si="24"/>
        <v/>
      </c>
      <c r="AL61" s="5">
        <f t="shared" si="25"/>
        <v>45321</v>
      </c>
      <c r="AM61" s="5" t="str">
        <f t="shared" si="26"/>
        <v/>
      </c>
      <c r="AN61" s="5">
        <f t="shared" si="27"/>
        <v>45342</v>
      </c>
      <c r="AO61" s="5" t="str">
        <f t="shared" si="28"/>
        <v/>
      </c>
      <c r="AQ61" s="4" t="str">
        <f t="shared" si="61"/>
        <v>{"</v>
      </c>
      <c r="AR61" s="4" t="str">
        <f t="shared" si="62"/>
        <v>"</v>
      </c>
      <c r="AS61" s="4" t="str">
        <f t="shared" si="63"/>
        <v xml:space="preserve">: </v>
      </c>
      <c r="AT61" s="4" t="str">
        <f t="shared" si="64"/>
        <v>100.0</v>
      </c>
      <c r="AU61" s="4" t="str">
        <f t="shared" si="65"/>
        <v>}</v>
      </c>
      <c r="AW61" s="8" t="str">
        <f t="shared" si="35"/>
        <v>15% PUR</v>
      </c>
      <c r="AX61" s="8" t="str">
        <f t="shared" si="36"/>
        <v>0% PUR</v>
      </c>
      <c r="AY61" s="8" t="str">
        <f t="shared" si="37"/>
        <v>15% PUR</v>
      </c>
      <c r="AZ61" s="8" t="str">
        <f t="shared" si="38"/>
        <v>15% PUR</v>
      </c>
      <c r="BA61" s="8" t="str">
        <f t="shared" si="39"/>
        <v>15% PUR</v>
      </c>
      <c r="BB61" s="8" t="str">
        <f t="shared" si="40"/>
        <v>0% PUR</v>
      </c>
      <c r="BC61" s="4" t="str">
        <f t="shared" si="34"/>
        <v>Deduction of Advance Payment to Suppliers</v>
      </c>
      <c r="BD61" s="4" t="str">
        <f t="shared" si="66"/>
        <v>Manpower</v>
      </c>
      <c r="BE61" s="4" t="str">
        <f t="shared" si="67"/>
        <v>Machinary</v>
      </c>
      <c r="BF61" s="4" t="str">
        <f t="shared" si="68"/>
        <v>Deduction of Advance Payment to Suppliers</v>
      </c>
      <c r="BG61" s="4" t="str">
        <f t="shared" si="69"/>
        <v>Indirect Costs</v>
      </c>
      <c r="BH61" s="4" t="str">
        <f t="shared" si="70"/>
        <v>Overheads</v>
      </c>
      <c r="BI61" s="4">
        <f t="shared" si="46"/>
        <v>-1</v>
      </c>
      <c r="BJ61" s="4">
        <f t="shared" si="47"/>
        <v>1</v>
      </c>
      <c r="BK61" s="4">
        <f t="shared" si="48"/>
        <v>1</v>
      </c>
      <c r="BL61" s="4">
        <f t="shared" si="49"/>
        <v>-1</v>
      </c>
      <c r="BM61" s="4">
        <f t="shared" si="50"/>
        <v>1</v>
      </c>
      <c r="BN61" s="4">
        <f t="shared" si="51"/>
        <v>1</v>
      </c>
      <c r="BO61" s="26">
        <f t="shared" si="52"/>
        <v>356624</v>
      </c>
      <c r="BP61" s="26">
        <f t="shared" si="53"/>
        <v>174196</v>
      </c>
      <c r="BQ61" s="26">
        <f t="shared" si="54"/>
        <v>16081</v>
      </c>
      <c r="BR61" s="26">
        <f t="shared" si="55"/>
        <v>71402</v>
      </c>
      <c r="BS61" s="26">
        <f t="shared" si="56"/>
        <v>30546</v>
      </c>
      <c r="BT61" s="26">
        <f t="shared" si="57"/>
        <v>70478</v>
      </c>
      <c r="BU61" s="27">
        <f t="shared" si="58"/>
        <v>-769415</v>
      </c>
      <c r="BV61" s="27" t="str">
        <f t="shared" si="59"/>
        <v/>
      </c>
    </row>
    <row r="62" spans="1:74" x14ac:dyDescent="0.2">
      <c r="A62" s="4" t="s">
        <v>794</v>
      </c>
      <c r="B62" s="5">
        <v>45323</v>
      </c>
      <c r="C62" s="5">
        <f t="shared" si="0"/>
        <v>45293</v>
      </c>
      <c r="D62" s="31" t="s">
        <v>1038</v>
      </c>
      <c r="E62" s="4" t="str">
        <f t="shared" si="1"/>
        <v>Raw Material Supplier</v>
      </c>
      <c r="F62" s="31" t="s">
        <v>1039</v>
      </c>
      <c r="G62" s="4" t="str">
        <f t="shared" si="2"/>
        <v>Employees Wages &amp; Salaries</v>
      </c>
      <c r="H62" s="31" t="s">
        <v>1041</v>
      </c>
      <c r="I62" s="4" t="str">
        <f t="shared" si="3"/>
        <v>Machinary Depreciation &amp; Maintenance</v>
      </c>
      <c r="J62" s="31" t="s">
        <v>1040</v>
      </c>
      <c r="K62" s="4" t="str">
        <f t="shared" si="4"/>
        <v>Subcontractors &amp; Services</v>
      </c>
      <c r="L62" s="31" t="s">
        <v>1042</v>
      </c>
      <c r="M62" s="4" t="str">
        <f t="shared" si="5"/>
        <v>Indirect Costs</v>
      </c>
      <c r="N62" s="31" t="s">
        <v>1020</v>
      </c>
      <c r="O62" s="4" t="str">
        <f t="shared" si="6"/>
        <v>Overheads</v>
      </c>
      <c r="P62" s="49">
        <v>45351</v>
      </c>
      <c r="Q62" s="5">
        <f t="shared" si="7"/>
        <v>45321</v>
      </c>
      <c r="R62" s="5">
        <f t="shared" si="8"/>
        <v>45321</v>
      </c>
      <c r="S62" s="4">
        <v>113527.18040000019</v>
      </c>
      <c r="T62" s="7">
        <f t="shared" si="60"/>
        <v>113527</v>
      </c>
      <c r="U62" s="4">
        <v>10225</v>
      </c>
      <c r="V62" s="4">
        <f>VLOOKUP(U62,'CC Odoo'!$A$1:$E$998,4,FALSE)</f>
        <v>997</v>
      </c>
      <c r="W62" s="4" t="str">
        <f t="shared" si="10"/>
        <v>{"997": 100.0}</v>
      </c>
      <c r="X62" s="4" t="str">
        <f t="shared" si="11"/>
        <v>3010092</v>
      </c>
      <c r="Y62" s="4" t="str">
        <f t="shared" si="12"/>
        <v>3010093</v>
      </c>
      <c r="Z62" s="4" t="str">
        <f t="shared" si="13"/>
        <v>3010094</v>
      </c>
      <c r="AA62" s="4" t="str">
        <f t="shared" si="14"/>
        <v>3010095</v>
      </c>
      <c r="AB62" s="4" t="str">
        <f t="shared" si="15"/>
        <v>3010096</v>
      </c>
      <c r="AC62" s="4" t="str">
        <f t="shared" si="16"/>
        <v>3010097</v>
      </c>
      <c r="AD62" s="5">
        <f t="shared" si="17"/>
        <v>45356</v>
      </c>
      <c r="AE62" s="5">
        <f t="shared" si="18"/>
        <v>45356</v>
      </c>
      <c r="AF62" s="5">
        <f t="shared" si="19"/>
        <v>45326</v>
      </c>
      <c r="AG62" s="5">
        <f t="shared" si="20"/>
        <v>45326</v>
      </c>
      <c r="AH62" s="5">
        <f t="shared" si="21"/>
        <v>45351</v>
      </c>
      <c r="AI62" s="5">
        <f t="shared" si="22"/>
        <v>45351</v>
      </c>
      <c r="AJ62" s="5">
        <f t="shared" si="23"/>
        <v>45336</v>
      </c>
      <c r="AK62" s="5">
        <f t="shared" si="24"/>
        <v>45336</v>
      </c>
      <c r="AL62" s="5">
        <f t="shared" si="25"/>
        <v>45321</v>
      </c>
      <c r="AM62" s="5">
        <f t="shared" si="26"/>
        <v>45321</v>
      </c>
      <c r="AN62" s="5">
        <f t="shared" si="27"/>
        <v>45342</v>
      </c>
      <c r="AO62" s="5">
        <f t="shared" si="28"/>
        <v>45342</v>
      </c>
      <c r="AQ62" s="4" t="str">
        <f t="shared" si="61"/>
        <v>{"</v>
      </c>
      <c r="AR62" s="4" t="str">
        <f t="shared" si="62"/>
        <v>"</v>
      </c>
      <c r="AS62" s="4" t="str">
        <f t="shared" si="63"/>
        <v xml:space="preserve">: </v>
      </c>
      <c r="AT62" s="4" t="str">
        <f t="shared" si="64"/>
        <v>100.0</v>
      </c>
      <c r="AU62" s="4" t="str">
        <f t="shared" si="65"/>
        <v>}</v>
      </c>
      <c r="AW62" s="8" t="str">
        <f t="shared" si="35"/>
        <v>15% PUR</v>
      </c>
      <c r="AX62" s="8" t="str">
        <f t="shared" si="36"/>
        <v>0% PUR</v>
      </c>
      <c r="AY62" s="8" t="str">
        <f t="shared" si="37"/>
        <v>15% PUR</v>
      </c>
      <c r="AZ62" s="8" t="str">
        <f t="shared" si="38"/>
        <v>15% PUR</v>
      </c>
      <c r="BA62" s="8" t="str">
        <f t="shared" si="39"/>
        <v>15% PUR</v>
      </c>
      <c r="BB62" s="8" t="str">
        <f t="shared" si="40"/>
        <v>0% PUR</v>
      </c>
      <c r="BC62" s="4" t="str">
        <f t="shared" si="34"/>
        <v>Raw Material</v>
      </c>
      <c r="BD62" s="4" t="str">
        <f t="shared" si="66"/>
        <v>Manpower</v>
      </c>
      <c r="BE62" s="4" t="str">
        <f t="shared" si="67"/>
        <v>Machinary</v>
      </c>
      <c r="BF62" s="4" t="str">
        <f t="shared" si="68"/>
        <v>Subcontractors</v>
      </c>
      <c r="BG62" s="4" t="str">
        <f t="shared" si="69"/>
        <v>Indirect Costs</v>
      </c>
      <c r="BH62" s="4" t="str">
        <f t="shared" si="70"/>
        <v>Overheads</v>
      </c>
      <c r="BI62" s="4">
        <f t="shared" si="46"/>
        <v>1</v>
      </c>
      <c r="BJ62" s="4">
        <f t="shared" si="47"/>
        <v>1</v>
      </c>
      <c r="BK62" s="4">
        <f t="shared" si="48"/>
        <v>1</v>
      </c>
      <c r="BL62" s="4">
        <f t="shared" si="49"/>
        <v>1</v>
      </c>
      <c r="BM62" s="4">
        <f t="shared" si="50"/>
        <v>1</v>
      </c>
      <c r="BN62" s="4">
        <f t="shared" si="51"/>
        <v>1</v>
      </c>
      <c r="BO62" s="26">
        <f t="shared" si="52"/>
        <v>52620</v>
      </c>
      <c r="BP62" s="26">
        <f t="shared" si="53"/>
        <v>25703</v>
      </c>
      <c r="BQ62" s="26">
        <f t="shared" si="54"/>
        <v>2373</v>
      </c>
      <c r="BR62" s="26">
        <f t="shared" si="55"/>
        <v>10535</v>
      </c>
      <c r="BS62" s="26">
        <f t="shared" si="56"/>
        <v>4507</v>
      </c>
      <c r="BT62" s="26">
        <f t="shared" si="57"/>
        <v>10399</v>
      </c>
      <c r="BU62" s="27">
        <f t="shared" si="58"/>
        <v>113527</v>
      </c>
      <c r="BV62" s="27">
        <f t="shared" si="59"/>
        <v>106137</v>
      </c>
    </row>
    <row r="63" spans="1:74" x14ac:dyDescent="0.2">
      <c r="A63" s="4" t="s">
        <v>795</v>
      </c>
      <c r="B63" s="5">
        <v>45323</v>
      </c>
      <c r="C63" s="5" t="str">
        <f t="shared" si="0"/>
        <v/>
      </c>
      <c r="D63" s="31" t="s">
        <v>1038</v>
      </c>
      <c r="E63" s="4" t="str">
        <f t="shared" si="1"/>
        <v/>
      </c>
      <c r="F63" s="31" t="s">
        <v>1039</v>
      </c>
      <c r="G63" s="4" t="str">
        <f t="shared" si="2"/>
        <v/>
      </c>
      <c r="H63" s="31" t="s">
        <v>1041</v>
      </c>
      <c r="I63" s="4" t="str">
        <f t="shared" si="3"/>
        <v/>
      </c>
      <c r="J63" s="31" t="s">
        <v>1040</v>
      </c>
      <c r="K63" s="4" t="str">
        <f t="shared" si="4"/>
        <v/>
      </c>
      <c r="L63" s="31" t="s">
        <v>1042</v>
      </c>
      <c r="M63" s="4" t="str">
        <f t="shared" si="5"/>
        <v/>
      </c>
      <c r="N63" s="31" t="s">
        <v>1020</v>
      </c>
      <c r="O63" s="4" t="str">
        <f t="shared" si="6"/>
        <v/>
      </c>
      <c r="P63" s="49">
        <v>45351</v>
      </c>
      <c r="Q63" s="5" t="str">
        <f t="shared" si="7"/>
        <v/>
      </c>
      <c r="R63" s="5" t="str">
        <f t="shared" si="8"/>
        <v/>
      </c>
      <c r="S63" s="4">
        <v>56763.590200000093</v>
      </c>
      <c r="T63" s="7">
        <f t="shared" si="60"/>
        <v>56764</v>
      </c>
      <c r="U63" s="4">
        <v>10225</v>
      </c>
      <c r="V63" s="4">
        <f>VLOOKUP(U63,'CC Odoo'!$A$1:$E$998,4,FALSE)</f>
        <v>997</v>
      </c>
      <c r="W63" s="4" t="str">
        <f t="shared" si="10"/>
        <v>{"997": 100.0}</v>
      </c>
      <c r="X63" s="4" t="str">
        <f t="shared" si="11"/>
        <v>101011701</v>
      </c>
      <c r="Y63" s="4" t="str">
        <f t="shared" si="12"/>
        <v>3010093</v>
      </c>
      <c r="Z63" s="4" t="str">
        <f t="shared" si="13"/>
        <v>3010094</v>
      </c>
      <c r="AA63" s="4" t="str">
        <f t="shared" si="14"/>
        <v>101011701</v>
      </c>
      <c r="AB63" s="4" t="str">
        <f t="shared" si="15"/>
        <v>3010096</v>
      </c>
      <c r="AC63" s="4" t="str">
        <f t="shared" si="16"/>
        <v>3010097</v>
      </c>
      <c r="AD63" s="5">
        <f t="shared" si="17"/>
        <v>45356</v>
      </c>
      <c r="AE63" s="5" t="str">
        <f t="shared" si="18"/>
        <v/>
      </c>
      <c r="AF63" s="5">
        <f t="shared" si="19"/>
        <v>45326</v>
      </c>
      <c r="AG63" s="5" t="str">
        <f t="shared" si="20"/>
        <v/>
      </c>
      <c r="AH63" s="5">
        <f t="shared" si="21"/>
        <v>45351</v>
      </c>
      <c r="AI63" s="5" t="str">
        <f t="shared" si="22"/>
        <v/>
      </c>
      <c r="AJ63" s="5">
        <f t="shared" si="23"/>
        <v>45336</v>
      </c>
      <c r="AK63" s="5" t="str">
        <f t="shared" si="24"/>
        <v/>
      </c>
      <c r="AL63" s="5">
        <f t="shared" si="25"/>
        <v>45321</v>
      </c>
      <c r="AM63" s="5" t="str">
        <f t="shared" si="26"/>
        <v/>
      </c>
      <c r="AN63" s="5">
        <f t="shared" si="27"/>
        <v>45342</v>
      </c>
      <c r="AO63" s="5" t="str">
        <f t="shared" si="28"/>
        <v/>
      </c>
      <c r="AQ63" s="4" t="str">
        <f t="shared" si="61"/>
        <v>{"</v>
      </c>
      <c r="AR63" s="4" t="str">
        <f t="shared" si="62"/>
        <v>"</v>
      </c>
      <c r="AS63" s="4" t="str">
        <f t="shared" si="63"/>
        <v xml:space="preserve">: </v>
      </c>
      <c r="AT63" s="4" t="str">
        <f t="shared" si="64"/>
        <v>100.0</v>
      </c>
      <c r="AU63" s="4" t="str">
        <f t="shared" si="65"/>
        <v>}</v>
      </c>
      <c r="AW63" s="8" t="str">
        <f t="shared" si="35"/>
        <v>15% PUR</v>
      </c>
      <c r="AX63" s="8" t="str">
        <f t="shared" si="36"/>
        <v>0% PUR</v>
      </c>
      <c r="AY63" s="8" t="str">
        <f t="shared" si="37"/>
        <v>15% PUR</v>
      </c>
      <c r="AZ63" s="8" t="str">
        <f t="shared" si="38"/>
        <v>15% PUR</v>
      </c>
      <c r="BA63" s="8" t="str">
        <f t="shared" si="39"/>
        <v>15% PUR</v>
      </c>
      <c r="BB63" s="8" t="str">
        <f t="shared" si="40"/>
        <v>0% PUR</v>
      </c>
      <c r="BC63" s="4" t="str">
        <f t="shared" si="34"/>
        <v>Deduction of Advance Payment to Suppliers</v>
      </c>
      <c r="BD63" s="4" t="str">
        <f t="shared" si="66"/>
        <v>Manpower</v>
      </c>
      <c r="BE63" s="4" t="str">
        <f t="shared" si="67"/>
        <v>Machinary</v>
      </c>
      <c r="BF63" s="4" t="str">
        <f t="shared" si="68"/>
        <v>Deduction of Advance Payment to Suppliers</v>
      </c>
      <c r="BG63" s="4" t="str">
        <f t="shared" si="69"/>
        <v>Indirect Costs</v>
      </c>
      <c r="BH63" s="4" t="str">
        <f t="shared" si="70"/>
        <v>Overheads</v>
      </c>
      <c r="BI63" s="4">
        <f t="shared" si="46"/>
        <v>-1</v>
      </c>
      <c r="BJ63" s="4">
        <f t="shared" si="47"/>
        <v>1</v>
      </c>
      <c r="BK63" s="4">
        <f t="shared" si="48"/>
        <v>1</v>
      </c>
      <c r="BL63" s="4">
        <f t="shared" si="49"/>
        <v>-1</v>
      </c>
      <c r="BM63" s="4">
        <f t="shared" si="50"/>
        <v>1</v>
      </c>
      <c r="BN63" s="4">
        <f t="shared" si="51"/>
        <v>1</v>
      </c>
      <c r="BO63" s="26">
        <f t="shared" si="52"/>
        <v>26310</v>
      </c>
      <c r="BP63" s="26">
        <f t="shared" si="53"/>
        <v>12851</v>
      </c>
      <c r="BQ63" s="26">
        <f t="shared" si="54"/>
        <v>1186</v>
      </c>
      <c r="BR63" s="26">
        <f t="shared" si="55"/>
        <v>5268</v>
      </c>
      <c r="BS63" s="26">
        <f t="shared" si="56"/>
        <v>2254</v>
      </c>
      <c r="BT63" s="26">
        <f t="shared" si="57"/>
        <v>5200</v>
      </c>
      <c r="BU63" s="27">
        <f t="shared" si="58"/>
        <v>-56764</v>
      </c>
      <c r="BV63" s="27" t="str">
        <f t="shared" si="59"/>
        <v/>
      </c>
    </row>
    <row r="64" spans="1:74" x14ac:dyDescent="0.2">
      <c r="A64" s="4" t="s">
        <v>794</v>
      </c>
      <c r="B64" s="5">
        <v>45323</v>
      </c>
      <c r="C64" s="5">
        <f t="shared" si="0"/>
        <v>45293</v>
      </c>
      <c r="D64" s="31" t="s">
        <v>1038</v>
      </c>
      <c r="E64" s="4" t="str">
        <f t="shared" si="1"/>
        <v>Raw Material Supplier</v>
      </c>
      <c r="F64" s="31" t="s">
        <v>1039</v>
      </c>
      <c r="G64" s="4" t="str">
        <f t="shared" si="2"/>
        <v>Employees Wages &amp; Salaries</v>
      </c>
      <c r="H64" s="31" t="s">
        <v>1041</v>
      </c>
      <c r="I64" s="4" t="str">
        <f t="shared" si="3"/>
        <v>Machinary Depreciation &amp; Maintenance</v>
      </c>
      <c r="J64" s="31" t="s">
        <v>1040</v>
      </c>
      <c r="K64" s="4" t="str">
        <f t="shared" si="4"/>
        <v>Subcontractors &amp; Services</v>
      </c>
      <c r="L64" s="31" t="s">
        <v>1042</v>
      </c>
      <c r="M64" s="4" t="str">
        <f t="shared" si="5"/>
        <v>Indirect Costs</v>
      </c>
      <c r="N64" s="31" t="s">
        <v>1020</v>
      </c>
      <c r="O64" s="4" t="str">
        <f t="shared" si="6"/>
        <v>Overheads</v>
      </c>
      <c r="P64" s="49">
        <v>45351</v>
      </c>
      <c r="Q64" s="5">
        <f t="shared" si="7"/>
        <v>45321</v>
      </c>
      <c r="R64" s="5">
        <f t="shared" si="8"/>
        <v>45321</v>
      </c>
      <c r="S64" s="4">
        <v>2367580.1116389199</v>
      </c>
      <c r="T64" s="7">
        <f t="shared" si="60"/>
        <v>2367580</v>
      </c>
      <c r="U64" s="4">
        <v>10139</v>
      </c>
      <c r="V64" s="4">
        <f>VLOOKUP(U64,'CC Odoo'!$A$1:$E$998,4,FALSE)</f>
        <v>911</v>
      </c>
      <c r="W64" s="4" t="str">
        <f t="shared" si="10"/>
        <v>{"911": 100.0}</v>
      </c>
      <c r="X64" s="4" t="str">
        <f t="shared" si="11"/>
        <v>3010092</v>
      </c>
      <c r="Y64" s="4" t="str">
        <f t="shared" si="12"/>
        <v>3010093</v>
      </c>
      <c r="Z64" s="4" t="str">
        <f t="shared" si="13"/>
        <v>3010094</v>
      </c>
      <c r="AA64" s="4" t="str">
        <f t="shared" si="14"/>
        <v>3010095</v>
      </c>
      <c r="AB64" s="4" t="str">
        <f t="shared" si="15"/>
        <v>3010096</v>
      </c>
      <c r="AC64" s="4" t="str">
        <f t="shared" si="16"/>
        <v>3010097</v>
      </c>
      <c r="AD64" s="5">
        <f t="shared" si="17"/>
        <v>45356</v>
      </c>
      <c r="AE64" s="5">
        <f t="shared" si="18"/>
        <v>45356</v>
      </c>
      <c r="AF64" s="5">
        <f t="shared" si="19"/>
        <v>45326</v>
      </c>
      <c r="AG64" s="5">
        <f t="shared" si="20"/>
        <v>45326</v>
      </c>
      <c r="AH64" s="5">
        <f t="shared" si="21"/>
        <v>45351</v>
      </c>
      <c r="AI64" s="5">
        <f t="shared" si="22"/>
        <v>45351</v>
      </c>
      <c r="AJ64" s="5">
        <f t="shared" si="23"/>
        <v>45336</v>
      </c>
      <c r="AK64" s="5">
        <f t="shared" si="24"/>
        <v>45336</v>
      </c>
      <c r="AL64" s="5">
        <f t="shared" si="25"/>
        <v>45321</v>
      </c>
      <c r="AM64" s="5">
        <f t="shared" si="26"/>
        <v>45321</v>
      </c>
      <c r="AN64" s="5">
        <f t="shared" si="27"/>
        <v>45342</v>
      </c>
      <c r="AO64" s="5">
        <f t="shared" si="28"/>
        <v>45342</v>
      </c>
      <c r="AQ64" s="4" t="str">
        <f t="shared" si="61"/>
        <v>{"</v>
      </c>
      <c r="AR64" s="4" t="str">
        <f t="shared" si="62"/>
        <v>"</v>
      </c>
      <c r="AS64" s="4" t="str">
        <f t="shared" si="63"/>
        <v xml:space="preserve">: </v>
      </c>
      <c r="AT64" s="4" t="str">
        <f t="shared" si="64"/>
        <v>100.0</v>
      </c>
      <c r="AU64" s="4" t="str">
        <f t="shared" si="65"/>
        <v>}</v>
      </c>
      <c r="AW64" s="8" t="str">
        <f t="shared" si="35"/>
        <v>15% PUR</v>
      </c>
      <c r="AX64" s="8" t="str">
        <f t="shared" si="36"/>
        <v>0% PUR</v>
      </c>
      <c r="AY64" s="8" t="str">
        <f t="shared" si="37"/>
        <v>15% PUR</v>
      </c>
      <c r="AZ64" s="8" t="str">
        <f t="shared" si="38"/>
        <v>15% PUR</v>
      </c>
      <c r="BA64" s="8" t="str">
        <f t="shared" si="39"/>
        <v>15% PUR</v>
      </c>
      <c r="BB64" s="8" t="str">
        <f t="shared" si="40"/>
        <v>0% PUR</v>
      </c>
      <c r="BC64" s="4" t="str">
        <f t="shared" si="34"/>
        <v>Raw Material</v>
      </c>
      <c r="BD64" s="4" t="str">
        <f t="shared" si="66"/>
        <v>Manpower</v>
      </c>
      <c r="BE64" s="4" t="str">
        <f t="shared" si="67"/>
        <v>Machinary</v>
      </c>
      <c r="BF64" s="4" t="str">
        <f t="shared" si="68"/>
        <v>Subcontractors</v>
      </c>
      <c r="BG64" s="4" t="str">
        <f t="shared" si="69"/>
        <v>Indirect Costs</v>
      </c>
      <c r="BH64" s="4" t="str">
        <f t="shared" si="70"/>
        <v>Overheads</v>
      </c>
      <c r="BI64" s="4">
        <f t="shared" si="46"/>
        <v>1</v>
      </c>
      <c r="BJ64" s="4">
        <f t="shared" si="47"/>
        <v>1</v>
      </c>
      <c r="BK64" s="4">
        <f t="shared" si="48"/>
        <v>1</v>
      </c>
      <c r="BL64" s="4">
        <f t="shared" si="49"/>
        <v>1</v>
      </c>
      <c r="BM64" s="4">
        <f t="shared" si="50"/>
        <v>1</v>
      </c>
      <c r="BN64" s="4">
        <f t="shared" si="51"/>
        <v>1</v>
      </c>
      <c r="BO64" s="26">
        <f t="shared" si="52"/>
        <v>1097373</v>
      </c>
      <c r="BP64" s="26">
        <f t="shared" si="53"/>
        <v>536020</v>
      </c>
      <c r="BQ64" s="26">
        <f t="shared" si="54"/>
        <v>49482</v>
      </c>
      <c r="BR64" s="26">
        <f t="shared" si="55"/>
        <v>219711</v>
      </c>
      <c r="BS64" s="26">
        <f t="shared" si="56"/>
        <v>93993</v>
      </c>
      <c r="BT64" s="26">
        <f t="shared" si="57"/>
        <v>216870</v>
      </c>
      <c r="BU64" s="27">
        <f t="shared" si="58"/>
        <v>2367580</v>
      </c>
      <c r="BV64" s="27">
        <f t="shared" si="59"/>
        <v>2213449</v>
      </c>
    </row>
    <row r="65" spans="1:74" x14ac:dyDescent="0.2">
      <c r="A65" s="4" t="s">
        <v>795</v>
      </c>
      <c r="B65" s="5">
        <v>45323</v>
      </c>
      <c r="C65" s="5" t="str">
        <f t="shared" si="0"/>
        <v/>
      </c>
      <c r="D65" s="31" t="s">
        <v>1038</v>
      </c>
      <c r="E65" s="4" t="str">
        <f t="shared" si="1"/>
        <v/>
      </c>
      <c r="F65" s="31" t="s">
        <v>1039</v>
      </c>
      <c r="G65" s="4" t="str">
        <f t="shared" si="2"/>
        <v/>
      </c>
      <c r="H65" s="31" t="s">
        <v>1041</v>
      </c>
      <c r="I65" s="4" t="str">
        <f t="shared" si="3"/>
        <v/>
      </c>
      <c r="J65" s="31" t="s">
        <v>1040</v>
      </c>
      <c r="K65" s="4" t="str">
        <f t="shared" si="4"/>
        <v/>
      </c>
      <c r="L65" s="31" t="s">
        <v>1042</v>
      </c>
      <c r="M65" s="4" t="str">
        <f t="shared" si="5"/>
        <v/>
      </c>
      <c r="N65" s="31" t="s">
        <v>1020</v>
      </c>
      <c r="O65" s="4" t="str">
        <f t="shared" si="6"/>
        <v/>
      </c>
      <c r="P65" s="49">
        <v>45351</v>
      </c>
      <c r="Q65" s="5" t="str">
        <f t="shared" si="7"/>
        <v/>
      </c>
      <c r="R65" s="5" t="str">
        <f t="shared" si="8"/>
        <v/>
      </c>
      <c r="S65" s="4">
        <v>139213.71056436849</v>
      </c>
      <c r="T65" s="7">
        <f t="shared" si="60"/>
        <v>139214</v>
      </c>
      <c r="U65" s="4">
        <v>10139</v>
      </c>
      <c r="V65" s="4">
        <f>VLOOKUP(U65,'CC Odoo'!$A$1:$E$998,4,FALSE)</f>
        <v>911</v>
      </c>
      <c r="W65" s="4" t="str">
        <f t="shared" si="10"/>
        <v>{"911": 100.0}</v>
      </c>
      <c r="X65" s="4" t="str">
        <f t="shared" si="11"/>
        <v>101011701</v>
      </c>
      <c r="Y65" s="4" t="str">
        <f t="shared" si="12"/>
        <v>3010093</v>
      </c>
      <c r="Z65" s="4" t="str">
        <f t="shared" si="13"/>
        <v>3010094</v>
      </c>
      <c r="AA65" s="4" t="str">
        <f t="shared" si="14"/>
        <v>101011701</v>
      </c>
      <c r="AB65" s="4" t="str">
        <f t="shared" si="15"/>
        <v>3010096</v>
      </c>
      <c r="AC65" s="4" t="str">
        <f t="shared" si="16"/>
        <v>3010097</v>
      </c>
      <c r="AD65" s="5">
        <f t="shared" si="17"/>
        <v>45356</v>
      </c>
      <c r="AE65" s="5" t="str">
        <f t="shared" si="18"/>
        <v/>
      </c>
      <c r="AF65" s="5">
        <f t="shared" si="19"/>
        <v>45326</v>
      </c>
      <c r="AG65" s="5" t="str">
        <f t="shared" si="20"/>
        <v/>
      </c>
      <c r="AH65" s="5">
        <f t="shared" si="21"/>
        <v>45351</v>
      </c>
      <c r="AI65" s="5" t="str">
        <f t="shared" si="22"/>
        <v/>
      </c>
      <c r="AJ65" s="5">
        <f t="shared" si="23"/>
        <v>45336</v>
      </c>
      <c r="AK65" s="5" t="str">
        <f t="shared" si="24"/>
        <v/>
      </c>
      <c r="AL65" s="5">
        <f t="shared" si="25"/>
        <v>45321</v>
      </c>
      <c r="AM65" s="5" t="str">
        <f t="shared" si="26"/>
        <v/>
      </c>
      <c r="AN65" s="5">
        <f t="shared" si="27"/>
        <v>45342</v>
      </c>
      <c r="AO65" s="5" t="str">
        <f t="shared" si="28"/>
        <v/>
      </c>
      <c r="AQ65" s="4" t="str">
        <f t="shared" si="61"/>
        <v>{"</v>
      </c>
      <c r="AR65" s="4" t="str">
        <f t="shared" si="62"/>
        <v>"</v>
      </c>
      <c r="AS65" s="4" t="str">
        <f t="shared" si="63"/>
        <v xml:space="preserve">: </v>
      </c>
      <c r="AT65" s="4" t="str">
        <f t="shared" si="64"/>
        <v>100.0</v>
      </c>
      <c r="AU65" s="4" t="str">
        <f t="shared" si="65"/>
        <v>}</v>
      </c>
      <c r="AW65" s="8" t="str">
        <f t="shared" si="35"/>
        <v>15% PUR</v>
      </c>
      <c r="AX65" s="8" t="str">
        <f t="shared" si="36"/>
        <v>0% PUR</v>
      </c>
      <c r="AY65" s="8" t="str">
        <f t="shared" si="37"/>
        <v>15% PUR</v>
      </c>
      <c r="AZ65" s="8" t="str">
        <f t="shared" si="38"/>
        <v>15% PUR</v>
      </c>
      <c r="BA65" s="8" t="str">
        <f t="shared" si="39"/>
        <v>15% PUR</v>
      </c>
      <c r="BB65" s="8" t="str">
        <f t="shared" si="40"/>
        <v>0% PUR</v>
      </c>
      <c r="BC65" s="4" t="str">
        <f t="shared" si="34"/>
        <v>Deduction of Advance Payment to Suppliers</v>
      </c>
      <c r="BD65" s="4" t="str">
        <f t="shared" si="66"/>
        <v>Manpower</v>
      </c>
      <c r="BE65" s="4" t="str">
        <f t="shared" si="67"/>
        <v>Machinary</v>
      </c>
      <c r="BF65" s="4" t="str">
        <f t="shared" si="68"/>
        <v>Deduction of Advance Payment to Suppliers</v>
      </c>
      <c r="BG65" s="4" t="str">
        <f t="shared" si="69"/>
        <v>Indirect Costs</v>
      </c>
      <c r="BH65" s="4" t="str">
        <f t="shared" si="70"/>
        <v>Overheads</v>
      </c>
      <c r="BI65" s="4">
        <f t="shared" si="46"/>
        <v>-1</v>
      </c>
      <c r="BJ65" s="4">
        <f t="shared" si="47"/>
        <v>1</v>
      </c>
      <c r="BK65" s="4">
        <f t="shared" si="48"/>
        <v>1</v>
      </c>
      <c r="BL65" s="4">
        <f t="shared" si="49"/>
        <v>-1</v>
      </c>
      <c r="BM65" s="4">
        <f t="shared" si="50"/>
        <v>1</v>
      </c>
      <c r="BN65" s="4">
        <f t="shared" si="51"/>
        <v>1</v>
      </c>
      <c r="BO65" s="26">
        <f t="shared" si="52"/>
        <v>64526</v>
      </c>
      <c r="BP65" s="26">
        <f t="shared" si="53"/>
        <v>31518</v>
      </c>
      <c r="BQ65" s="26">
        <f t="shared" si="54"/>
        <v>2910</v>
      </c>
      <c r="BR65" s="26">
        <f t="shared" si="55"/>
        <v>12919</v>
      </c>
      <c r="BS65" s="26">
        <f t="shared" si="56"/>
        <v>5527</v>
      </c>
      <c r="BT65" s="26">
        <f t="shared" si="57"/>
        <v>12752</v>
      </c>
      <c r="BU65" s="27">
        <f t="shared" si="58"/>
        <v>-139214</v>
      </c>
      <c r="BV65" s="27" t="str">
        <f t="shared" si="59"/>
        <v/>
      </c>
    </row>
    <row r="66" spans="1:74" x14ac:dyDescent="0.2">
      <c r="A66" s="4" t="s">
        <v>794</v>
      </c>
      <c r="B66" s="5">
        <v>45323</v>
      </c>
      <c r="C66" s="5">
        <f t="shared" ref="C66:C129" si="71">IF(U66&lt;&gt;U65,B66-30,"")</f>
        <v>45293</v>
      </c>
      <c r="D66" s="31" t="s">
        <v>1038</v>
      </c>
      <c r="E66" s="4" t="str">
        <f t="shared" ref="E66:E129" si="72">IF(U66&lt;&gt;U65,D66,"")</f>
        <v>Raw Material Supplier</v>
      </c>
      <c r="F66" s="31" t="s">
        <v>1039</v>
      </c>
      <c r="G66" s="4" t="str">
        <f t="shared" ref="G66:G129" si="73">IF(W66&lt;&gt;W65,F66,"")</f>
        <v>Employees Wages &amp; Salaries</v>
      </c>
      <c r="H66" s="31" t="s">
        <v>1041</v>
      </c>
      <c r="I66" s="4" t="str">
        <f t="shared" ref="I66:I129" si="74">IF(W66&lt;&gt;W65,H66,"")</f>
        <v>Machinary Depreciation &amp; Maintenance</v>
      </c>
      <c r="J66" s="31" t="s">
        <v>1040</v>
      </c>
      <c r="K66" s="4" t="str">
        <f t="shared" ref="K66:K129" si="75">IF(U66&lt;&gt;U65,J66,"")</f>
        <v>Subcontractors &amp; Services</v>
      </c>
      <c r="L66" s="31" t="s">
        <v>1042</v>
      </c>
      <c r="M66" s="4" t="str">
        <f t="shared" ref="M66:M129" si="76">IF(U66&lt;&gt;U65,L66,"")</f>
        <v>Indirect Costs</v>
      </c>
      <c r="N66" s="31" t="s">
        <v>1020</v>
      </c>
      <c r="O66" s="4" t="str">
        <f t="shared" ref="O66:O129" si="77">IF(U66&lt;&gt;U65,N66,"")</f>
        <v>Overheads</v>
      </c>
      <c r="P66" s="49">
        <v>45351</v>
      </c>
      <c r="Q66" s="5">
        <f t="shared" ref="Q66:Q129" si="78">IF(U66&lt;&gt;U65,P66-30,"")</f>
        <v>45321</v>
      </c>
      <c r="R66" s="5">
        <f t="shared" ref="R66:R129" si="79">IF(U66&lt;&gt;U65,P66-30,"")</f>
        <v>45321</v>
      </c>
      <c r="S66" s="4">
        <v>158442.06</v>
      </c>
      <c r="T66" s="7">
        <f t="shared" si="60"/>
        <v>158442</v>
      </c>
      <c r="U66" s="4">
        <v>10097</v>
      </c>
      <c r="V66" s="4">
        <f>VLOOKUP(U66,'CC Odoo'!$A$1:$E$998,4,FALSE)</f>
        <v>869</v>
      </c>
      <c r="W66" s="4" t="str">
        <f t="shared" ref="W66:W129" si="80">AQ66&amp;V66&amp;AR66&amp;AS66&amp;AT66&amp;AU66</f>
        <v>{"869": 100.0}</v>
      </c>
      <c r="X66" s="4" t="str">
        <f t="shared" ref="X66:X129" si="81">IF(A66="TOTAL WORKS","3010092",IF(A66="ADV. PAYMENT","101011701","99999"))</f>
        <v>3010092</v>
      </c>
      <c r="Y66" s="4" t="str">
        <f t="shared" ref="Y66:Y129" si="82">IF(A66="TOTAL WORKS","3010093",IF(A66="ADV. PAYMENT","3010093","3010093"))</f>
        <v>3010093</v>
      </c>
      <c r="Z66" s="4" t="str">
        <f t="shared" ref="Z66:Z129" si="83">IF(A66="TOTAL WORKS","3010094",IF(A66="ADV. PAYMENT","3010094","3010094"))</f>
        <v>3010094</v>
      </c>
      <c r="AA66" s="4" t="str">
        <f t="shared" ref="AA66:AA129" si="84">IF(A66="TOTAL WORKS","3010095",IF(A66="ADV. PAYMENT","101011701","3010095"))</f>
        <v>3010095</v>
      </c>
      <c r="AB66" s="4" t="str">
        <f t="shared" ref="AB66:AB129" si="85">IF(A66="TOTAL WORKS","3010096",IF(A66="ADV. PAYMENT","3010096","3010096"))</f>
        <v>3010096</v>
      </c>
      <c r="AC66" s="4" t="str">
        <f t="shared" ref="AC66:AC129" si="86">IF(A66="TOTAL WORKS","3010097",IF(A66="ADV. PAYMENT","3010097","3010097"))</f>
        <v>3010097</v>
      </c>
      <c r="AD66" s="5">
        <f t="shared" ref="AD66:AD129" si="87">P66-30+35</f>
        <v>45356</v>
      </c>
      <c r="AE66" s="5">
        <f t="shared" ref="AE66:AE129" si="88">IF(R66&lt;&gt;"",AD66,"")</f>
        <v>45356</v>
      </c>
      <c r="AF66" s="5">
        <f t="shared" ref="AF66:AF129" si="89">P66-30+5</f>
        <v>45326</v>
      </c>
      <c r="AG66" s="5">
        <f t="shared" ref="AG66:AG129" si="90">IF(R66&lt;&gt;"",AF66,"")</f>
        <v>45326</v>
      </c>
      <c r="AH66" s="5">
        <f t="shared" ref="AH66:AH129" si="91">P66-30+30</f>
        <v>45351</v>
      </c>
      <c r="AI66" s="5">
        <f t="shared" ref="AI66:AI129" si="92">IF(R66&lt;&gt;"",AH66,"")</f>
        <v>45351</v>
      </c>
      <c r="AJ66" s="5">
        <f t="shared" ref="AJ66:AJ129" si="93">P66-30+15</f>
        <v>45336</v>
      </c>
      <c r="AK66" s="5">
        <f t="shared" ref="AK66:AK129" si="94">IF(R66&lt;&gt;"",AJ66,"")</f>
        <v>45336</v>
      </c>
      <c r="AL66" s="5">
        <f t="shared" ref="AL66:AL129" si="95">P66-30</f>
        <v>45321</v>
      </c>
      <c r="AM66" s="5">
        <f t="shared" ref="AM66:AM129" si="96">IF(R66&lt;&gt;"",AL66,"")</f>
        <v>45321</v>
      </c>
      <c r="AN66" s="5">
        <f t="shared" ref="AN66:AN129" si="97">P66-30+21</f>
        <v>45342</v>
      </c>
      <c r="AO66" s="5">
        <f t="shared" ref="AO66:AO129" si="98">IF(R66&lt;&gt;"",AN66,"")</f>
        <v>45342</v>
      </c>
      <c r="AQ66" s="4" t="str">
        <f t="shared" si="61"/>
        <v>{"</v>
      </c>
      <c r="AR66" s="4" t="str">
        <f t="shared" si="62"/>
        <v>"</v>
      </c>
      <c r="AS66" s="4" t="str">
        <f t="shared" si="63"/>
        <v xml:space="preserve">: </v>
      </c>
      <c r="AT66" s="4" t="str">
        <f t="shared" si="64"/>
        <v>100.0</v>
      </c>
      <c r="AU66" s="4" t="str">
        <f t="shared" si="65"/>
        <v>}</v>
      </c>
      <c r="AW66" s="8" t="str">
        <f t="shared" si="35"/>
        <v>15% PUR</v>
      </c>
      <c r="AX66" s="8" t="str">
        <f t="shared" si="36"/>
        <v>0% PUR</v>
      </c>
      <c r="AY66" s="8" t="str">
        <f t="shared" si="37"/>
        <v>15% PUR</v>
      </c>
      <c r="AZ66" s="8" t="str">
        <f t="shared" si="38"/>
        <v>15% PUR</v>
      </c>
      <c r="BA66" s="8" t="str">
        <f t="shared" si="39"/>
        <v>15% PUR</v>
      </c>
      <c r="BB66" s="8" t="str">
        <f t="shared" si="40"/>
        <v>0% PUR</v>
      </c>
      <c r="BC66" s="4" t="str">
        <f t="shared" ref="BC66:BC129" si="99">IF(X66="3010010","Raw Material",IF(X66="101011701","Deduction of Advance Payment to Suppliers","Raw Material"))</f>
        <v>Raw Material</v>
      </c>
      <c r="BD66" s="4" t="str">
        <f t="shared" si="66"/>
        <v>Manpower</v>
      </c>
      <c r="BE66" s="4" t="str">
        <f t="shared" si="67"/>
        <v>Machinary</v>
      </c>
      <c r="BF66" s="4" t="str">
        <f t="shared" si="68"/>
        <v>Subcontractors</v>
      </c>
      <c r="BG66" s="4" t="str">
        <f t="shared" si="69"/>
        <v>Indirect Costs</v>
      </c>
      <c r="BH66" s="4" t="str">
        <f t="shared" si="70"/>
        <v>Overheads</v>
      </c>
      <c r="BI66" s="4">
        <f t="shared" si="46"/>
        <v>1</v>
      </c>
      <c r="BJ66" s="4">
        <f t="shared" si="47"/>
        <v>1</v>
      </c>
      <c r="BK66" s="4">
        <f t="shared" si="48"/>
        <v>1</v>
      </c>
      <c r="BL66" s="4">
        <f t="shared" si="49"/>
        <v>1</v>
      </c>
      <c r="BM66" s="4">
        <f t="shared" si="50"/>
        <v>1</v>
      </c>
      <c r="BN66" s="4">
        <f t="shared" si="51"/>
        <v>1</v>
      </c>
      <c r="BO66" s="26">
        <f t="shared" si="52"/>
        <v>73438</v>
      </c>
      <c r="BP66" s="26">
        <f t="shared" si="53"/>
        <v>35871</v>
      </c>
      <c r="BQ66" s="26">
        <f t="shared" si="54"/>
        <v>3311</v>
      </c>
      <c r="BR66" s="26">
        <f t="shared" si="55"/>
        <v>14703</v>
      </c>
      <c r="BS66" s="26">
        <f t="shared" si="56"/>
        <v>6290</v>
      </c>
      <c r="BT66" s="26">
        <f t="shared" si="57"/>
        <v>14513</v>
      </c>
      <c r="BU66" s="27">
        <f t="shared" si="58"/>
        <v>158442</v>
      </c>
      <c r="BV66" s="27">
        <f t="shared" si="59"/>
        <v>148126</v>
      </c>
    </row>
    <row r="67" spans="1:74" x14ac:dyDescent="0.2">
      <c r="A67" s="4" t="s">
        <v>795</v>
      </c>
      <c r="B67" s="5">
        <v>45323</v>
      </c>
      <c r="C67" s="5" t="str">
        <f t="shared" si="71"/>
        <v/>
      </c>
      <c r="D67" s="31" t="s">
        <v>1038</v>
      </c>
      <c r="E67" s="4" t="str">
        <f t="shared" si="72"/>
        <v/>
      </c>
      <c r="F67" s="31" t="s">
        <v>1039</v>
      </c>
      <c r="G67" s="4" t="str">
        <f t="shared" si="73"/>
        <v/>
      </c>
      <c r="H67" s="31" t="s">
        <v>1041</v>
      </c>
      <c r="I67" s="4" t="str">
        <f t="shared" si="74"/>
        <v/>
      </c>
      <c r="J67" s="31" t="s">
        <v>1040</v>
      </c>
      <c r="K67" s="4" t="str">
        <f t="shared" si="75"/>
        <v/>
      </c>
      <c r="L67" s="31" t="s">
        <v>1042</v>
      </c>
      <c r="M67" s="4" t="str">
        <f t="shared" si="76"/>
        <v/>
      </c>
      <c r="N67" s="31" t="s">
        <v>1020</v>
      </c>
      <c r="O67" s="4" t="str">
        <f t="shared" si="77"/>
        <v/>
      </c>
      <c r="P67" s="49">
        <v>45351</v>
      </c>
      <c r="Q67" s="5" t="str">
        <f t="shared" si="78"/>
        <v/>
      </c>
      <c r="R67" s="5" t="str">
        <f t="shared" si="79"/>
        <v/>
      </c>
      <c r="S67" s="4">
        <v>0</v>
      </c>
      <c r="T67" s="7">
        <f t="shared" si="60"/>
        <v>0</v>
      </c>
      <c r="U67" s="4">
        <v>10097</v>
      </c>
      <c r="V67" s="4">
        <f>VLOOKUP(U67,'CC Odoo'!$A$1:$E$998,4,FALSE)</f>
        <v>869</v>
      </c>
      <c r="W67" s="4" t="str">
        <f t="shared" si="80"/>
        <v>{"869": 100.0}</v>
      </c>
      <c r="X67" s="4" t="str">
        <f t="shared" si="81"/>
        <v>101011701</v>
      </c>
      <c r="Y67" s="4" t="str">
        <f t="shared" si="82"/>
        <v>3010093</v>
      </c>
      <c r="Z67" s="4" t="str">
        <f t="shared" si="83"/>
        <v>3010094</v>
      </c>
      <c r="AA67" s="4" t="str">
        <f t="shared" si="84"/>
        <v>101011701</v>
      </c>
      <c r="AB67" s="4" t="str">
        <f t="shared" si="85"/>
        <v>3010096</v>
      </c>
      <c r="AC67" s="4" t="str">
        <f t="shared" si="86"/>
        <v>3010097</v>
      </c>
      <c r="AD67" s="5">
        <f t="shared" si="87"/>
        <v>45356</v>
      </c>
      <c r="AE67" s="5" t="str">
        <f t="shared" si="88"/>
        <v/>
      </c>
      <c r="AF67" s="5">
        <f t="shared" si="89"/>
        <v>45326</v>
      </c>
      <c r="AG67" s="5" t="str">
        <f t="shared" si="90"/>
        <v/>
      </c>
      <c r="AH67" s="5">
        <f t="shared" si="91"/>
        <v>45351</v>
      </c>
      <c r="AI67" s="5" t="str">
        <f t="shared" si="92"/>
        <v/>
      </c>
      <c r="AJ67" s="5">
        <f t="shared" si="93"/>
        <v>45336</v>
      </c>
      <c r="AK67" s="5" t="str">
        <f t="shared" si="94"/>
        <v/>
      </c>
      <c r="AL67" s="5">
        <f t="shared" si="95"/>
        <v>45321</v>
      </c>
      <c r="AM67" s="5" t="str">
        <f t="shared" si="96"/>
        <v/>
      </c>
      <c r="AN67" s="5">
        <f t="shared" si="97"/>
        <v>45342</v>
      </c>
      <c r="AO67" s="5" t="str">
        <f t="shared" si="98"/>
        <v/>
      </c>
      <c r="AQ67" s="4" t="str">
        <f t="shared" si="61"/>
        <v>{"</v>
      </c>
      <c r="AR67" s="4" t="str">
        <f t="shared" si="62"/>
        <v>"</v>
      </c>
      <c r="AS67" s="4" t="str">
        <f t="shared" si="63"/>
        <v xml:space="preserve">: </v>
      </c>
      <c r="AT67" s="4" t="str">
        <f t="shared" si="64"/>
        <v>100.0</v>
      </c>
      <c r="AU67" s="4" t="str">
        <f t="shared" si="65"/>
        <v>}</v>
      </c>
      <c r="AW67" s="8" t="str">
        <f t="shared" ref="AW67:AW130" si="100">IF(OR(X67="3010092",X67="101011701"),"15% PUR","0% PUR")</f>
        <v>15% PUR</v>
      </c>
      <c r="AX67" s="8" t="str">
        <f t="shared" ref="AX67:AX130" si="101">IF(OR(Y67="3010092",Y67="101011701"),"15% PUR","0% PUR")</f>
        <v>0% PUR</v>
      </c>
      <c r="AY67" s="8" t="str">
        <f t="shared" ref="AY67:AY130" si="102">IF(OR(Z67="3010094",Z67="101011701"),"15% PUR","0% PUR")</f>
        <v>15% PUR</v>
      </c>
      <c r="AZ67" s="8" t="str">
        <f t="shared" ref="AZ67:AZ130" si="103">IF(OR(AA67="3010095",AA67="101011701"),"15% PUR","0% PUR")</f>
        <v>15% PUR</v>
      </c>
      <c r="BA67" s="8" t="str">
        <f t="shared" ref="BA67:BA130" si="104">IF(OR(AB67="3010096",AB67="101011701"),"15% PUR","0% PUR")</f>
        <v>15% PUR</v>
      </c>
      <c r="BB67" s="8" t="str">
        <f t="shared" ref="BB67:BB130" si="105">IF(OR(AC67="3010092",AC67="101011701"),"15% PUR","0% PUR")</f>
        <v>0% PUR</v>
      </c>
      <c r="BC67" s="4" t="str">
        <f t="shared" si="99"/>
        <v>Deduction of Advance Payment to Suppliers</v>
      </c>
      <c r="BD67" s="4" t="str">
        <f t="shared" si="66"/>
        <v>Manpower</v>
      </c>
      <c r="BE67" s="4" t="str">
        <f t="shared" si="67"/>
        <v>Machinary</v>
      </c>
      <c r="BF67" s="4" t="str">
        <f t="shared" si="68"/>
        <v>Deduction of Advance Payment to Suppliers</v>
      </c>
      <c r="BG67" s="4" t="str">
        <f t="shared" si="69"/>
        <v>Indirect Costs</v>
      </c>
      <c r="BH67" s="4" t="str">
        <f t="shared" si="70"/>
        <v>Overheads</v>
      </c>
      <c r="BI67" s="4">
        <f t="shared" ref="BI67:BI130" si="106">IF(X67="3010092",1,-1)</f>
        <v>-1</v>
      </c>
      <c r="BJ67" s="4">
        <f t="shared" ref="BJ67:BJ130" si="107">IF(Y67="3010093",1,-1)</f>
        <v>1</v>
      </c>
      <c r="BK67" s="4">
        <f t="shared" ref="BK67:BK130" si="108">IF(Z67="3010094",1,-1)</f>
        <v>1</v>
      </c>
      <c r="BL67" s="4">
        <f t="shared" ref="BL67:BL130" si="109">IF(AA67="3010095",1,-1)</f>
        <v>-1</v>
      </c>
      <c r="BM67" s="4">
        <f t="shared" ref="BM67:BM130" si="110">IF(AB67="3010096",1,-1)</f>
        <v>1</v>
      </c>
      <c r="BN67" s="4">
        <f t="shared" ref="BN67:BN130" si="111">IF(AC67="3010097",1,-1)</f>
        <v>1</v>
      </c>
      <c r="BO67" s="26">
        <f t="shared" ref="BO67:BO130" si="112">ROUND(T67*0.4635,0)</f>
        <v>0</v>
      </c>
      <c r="BP67" s="26">
        <f t="shared" ref="BP67:BP130" si="113">ROUND(T67*0.2264,0)</f>
        <v>0</v>
      </c>
      <c r="BQ67" s="26">
        <f t="shared" ref="BQ67:BQ130" si="114">ROUND(T67*0.0209,0)</f>
        <v>0</v>
      </c>
      <c r="BR67" s="26">
        <f t="shared" ref="BR67:BR130" si="115">ROUND(T67*0.0928,0)</f>
        <v>0</v>
      </c>
      <c r="BS67" s="26">
        <f t="shared" ref="BS67:BS130" si="116">ROUND(T67*0.0397,0)</f>
        <v>0</v>
      </c>
      <c r="BT67" s="26">
        <f t="shared" ref="BT67:BT130" si="117">ROUND(T67*0.0916,0)</f>
        <v>0</v>
      </c>
      <c r="BU67" s="27">
        <f t="shared" ref="BU67:BU130" si="118">ROUND(T67*BI67,0)</f>
        <v>0</v>
      </c>
      <c r="BV67" s="27" t="str">
        <f t="shared" ref="BV67:BV130" si="119">IF(A67="TOTAL WORKS",BO67*BI67+BP67*BJ67+BQ67*BK67+BR67*BL67+BS67*BM67+BT67*BN67,"")</f>
        <v/>
      </c>
    </row>
    <row r="68" spans="1:74" x14ac:dyDescent="0.2">
      <c r="A68" s="4" t="s">
        <v>794</v>
      </c>
      <c r="B68" s="5">
        <v>45323</v>
      </c>
      <c r="C68" s="5">
        <f t="shared" si="71"/>
        <v>45293</v>
      </c>
      <c r="D68" s="31" t="s">
        <v>1038</v>
      </c>
      <c r="E68" s="4" t="str">
        <f t="shared" si="72"/>
        <v>Raw Material Supplier</v>
      </c>
      <c r="F68" s="31" t="s">
        <v>1039</v>
      </c>
      <c r="G68" s="4" t="str">
        <f t="shared" si="73"/>
        <v>Employees Wages &amp; Salaries</v>
      </c>
      <c r="H68" s="31" t="s">
        <v>1041</v>
      </c>
      <c r="I68" s="4" t="str">
        <f t="shared" si="74"/>
        <v>Machinary Depreciation &amp; Maintenance</v>
      </c>
      <c r="J68" s="31" t="s">
        <v>1040</v>
      </c>
      <c r="K68" s="4" t="str">
        <f t="shared" si="75"/>
        <v>Subcontractors &amp; Services</v>
      </c>
      <c r="L68" s="31" t="s">
        <v>1042</v>
      </c>
      <c r="M68" s="4" t="str">
        <f t="shared" si="76"/>
        <v>Indirect Costs</v>
      </c>
      <c r="N68" s="31" t="s">
        <v>1020</v>
      </c>
      <c r="O68" s="4" t="str">
        <f t="shared" si="77"/>
        <v>Overheads</v>
      </c>
      <c r="P68" s="49">
        <v>45351</v>
      </c>
      <c r="Q68" s="5">
        <f t="shared" si="78"/>
        <v>45321</v>
      </c>
      <c r="R68" s="5">
        <f t="shared" si="79"/>
        <v>45321</v>
      </c>
      <c r="S68" s="4">
        <v>465582.58000000007</v>
      </c>
      <c r="T68" s="7">
        <f t="shared" si="60"/>
        <v>465583</v>
      </c>
      <c r="U68" s="4">
        <v>10233</v>
      </c>
      <c r="V68" s="4">
        <f>VLOOKUP(U68,'CC Odoo'!$A$1:$E$998,4,FALSE)</f>
        <v>1005</v>
      </c>
      <c r="W68" s="4" t="str">
        <f t="shared" si="80"/>
        <v>{"1005": 100.0}</v>
      </c>
      <c r="X68" s="4" t="str">
        <f t="shared" si="81"/>
        <v>3010092</v>
      </c>
      <c r="Y68" s="4" t="str">
        <f t="shared" si="82"/>
        <v>3010093</v>
      </c>
      <c r="Z68" s="4" t="str">
        <f t="shared" si="83"/>
        <v>3010094</v>
      </c>
      <c r="AA68" s="4" t="str">
        <f t="shared" si="84"/>
        <v>3010095</v>
      </c>
      <c r="AB68" s="4" t="str">
        <f t="shared" si="85"/>
        <v>3010096</v>
      </c>
      <c r="AC68" s="4" t="str">
        <f t="shared" si="86"/>
        <v>3010097</v>
      </c>
      <c r="AD68" s="5">
        <f t="shared" si="87"/>
        <v>45356</v>
      </c>
      <c r="AE68" s="5">
        <f t="shared" si="88"/>
        <v>45356</v>
      </c>
      <c r="AF68" s="5">
        <f t="shared" si="89"/>
        <v>45326</v>
      </c>
      <c r="AG68" s="5">
        <f t="shared" si="90"/>
        <v>45326</v>
      </c>
      <c r="AH68" s="5">
        <f t="shared" si="91"/>
        <v>45351</v>
      </c>
      <c r="AI68" s="5">
        <f t="shared" si="92"/>
        <v>45351</v>
      </c>
      <c r="AJ68" s="5">
        <f t="shared" si="93"/>
        <v>45336</v>
      </c>
      <c r="AK68" s="5">
        <f t="shared" si="94"/>
        <v>45336</v>
      </c>
      <c r="AL68" s="5">
        <f t="shared" si="95"/>
        <v>45321</v>
      </c>
      <c r="AM68" s="5">
        <f t="shared" si="96"/>
        <v>45321</v>
      </c>
      <c r="AN68" s="5">
        <f t="shared" si="97"/>
        <v>45342</v>
      </c>
      <c r="AO68" s="5">
        <f t="shared" si="98"/>
        <v>45342</v>
      </c>
      <c r="AQ68" s="4" t="str">
        <f t="shared" si="61"/>
        <v>{"</v>
      </c>
      <c r="AR68" s="4" t="str">
        <f t="shared" si="62"/>
        <v>"</v>
      </c>
      <c r="AS68" s="4" t="str">
        <f t="shared" si="63"/>
        <v xml:space="preserve">: </v>
      </c>
      <c r="AT68" s="4" t="str">
        <f t="shared" si="64"/>
        <v>100.0</v>
      </c>
      <c r="AU68" s="4" t="str">
        <f t="shared" si="65"/>
        <v>}</v>
      </c>
      <c r="AW68" s="8" t="str">
        <f t="shared" si="100"/>
        <v>15% PUR</v>
      </c>
      <c r="AX68" s="8" t="str">
        <f t="shared" si="101"/>
        <v>0% PUR</v>
      </c>
      <c r="AY68" s="8" t="str">
        <f t="shared" si="102"/>
        <v>15% PUR</v>
      </c>
      <c r="AZ68" s="8" t="str">
        <f t="shared" si="103"/>
        <v>15% PUR</v>
      </c>
      <c r="BA68" s="8" t="str">
        <f t="shared" si="104"/>
        <v>15% PUR</v>
      </c>
      <c r="BB68" s="8" t="str">
        <f t="shared" si="105"/>
        <v>0% PUR</v>
      </c>
      <c r="BC68" s="4" t="str">
        <f t="shared" si="99"/>
        <v>Raw Material</v>
      </c>
      <c r="BD68" s="4" t="str">
        <f t="shared" si="66"/>
        <v>Manpower</v>
      </c>
      <c r="BE68" s="4" t="str">
        <f t="shared" si="67"/>
        <v>Machinary</v>
      </c>
      <c r="BF68" s="4" t="str">
        <f t="shared" si="68"/>
        <v>Subcontractors</v>
      </c>
      <c r="BG68" s="4" t="str">
        <f t="shared" si="69"/>
        <v>Indirect Costs</v>
      </c>
      <c r="BH68" s="4" t="str">
        <f t="shared" si="70"/>
        <v>Overheads</v>
      </c>
      <c r="BI68" s="4">
        <f t="shared" si="106"/>
        <v>1</v>
      </c>
      <c r="BJ68" s="4">
        <f t="shared" si="107"/>
        <v>1</v>
      </c>
      <c r="BK68" s="4">
        <f t="shared" si="108"/>
        <v>1</v>
      </c>
      <c r="BL68" s="4">
        <f t="shared" si="109"/>
        <v>1</v>
      </c>
      <c r="BM68" s="4">
        <f t="shared" si="110"/>
        <v>1</v>
      </c>
      <c r="BN68" s="4">
        <f t="shared" si="111"/>
        <v>1</v>
      </c>
      <c r="BO68" s="26">
        <f t="shared" si="112"/>
        <v>215798</v>
      </c>
      <c r="BP68" s="26">
        <f t="shared" si="113"/>
        <v>105408</v>
      </c>
      <c r="BQ68" s="26">
        <f t="shared" si="114"/>
        <v>9731</v>
      </c>
      <c r="BR68" s="26">
        <f t="shared" si="115"/>
        <v>43206</v>
      </c>
      <c r="BS68" s="26">
        <f t="shared" si="116"/>
        <v>18484</v>
      </c>
      <c r="BT68" s="26">
        <f t="shared" si="117"/>
        <v>42647</v>
      </c>
      <c r="BU68" s="27">
        <f t="shared" si="118"/>
        <v>465583</v>
      </c>
      <c r="BV68" s="27">
        <f t="shared" si="119"/>
        <v>435274</v>
      </c>
    </row>
    <row r="69" spans="1:74" x14ac:dyDescent="0.2">
      <c r="A69" s="4" t="s">
        <v>795</v>
      </c>
      <c r="B69" s="5">
        <v>45323</v>
      </c>
      <c r="C69" s="5" t="str">
        <f t="shared" si="71"/>
        <v/>
      </c>
      <c r="D69" s="31" t="s">
        <v>1038</v>
      </c>
      <c r="E69" s="4" t="str">
        <f t="shared" si="72"/>
        <v/>
      </c>
      <c r="F69" s="31" t="s">
        <v>1039</v>
      </c>
      <c r="G69" s="4" t="str">
        <f t="shared" si="73"/>
        <v/>
      </c>
      <c r="H69" s="31" t="s">
        <v>1041</v>
      </c>
      <c r="I69" s="4" t="str">
        <f t="shared" si="74"/>
        <v/>
      </c>
      <c r="J69" s="31" t="s">
        <v>1040</v>
      </c>
      <c r="K69" s="4" t="str">
        <f t="shared" si="75"/>
        <v/>
      </c>
      <c r="L69" s="31" t="s">
        <v>1042</v>
      </c>
      <c r="M69" s="4" t="str">
        <f t="shared" si="76"/>
        <v/>
      </c>
      <c r="N69" s="31" t="s">
        <v>1020</v>
      </c>
      <c r="O69" s="4" t="str">
        <f t="shared" si="77"/>
        <v/>
      </c>
      <c r="P69" s="49">
        <v>45351</v>
      </c>
      <c r="Q69" s="5" t="str">
        <f t="shared" si="78"/>
        <v/>
      </c>
      <c r="R69" s="5" t="str">
        <f t="shared" si="79"/>
        <v/>
      </c>
      <c r="S69" s="4">
        <v>0</v>
      </c>
      <c r="T69" s="7">
        <f t="shared" si="60"/>
        <v>0</v>
      </c>
      <c r="U69" s="4">
        <v>10233</v>
      </c>
      <c r="V69" s="4">
        <f>VLOOKUP(U69,'CC Odoo'!$A$1:$E$998,4,FALSE)</f>
        <v>1005</v>
      </c>
      <c r="W69" s="4" t="str">
        <f t="shared" si="80"/>
        <v>{"1005": 100.0}</v>
      </c>
      <c r="X69" s="4" t="str">
        <f t="shared" si="81"/>
        <v>101011701</v>
      </c>
      <c r="Y69" s="4" t="str">
        <f t="shared" si="82"/>
        <v>3010093</v>
      </c>
      <c r="Z69" s="4" t="str">
        <f t="shared" si="83"/>
        <v>3010094</v>
      </c>
      <c r="AA69" s="4" t="str">
        <f t="shared" si="84"/>
        <v>101011701</v>
      </c>
      <c r="AB69" s="4" t="str">
        <f t="shared" si="85"/>
        <v>3010096</v>
      </c>
      <c r="AC69" s="4" t="str">
        <f t="shared" si="86"/>
        <v>3010097</v>
      </c>
      <c r="AD69" s="5">
        <f t="shared" si="87"/>
        <v>45356</v>
      </c>
      <c r="AE69" s="5" t="str">
        <f t="shared" si="88"/>
        <v/>
      </c>
      <c r="AF69" s="5">
        <f t="shared" si="89"/>
        <v>45326</v>
      </c>
      <c r="AG69" s="5" t="str">
        <f t="shared" si="90"/>
        <v/>
      </c>
      <c r="AH69" s="5">
        <f t="shared" si="91"/>
        <v>45351</v>
      </c>
      <c r="AI69" s="5" t="str">
        <f t="shared" si="92"/>
        <v/>
      </c>
      <c r="AJ69" s="5">
        <f t="shared" si="93"/>
        <v>45336</v>
      </c>
      <c r="AK69" s="5" t="str">
        <f t="shared" si="94"/>
        <v/>
      </c>
      <c r="AL69" s="5">
        <f t="shared" si="95"/>
        <v>45321</v>
      </c>
      <c r="AM69" s="5" t="str">
        <f t="shared" si="96"/>
        <v/>
      </c>
      <c r="AN69" s="5">
        <f t="shared" si="97"/>
        <v>45342</v>
      </c>
      <c r="AO69" s="5" t="str">
        <f t="shared" si="98"/>
        <v/>
      </c>
      <c r="AQ69" s="4" t="str">
        <f t="shared" si="61"/>
        <v>{"</v>
      </c>
      <c r="AR69" s="4" t="str">
        <f t="shared" si="62"/>
        <v>"</v>
      </c>
      <c r="AS69" s="4" t="str">
        <f t="shared" si="63"/>
        <v xml:space="preserve">: </v>
      </c>
      <c r="AT69" s="4" t="str">
        <f t="shared" si="64"/>
        <v>100.0</v>
      </c>
      <c r="AU69" s="4" t="str">
        <f t="shared" si="65"/>
        <v>}</v>
      </c>
      <c r="AW69" s="8" t="str">
        <f t="shared" si="100"/>
        <v>15% PUR</v>
      </c>
      <c r="AX69" s="8" t="str">
        <f t="shared" si="101"/>
        <v>0% PUR</v>
      </c>
      <c r="AY69" s="8" t="str">
        <f t="shared" si="102"/>
        <v>15% PUR</v>
      </c>
      <c r="AZ69" s="8" t="str">
        <f t="shared" si="103"/>
        <v>15% PUR</v>
      </c>
      <c r="BA69" s="8" t="str">
        <f t="shared" si="104"/>
        <v>15% PUR</v>
      </c>
      <c r="BB69" s="8" t="str">
        <f t="shared" si="105"/>
        <v>0% PUR</v>
      </c>
      <c r="BC69" s="4" t="str">
        <f t="shared" si="99"/>
        <v>Deduction of Advance Payment to Suppliers</v>
      </c>
      <c r="BD69" s="4" t="str">
        <f t="shared" si="66"/>
        <v>Manpower</v>
      </c>
      <c r="BE69" s="4" t="str">
        <f t="shared" si="67"/>
        <v>Machinary</v>
      </c>
      <c r="BF69" s="4" t="str">
        <f t="shared" si="68"/>
        <v>Deduction of Advance Payment to Suppliers</v>
      </c>
      <c r="BG69" s="4" t="str">
        <f t="shared" si="69"/>
        <v>Indirect Costs</v>
      </c>
      <c r="BH69" s="4" t="str">
        <f t="shared" si="70"/>
        <v>Overheads</v>
      </c>
      <c r="BI69" s="4">
        <f t="shared" si="106"/>
        <v>-1</v>
      </c>
      <c r="BJ69" s="4">
        <f t="shared" si="107"/>
        <v>1</v>
      </c>
      <c r="BK69" s="4">
        <f t="shared" si="108"/>
        <v>1</v>
      </c>
      <c r="BL69" s="4">
        <f t="shared" si="109"/>
        <v>-1</v>
      </c>
      <c r="BM69" s="4">
        <f t="shared" si="110"/>
        <v>1</v>
      </c>
      <c r="BN69" s="4">
        <f t="shared" si="111"/>
        <v>1</v>
      </c>
      <c r="BO69" s="26">
        <f t="shared" si="112"/>
        <v>0</v>
      </c>
      <c r="BP69" s="26">
        <f t="shared" si="113"/>
        <v>0</v>
      </c>
      <c r="BQ69" s="26">
        <f t="shared" si="114"/>
        <v>0</v>
      </c>
      <c r="BR69" s="26">
        <f t="shared" si="115"/>
        <v>0</v>
      </c>
      <c r="BS69" s="26">
        <f t="shared" si="116"/>
        <v>0</v>
      </c>
      <c r="BT69" s="26">
        <f t="shared" si="117"/>
        <v>0</v>
      </c>
      <c r="BU69" s="27">
        <f t="shared" si="118"/>
        <v>0</v>
      </c>
      <c r="BV69" s="27" t="str">
        <f t="shared" si="119"/>
        <v/>
      </c>
    </row>
    <row r="70" spans="1:74" x14ac:dyDescent="0.2">
      <c r="A70" s="4" t="s">
        <v>794</v>
      </c>
      <c r="B70" s="5">
        <v>45323</v>
      </c>
      <c r="C70" s="5">
        <f t="shared" si="71"/>
        <v>45293</v>
      </c>
      <c r="D70" s="31" t="s">
        <v>1038</v>
      </c>
      <c r="E70" s="4" t="str">
        <f t="shared" si="72"/>
        <v>Raw Material Supplier</v>
      </c>
      <c r="F70" s="31" t="s">
        <v>1039</v>
      </c>
      <c r="G70" s="4" t="str">
        <f t="shared" si="73"/>
        <v>Employees Wages &amp; Salaries</v>
      </c>
      <c r="H70" s="31" t="s">
        <v>1041</v>
      </c>
      <c r="I70" s="4" t="str">
        <f t="shared" si="74"/>
        <v>Machinary Depreciation &amp; Maintenance</v>
      </c>
      <c r="J70" s="31" t="s">
        <v>1040</v>
      </c>
      <c r="K70" s="4" t="str">
        <f t="shared" si="75"/>
        <v>Subcontractors &amp; Services</v>
      </c>
      <c r="L70" s="31" t="s">
        <v>1042</v>
      </c>
      <c r="M70" s="4" t="str">
        <f t="shared" si="76"/>
        <v>Indirect Costs</v>
      </c>
      <c r="N70" s="31" t="s">
        <v>1020</v>
      </c>
      <c r="O70" s="4" t="str">
        <f t="shared" si="77"/>
        <v>Overheads</v>
      </c>
      <c r="P70" s="49">
        <v>45351</v>
      </c>
      <c r="Q70" s="5">
        <f t="shared" si="78"/>
        <v>45321</v>
      </c>
      <c r="R70" s="5">
        <f t="shared" si="79"/>
        <v>45321</v>
      </c>
      <c r="S70" s="4">
        <v>350000</v>
      </c>
      <c r="T70" s="7">
        <f t="shared" si="60"/>
        <v>350000</v>
      </c>
      <c r="U70" s="4">
        <v>10230</v>
      </c>
      <c r="V70" s="4">
        <f>VLOOKUP(U70,'CC Odoo'!$A$1:$E$998,4,FALSE)</f>
        <v>1002</v>
      </c>
      <c r="W70" s="4" t="str">
        <f t="shared" si="80"/>
        <v>{"1002": 100.0}</v>
      </c>
      <c r="X70" s="4" t="str">
        <f t="shared" si="81"/>
        <v>3010092</v>
      </c>
      <c r="Y70" s="4" t="str">
        <f t="shared" si="82"/>
        <v>3010093</v>
      </c>
      <c r="Z70" s="4" t="str">
        <f t="shared" si="83"/>
        <v>3010094</v>
      </c>
      <c r="AA70" s="4" t="str">
        <f t="shared" si="84"/>
        <v>3010095</v>
      </c>
      <c r="AB70" s="4" t="str">
        <f t="shared" si="85"/>
        <v>3010096</v>
      </c>
      <c r="AC70" s="4" t="str">
        <f t="shared" si="86"/>
        <v>3010097</v>
      </c>
      <c r="AD70" s="5">
        <f t="shared" si="87"/>
        <v>45356</v>
      </c>
      <c r="AE70" s="5">
        <f t="shared" si="88"/>
        <v>45356</v>
      </c>
      <c r="AF70" s="5">
        <f t="shared" si="89"/>
        <v>45326</v>
      </c>
      <c r="AG70" s="5">
        <f t="shared" si="90"/>
        <v>45326</v>
      </c>
      <c r="AH70" s="5">
        <f t="shared" si="91"/>
        <v>45351</v>
      </c>
      <c r="AI70" s="5">
        <f t="shared" si="92"/>
        <v>45351</v>
      </c>
      <c r="AJ70" s="5">
        <f t="shared" si="93"/>
        <v>45336</v>
      </c>
      <c r="AK70" s="5">
        <f t="shared" si="94"/>
        <v>45336</v>
      </c>
      <c r="AL70" s="5">
        <f t="shared" si="95"/>
        <v>45321</v>
      </c>
      <c r="AM70" s="5">
        <f t="shared" si="96"/>
        <v>45321</v>
      </c>
      <c r="AN70" s="5">
        <f t="shared" si="97"/>
        <v>45342</v>
      </c>
      <c r="AO70" s="5">
        <f t="shared" si="98"/>
        <v>45342</v>
      </c>
      <c r="AQ70" s="4" t="str">
        <f t="shared" si="61"/>
        <v>{"</v>
      </c>
      <c r="AR70" s="4" t="str">
        <f t="shared" si="62"/>
        <v>"</v>
      </c>
      <c r="AS70" s="4" t="str">
        <f t="shared" si="63"/>
        <v xml:space="preserve">: </v>
      </c>
      <c r="AT70" s="4" t="str">
        <f t="shared" si="64"/>
        <v>100.0</v>
      </c>
      <c r="AU70" s="4" t="str">
        <f t="shared" si="65"/>
        <v>}</v>
      </c>
      <c r="AW70" s="8" t="str">
        <f t="shared" si="100"/>
        <v>15% PUR</v>
      </c>
      <c r="AX70" s="8" t="str">
        <f t="shared" si="101"/>
        <v>0% PUR</v>
      </c>
      <c r="AY70" s="8" t="str">
        <f t="shared" si="102"/>
        <v>15% PUR</v>
      </c>
      <c r="AZ70" s="8" t="str">
        <f t="shared" si="103"/>
        <v>15% PUR</v>
      </c>
      <c r="BA70" s="8" t="str">
        <f t="shared" si="104"/>
        <v>15% PUR</v>
      </c>
      <c r="BB70" s="8" t="str">
        <f t="shared" si="105"/>
        <v>0% PUR</v>
      </c>
      <c r="BC70" s="4" t="str">
        <f t="shared" si="99"/>
        <v>Raw Material</v>
      </c>
      <c r="BD70" s="4" t="str">
        <f t="shared" si="66"/>
        <v>Manpower</v>
      </c>
      <c r="BE70" s="4" t="str">
        <f t="shared" si="67"/>
        <v>Machinary</v>
      </c>
      <c r="BF70" s="4" t="str">
        <f t="shared" si="68"/>
        <v>Subcontractors</v>
      </c>
      <c r="BG70" s="4" t="str">
        <f t="shared" si="69"/>
        <v>Indirect Costs</v>
      </c>
      <c r="BH70" s="4" t="str">
        <f t="shared" si="70"/>
        <v>Overheads</v>
      </c>
      <c r="BI70" s="4">
        <f t="shared" si="106"/>
        <v>1</v>
      </c>
      <c r="BJ70" s="4">
        <f t="shared" si="107"/>
        <v>1</v>
      </c>
      <c r="BK70" s="4">
        <f t="shared" si="108"/>
        <v>1</v>
      </c>
      <c r="BL70" s="4">
        <f t="shared" si="109"/>
        <v>1</v>
      </c>
      <c r="BM70" s="4">
        <f t="shared" si="110"/>
        <v>1</v>
      </c>
      <c r="BN70" s="4">
        <f t="shared" si="111"/>
        <v>1</v>
      </c>
      <c r="BO70" s="26">
        <f t="shared" si="112"/>
        <v>162225</v>
      </c>
      <c r="BP70" s="26">
        <f t="shared" si="113"/>
        <v>79240</v>
      </c>
      <c r="BQ70" s="26">
        <f t="shared" si="114"/>
        <v>7315</v>
      </c>
      <c r="BR70" s="26">
        <f t="shared" si="115"/>
        <v>32480</v>
      </c>
      <c r="BS70" s="26">
        <f t="shared" si="116"/>
        <v>13895</v>
      </c>
      <c r="BT70" s="26">
        <f t="shared" si="117"/>
        <v>32060</v>
      </c>
      <c r="BU70" s="27">
        <f t="shared" si="118"/>
        <v>350000</v>
      </c>
      <c r="BV70" s="27">
        <f t="shared" si="119"/>
        <v>327215</v>
      </c>
    </row>
    <row r="71" spans="1:74" x14ac:dyDescent="0.2">
      <c r="A71" s="4" t="s">
        <v>795</v>
      </c>
      <c r="B71" s="5">
        <v>45323</v>
      </c>
      <c r="C71" s="5" t="str">
        <f t="shared" si="71"/>
        <v/>
      </c>
      <c r="D71" s="31" t="s">
        <v>1038</v>
      </c>
      <c r="E71" s="4" t="str">
        <f t="shared" si="72"/>
        <v/>
      </c>
      <c r="F71" s="31" t="s">
        <v>1039</v>
      </c>
      <c r="G71" s="4" t="str">
        <f t="shared" si="73"/>
        <v/>
      </c>
      <c r="H71" s="31" t="s">
        <v>1041</v>
      </c>
      <c r="I71" s="4" t="str">
        <f t="shared" si="74"/>
        <v/>
      </c>
      <c r="J71" s="31" t="s">
        <v>1040</v>
      </c>
      <c r="K71" s="4" t="str">
        <f t="shared" si="75"/>
        <v/>
      </c>
      <c r="L71" s="31" t="s">
        <v>1042</v>
      </c>
      <c r="M71" s="4" t="str">
        <f t="shared" si="76"/>
        <v/>
      </c>
      <c r="N71" s="31" t="s">
        <v>1020</v>
      </c>
      <c r="O71" s="4" t="str">
        <f t="shared" si="77"/>
        <v/>
      </c>
      <c r="P71" s="49">
        <v>45351</v>
      </c>
      <c r="Q71" s="5" t="str">
        <f t="shared" si="78"/>
        <v/>
      </c>
      <c r="R71" s="5" t="str">
        <f t="shared" si="79"/>
        <v/>
      </c>
      <c r="S71" s="4">
        <v>0</v>
      </c>
      <c r="T71" s="7">
        <f t="shared" si="60"/>
        <v>0</v>
      </c>
      <c r="U71" s="4">
        <v>10230</v>
      </c>
      <c r="V71" s="4">
        <f>VLOOKUP(U71,'CC Odoo'!$A$1:$E$998,4,FALSE)</f>
        <v>1002</v>
      </c>
      <c r="W71" s="4" t="str">
        <f t="shared" si="80"/>
        <v>{"1002": 100.0}</v>
      </c>
      <c r="X71" s="4" t="str">
        <f t="shared" si="81"/>
        <v>101011701</v>
      </c>
      <c r="Y71" s="4" t="str">
        <f t="shared" si="82"/>
        <v>3010093</v>
      </c>
      <c r="Z71" s="4" t="str">
        <f t="shared" si="83"/>
        <v>3010094</v>
      </c>
      <c r="AA71" s="4" t="str">
        <f t="shared" si="84"/>
        <v>101011701</v>
      </c>
      <c r="AB71" s="4" t="str">
        <f t="shared" si="85"/>
        <v>3010096</v>
      </c>
      <c r="AC71" s="4" t="str">
        <f t="shared" si="86"/>
        <v>3010097</v>
      </c>
      <c r="AD71" s="5">
        <f t="shared" si="87"/>
        <v>45356</v>
      </c>
      <c r="AE71" s="5" t="str">
        <f t="shared" si="88"/>
        <v/>
      </c>
      <c r="AF71" s="5">
        <f t="shared" si="89"/>
        <v>45326</v>
      </c>
      <c r="AG71" s="5" t="str">
        <f t="shared" si="90"/>
        <v/>
      </c>
      <c r="AH71" s="5">
        <f t="shared" si="91"/>
        <v>45351</v>
      </c>
      <c r="AI71" s="5" t="str">
        <f t="shared" si="92"/>
        <v/>
      </c>
      <c r="AJ71" s="5">
        <f t="shared" si="93"/>
        <v>45336</v>
      </c>
      <c r="AK71" s="5" t="str">
        <f t="shared" si="94"/>
        <v/>
      </c>
      <c r="AL71" s="5">
        <f t="shared" si="95"/>
        <v>45321</v>
      </c>
      <c r="AM71" s="5" t="str">
        <f t="shared" si="96"/>
        <v/>
      </c>
      <c r="AN71" s="5">
        <f t="shared" si="97"/>
        <v>45342</v>
      </c>
      <c r="AO71" s="5" t="str">
        <f t="shared" si="98"/>
        <v/>
      </c>
      <c r="AQ71" s="4" t="str">
        <f t="shared" si="61"/>
        <v>{"</v>
      </c>
      <c r="AR71" s="4" t="str">
        <f t="shared" si="62"/>
        <v>"</v>
      </c>
      <c r="AS71" s="4" t="str">
        <f t="shared" si="63"/>
        <v xml:space="preserve">: </v>
      </c>
      <c r="AT71" s="4" t="str">
        <f t="shared" si="64"/>
        <v>100.0</v>
      </c>
      <c r="AU71" s="4" t="str">
        <f t="shared" si="65"/>
        <v>}</v>
      </c>
      <c r="AW71" s="8" t="str">
        <f t="shared" si="100"/>
        <v>15% PUR</v>
      </c>
      <c r="AX71" s="8" t="str">
        <f t="shared" si="101"/>
        <v>0% PUR</v>
      </c>
      <c r="AY71" s="8" t="str">
        <f t="shared" si="102"/>
        <v>15% PUR</v>
      </c>
      <c r="AZ71" s="8" t="str">
        <f t="shared" si="103"/>
        <v>15% PUR</v>
      </c>
      <c r="BA71" s="8" t="str">
        <f t="shared" si="104"/>
        <v>15% PUR</v>
      </c>
      <c r="BB71" s="8" t="str">
        <f t="shared" si="105"/>
        <v>0% PUR</v>
      </c>
      <c r="BC71" s="4" t="str">
        <f t="shared" si="99"/>
        <v>Deduction of Advance Payment to Suppliers</v>
      </c>
      <c r="BD71" s="4" t="str">
        <f t="shared" si="66"/>
        <v>Manpower</v>
      </c>
      <c r="BE71" s="4" t="str">
        <f t="shared" si="67"/>
        <v>Machinary</v>
      </c>
      <c r="BF71" s="4" t="str">
        <f t="shared" si="68"/>
        <v>Deduction of Advance Payment to Suppliers</v>
      </c>
      <c r="BG71" s="4" t="str">
        <f t="shared" si="69"/>
        <v>Indirect Costs</v>
      </c>
      <c r="BH71" s="4" t="str">
        <f t="shared" si="70"/>
        <v>Overheads</v>
      </c>
      <c r="BI71" s="4">
        <f t="shared" si="106"/>
        <v>-1</v>
      </c>
      <c r="BJ71" s="4">
        <f t="shared" si="107"/>
        <v>1</v>
      </c>
      <c r="BK71" s="4">
        <f t="shared" si="108"/>
        <v>1</v>
      </c>
      <c r="BL71" s="4">
        <f t="shared" si="109"/>
        <v>-1</v>
      </c>
      <c r="BM71" s="4">
        <f t="shared" si="110"/>
        <v>1</v>
      </c>
      <c r="BN71" s="4">
        <f t="shared" si="111"/>
        <v>1</v>
      </c>
      <c r="BO71" s="26">
        <f t="shared" si="112"/>
        <v>0</v>
      </c>
      <c r="BP71" s="26">
        <f t="shared" si="113"/>
        <v>0</v>
      </c>
      <c r="BQ71" s="26">
        <f t="shared" si="114"/>
        <v>0</v>
      </c>
      <c r="BR71" s="26">
        <f t="shared" si="115"/>
        <v>0</v>
      </c>
      <c r="BS71" s="26">
        <f t="shared" si="116"/>
        <v>0</v>
      </c>
      <c r="BT71" s="26">
        <f t="shared" si="117"/>
        <v>0</v>
      </c>
      <c r="BU71" s="27">
        <f t="shared" si="118"/>
        <v>0</v>
      </c>
      <c r="BV71" s="27" t="str">
        <f t="shared" si="119"/>
        <v/>
      </c>
    </row>
    <row r="72" spans="1:74" x14ac:dyDescent="0.2">
      <c r="A72" s="4" t="s">
        <v>794</v>
      </c>
      <c r="B72" s="5">
        <v>45323</v>
      </c>
      <c r="C72" s="5">
        <f t="shared" si="71"/>
        <v>45293</v>
      </c>
      <c r="D72" s="31" t="s">
        <v>1038</v>
      </c>
      <c r="E72" s="4" t="str">
        <f t="shared" si="72"/>
        <v>Raw Material Supplier</v>
      </c>
      <c r="F72" s="31" t="s">
        <v>1039</v>
      </c>
      <c r="G72" s="4" t="str">
        <f t="shared" si="73"/>
        <v>Employees Wages &amp; Salaries</v>
      </c>
      <c r="H72" s="31" t="s">
        <v>1041</v>
      </c>
      <c r="I72" s="4" t="str">
        <f t="shared" si="74"/>
        <v>Machinary Depreciation &amp; Maintenance</v>
      </c>
      <c r="J72" s="31" t="s">
        <v>1040</v>
      </c>
      <c r="K72" s="4" t="str">
        <f t="shared" si="75"/>
        <v>Subcontractors &amp; Services</v>
      </c>
      <c r="L72" s="31" t="s">
        <v>1042</v>
      </c>
      <c r="M72" s="4" t="str">
        <f t="shared" si="76"/>
        <v>Indirect Costs</v>
      </c>
      <c r="N72" s="31" t="s">
        <v>1020</v>
      </c>
      <c r="O72" s="4" t="str">
        <f t="shared" si="77"/>
        <v>Overheads</v>
      </c>
      <c r="P72" s="49">
        <v>45351</v>
      </c>
      <c r="Q72" s="5">
        <f t="shared" si="78"/>
        <v>45321</v>
      </c>
      <c r="R72" s="5">
        <f t="shared" si="79"/>
        <v>45321</v>
      </c>
      <c r="S72" s="4">
        <v>1002554.22</v>
      </c>
      <c r="T72" s="7">
        <f t="shared" si="60"/>
        <v>1002554</v>
      </c>
      <c r="U72" s="4">
        <v>10183</v>
      </c>
      <c r="V72" s="4">
        <f>VLOOKUP(U72,'CC Odoo'!$A$1:$E$998,4,FALSE)</f>
        <v>955</v>
      </c>
      <c r="W72" s="4" t="str">
        <f t="shared" si="80"/>
        <v>{"955": 100.0}</v>
      </c>
      <c r="X72" s="4" t="str">
        <f t="shared" si="81"/>
        <v>3010092</v>
      </c>
      <c r="Y72" s="4" t="str">
        <f t="shared" si="82"/>
        <v>3010093</v>
      </c>
      <c r="Z72" s="4" t="str">
        <f t="shared" si="83"/>
        <v>3010094</v>
      </c>
      <c r="AA72" s="4" t="str">
        <f t="shared" si="84"/>
        <v>3010095</v>
      </c>
      <c r="AB72" s="4" t="str">
        <f t="shared" si="85"/>
        <v>3010096</v>
      </c>
      <c r="AC72" s="4" t="str">
        <f t="shared" si="86"/>
        <v>3010097</v>
      </c>
      <c r="AD72" s="5">
        <f t="shared" si="87"/>
        <v>45356</v>
      </c>
      <c r="AE72" s="5">
        <f t="shared" si="88"/>
        <v>45356</v>
      </c>
      <c r="AF72" s="5">
        <f t="shared" si="89"/>
        <v>45326</v>
      </c>
      <c r="AG72" s="5">
        <f t="shared" si="90"/>
        <v>45326</v>
      </c>
      <c r="AH72" s="5">
        <f t="shared" si="91"/>
        <v>45351</v>
      </c>
      <c r="AI72" s="5">
        <f t="shared" si="92"/>
        <v>45351</v>
      </c>
      <c r="AJ72" s="5">
        <f t="shared" si="93"/>
        <v>45336</v>
      </c>
      <c r="AK72" s="5">
        <f t="shared" si="94"/>
        <v>45336</v>
      </c>
      <c r="AL72" s="5">
        <f t="shared" si="95"/>
        <v>45321</v>
      </c>
      <c r="AM72" s="5">
        <f t="shared" si="96"/>
        <v>45321</v>
      </c>
      <c r="AN72" s="5">
        <f t="shared" si="97"/>
        <v>45342</v>
      </c>
      <c r="AO72" s="5">
        <f t="shared" si="98"/>
        <v>45342</v>
      </c>
      <c r="AQ72" s="4" t="str">
        <f t="shared" si="61"/>
        <v>{"</v>
      </c>
      <c r="AR72" s="4" t="str">
        <f t="shared" si="62"/>
        <v>"</v>
      </c>
      <c r="AS72" s="4" t="str">
        <f t="shared" si="63"/>
        <v xml:space="preserve">: </v>
      </c>
      <c r="AT72" s="4" t="str">
        <f t="shared" si="64"/>
        <v>100.0</v>
      </c>
      <c r="AU72" s="4" t="str">
        <f t="shared" si="65"/>
        <v>}</v>
      </c>
      <c r="AW72" s="8" t="str">
        <f t="shared" si="100"/>
        <v>15% PUR</v>
      </c>
      <c r="AX72" s="8" t="str">
        <f t="shared" si="101"/>
        <v>0% PUR</v>
      </c>
      <c r="AY72" s="8" t="str">
        <f t="shared" si="102"/>
        <v>15% PUR</v>
      </c>
      <c r="AZ72" s="8" t="str">
        <f t="shared" si="103"/>
        <v>15% PUR</v>
      </c>
      <c r="BA72" s="8" t="str">
        <f t="shared" si="104"/>
        <v>15% PUR</v>
      </c>
      <c r="BB72" s="8" t="str">
        <f t="shared" si="105"/>
        <v>0% PUR</v>
      </c>
      <c r="BC72" s="4" t="str">
        <f t="shared" si="99"/>
        <v>Raw Material</v>
      </c>
      <c r="BD72" s="4" t="str">
        <f t="shared" si="66"/>
        <v>Manpower</v>
      </c>
      <c r="BE72" s="4" t="str">
        <f t="shared" si="67"/>
        <v>Machinary</v>
      </c>
      <c r="BF72" s="4" t="str">
        <f t="shared" si="68"/>
        <v>Subcontractors</v>
      </c>
      <c r="BG72" s="4" t="str">
        <f t="shared" si="69"/>
        <v>Indirect Costs</v>
      </c>
      <c r="BH72" s="4" t="str">
        <f t="shared" si="70"/>
        <v>Overheads</v>
      </c>
      <c r="BI72" s="4">
        <f t="shared" si="106"/>
        <v>1</v>
      </c>
      <c r="BJ72" s="4">
        <f t="shared" si="107"/>
        <v>1</v>
      </c>
      <c r="BK72" s="4">
        <f t="shared" si="108"/>
        <v>1</v>
      </c>
      <c r="BL72" s="4">
        <f t="shared" si="109"/>
        <v>1</v>
      </c>
      <c r="BM72" s="4">
        <f t="shared" si="110"/>
        <v>1</v>
      </c>
      <c r="BN72" s="4">
        <f t="shared" si="111"/>
        <v>1</v>
      </c>
      <c r="BO72" s="26">
        <f t="shared" si="112"/>
        <v>464684</v>
      </c>
      <c r="BP72" s="26">
        <f t="shared" si="113"/>
        <v>226978</v>
      </c>
      <c r="BQ72" s="26">
        <f t="shared" si="114"/>
        <v>20953</v>
      </c>
      <c r="BR72" s="26">
        <f t="shared" si="115"/>
        <v>93037</v>
      </c>
      <c r="BS72" s="26">
        <f t="shared" si="116"/>
        <v>39801</v>
      </c>
      <c r="BT72" s="26">
        <f t="shared" si="117"/>
        <v>91834</v>
      </c>
      <c r="BU72" s="27">
        <f t="shared" si="118"/>
        <v>1002554</v>
      </c>
      <c r="BV72" s="27">
        <f t="shared" si="119"/>
        <v>937287</v>
      </c>
    </row>
    <row r="73" spans="1:74" x14ac:dyDescent="0.2">
      <c r="A73" s="4" t="s">
        <v>795</v>
      </c>
      <c r="B73" s="5">
        <v>45323</v>
      </c>
      <c r="C73" s="5" t="str">
        <f t="shared" si="71"/>
        <v/>
      </c>
      <c r="D73" s="31" t="s">
        <v>1038</v>
      </c>
      <c r="E73" s="4" t="str">
        <f t="shared" si="72"/>
        <v/>
      </c>
      <c r="F73" s="31" t="s">
        <v>1039</v>
      </c>
      <c r="G73" s="4" t="str">
        <f t="shared" si="73"/>
        <v/>
      </c>
      <c r="H73" s="31" t="s">
        <v>1041</v>
      </c>
      <c r="I73" s="4" t="str">
        <f t="shared" si="74"/>
        <v/>
      </c>
      <c r="J73" s="31" t="s">
        <v>1040</v>
      </c>
      <c r="K73" s="4" t="str">
        <f t="shared" si="75"/>
        <v/>
      </c>
      <c r="L73" s="31" t="s">
        <v>1042</v>
      </c>
      <c r="M73" s="4" t="str">
        <f t="shared" si="76"/>
        <v/>
      </c>
      <c r="N73" s="31" t="s">
        <v>1020</v>
      </c>
      <c r="O73" s="4" t="str">
        <f t="shared" si="77"/>
        <v/>
      </c>
      <c r="P73" s="49">
        <v>45351</v>
      </c>
      <c r="Q73" s="5" t="str">
        <f t="shared" si="78"/>
        <v/>
      </c>
      <c r="R73" s="5" t="str">
        <f t="shared" si="79"/>
        <v/>
      </c>
      <c r="S73" s="4">
        <v>304375.46119199996</v>
      </c>
      <c r="T73" s="7">
        <f t="shared" si="60"/>
        <v>304375</v>
      </c>
      <c r="U73" s="4">
        <v>10183</v>
      </c>
      <c r="V73" s="4">
        <f>VLOOKUP(U73,'CC Odoo'!$A$1:$E$998,4,FALSE)</f>
        <v>955</v>
      </c>
      <c r="W73" s="4" t="str">
        <f t="shared" si="80"/>
        <v>{"955": 100.0}</v>
      </c>
      <c r="X73" s="4" t="str">
        <f t="shared" si="81"/>
        <v>101011701</v>
      </c>
      <c r="Y73" s="4" t="str">
        <f t="shared" si="82"/>
        <v>3010093</v>
      </c>
      <c r="Z73" s="4" t="str">
        <f t="shared" si="83"/>
        <v>3010094</v>
      </c>
      <c r="AA73" s="4" t="str">
        <f t="shared" si="84"/>
        <v>101011701</v>
      </c>
      <c r="AB73" s="4" t="str">
        <f t="shared" si="85"/>
        <v>3010096</v>
      </c>
      <c r="AC73" s="4" t="str">
        <f t="shared" si="86"/>
        <v>3010097</v>
      </c>
      <c r="AD73" s="5">
        <f t="shared" si="87"/>
        <v>45356</v>
      </c>
      <c r="AE73" s="5" t="str">
        <f t="shared" si="88"/>
        <v/>
      </c>
      <c r="AF73" s="5">
        <f t="shared" si="89"/>
        <v>45326</v>
      </c>
      <c r="AG73" s="5" t="str">
        <f t="shared" si="90"/>
        <v/>
      </c>
      <c r="AH73" s="5">
        <f t="shared" si="91"/>
        <v>45351</v>
      </c>
      <c r="AI73" s="5" t="str">
        <f t="shared" si="92"/>
        <v/>
      </c>
      <c r="AJ73" s="5">
        <f t="shared" si="93"/>
        <v>45336</v>
      </c>
      <c r="AK73" s="5" t="str">
        <f t="shared" si="94"/>
        <v/>
      </c>
      <c r="AL73" s="5">
        <f t="shared" si="95"/>
        <v>45321</v>
      </c>
      <c r="AM73" s="5" t="str">
        <f t="shared" si="96"/>
        <v/>
      </c>
      <c r="AN73" s="5">
        <f t="shared" si="97"/>
        <v>45342</v>
      </c>
      <c r="AO73" s="5" t="str">
        <f t="shared" si="98"/>
        <v/>
      </c>
      <c r="AQ73" s="4" t="str">
        <f t="shared" si="61"/>
        <v>{"</v>
      </c>
      <c r="AR73" s="4" t="str">
        <f t="shared" si="62"/>
        <v>"</v>
      </c>
      <c r="AS73" s="4" t="str">
        <f t="shared" si="63"/>
        <v xml:space="preserve">: </v>
      </c>
      <c r="AT73" s="4" t="str">
        <f t="shared" si="64"/>
        <v>100.0</v>
      </c>
      <c r="AU73" s="4" t="str">
        <f t="shared" si="65"/>
        <v>}</v>
      </c>
      <c r="AW73" s="8" t="str">
        <f t="shared" si="100"/>
        <v>15% PUR</v>
      </c>
      <c r="AX73" s="8" t="str">
        <f t="shared" si="101"/>
        <v>0% PUR</v>
      </c>
      <c r="AY73" s="8" t="str">
        <f t="shared" si="102"/>
        <v>15% PUR</v>
      </c>
      <c r="AZ73" s="8" t="str">
        <f t="shared" si="103"/>
        <v>15% PUR</v>
      </c>
      <c r="BA73" s="8" t="str">
        <f t="shared" si="104"/>
        <v>15% PUR</v>
      </c>
      <c r="BB73" s="8" t="str">
        <f t="shared" si="105"/>
        <v>0% PUR</v>
      </c>
      <c r="BC73" s="4" t="str">
        <f t="shared" si="99"/>
        <v>Deduction of Advance Payment to Suppliers</v>
      </c>
      <c r="BD73" s="4" t="str">
        <f t="shared" si="66"/>
        <v>Manpower</v>
      </c>
      <c r="BE73" s="4" t="str">
        <f t="shared" si="67"/>
        <v>Machinary</v>
      </c>
      <c r="BF73" s="4" t="str">
        <f t="shared" si="68"/>
        <v>Deduction of Advance Payment to Suppliers</v>
      </c>
      <c r="BG73" s="4" t="str">
        <f t="shared" si="69"/>
        <v>Indirect Costs</v>
      </c>
      <c r="BH73" s="4" t="str">
        <f t="shared" si="70"/>
        <v>Overheads</v>
      </c>
      <c r="BI73" s="4">
        <f t="shared" si="106"/>
        <v>-1</v>
      </c>
      <c r="BJ73" s="4">
        <f t="shared" si="107"/>
        <v>1</v>
      </c>
      <c r="BK73" s="4">
        <f t="shared" si="108"/>
        <v>1</v>
      </c>
      <c r="BL73" s="4">
        <f t="shared" si="109"/>
        <v>-1</v>
      </c>
      <c r="BM73" s="4">
        <f t="shared" si="110"/>
        <v>1</v>
      </c>
      <c r="BN73" s="4">
        <f t="shared" si="111"/>
        <v>1</v>
      </c>
      <c r="BO73" s="26">
        <f t="shared" si="112"/>
        <v>141078</v>
      </c>
      <c r="BP73" s="26">
        <f t="shared" si="113"/>
        <v>68911</v>
      </c>
      <c r="BQ73" s="26">
        <f t="shared" si="114"/>
        <v>6361</v>
      </c>
      <c r="BR73" s="26">
        <f t="shared" si="115"/>
        <v>28246</v>
      </c>
      <c r="BS73" s="26">
        <f t="shared" si="116"/>
        <v>12084</v>
      </c>
      <c r="BT73" s="26">
        <f t="shared" si="117"/>
        <v>27881</v>
      </c>
      <c r="BU73" s="27">
        <f t="shared" si="118"/>
        <v>-304375</v>
      </c>
      <c r="BV73" s="27" t="str">
        <f t="shared" si="119"/>
        <v/>
      </c>
    </row>
    <row r="74" spans="1:74" x14ac:dyDescent="0.2">
      <c r="A74" s="4" t="s">
        <v>794</v>
      </c>
      <c r="B74" s="5">
        <v>45323</v>
      </c>
      <c r="C74" s="5">
        <f t="shared" si="71"/>
        <v>45293</v>
      </c>
      <c r="D74" s="31" t="s">
        <v>1038</v>
      </c>
      <c r="E74" s="4" t="str">
        <f t="shared" si="72"/>
        <v>Raw Material Supplier</v>
      </c>
      <c r="F74" s="31" t="s">
        <v>1039</v>
      </c>
      <c r="G74" s="4" t="str">
        <f t="shared" si="73"/>
        <v>Employees Wages &amp; Salaries</v>
      </c>
      <c r="H74" s="31" t="s">
        <v>1041</v>
      </c>
      <c r="I74" s="4" t="str">
        <f t="shared" si="74"/>
        <v>Machinary Depreciation &amp; Maintenance</v>
      </c>
      <c r="J74" s="31" t="s">
        <v>1040</v>
      </c>
      <c r="K74" s="4" t="str">
        <f t="shared" si="75"/>
        <v>Subcontractors &amp; Services</v>
      </c>
      <c r="L74" s="31" t="s">
        <v>1042</v>
      </c>
      <c r="M74" s="4" t="str">
        <f t="shared" si="76"/>
        <v>Indirect Costs</v>
      </c>
      <c r="N74" s="31" t="s">
        <v>1020</v>
      </c>
      <c r="O74" s="4" t="str">
        <f t="shared" si="77"/>
        <v>Overheads</v>
      </c>
      <c r="P74" s="49">
        <v>45351</v>
      </c>
      <c r="Q74" s="5">
        <f t="shared" si="78"/>
        <v>45321</v>
      </c>
      <c r="R74" s="5">
        <f t="shared" si="79"/>
        <v>45321</v>
      </c>
      <c r="S74" s="4">
        <v>549610.14000000013</v>
      </c>
      <c r="T74" s="7">
        <f t="shared" si="60"/>
        <v>549610</v>
      </c>
      <c r="U74" s="4">
        <v>10156</v>
      </c>
      <c r="V74" s="4">
        <f>VLOOKUP(U74,'CC Odoo'!$A$1:$E$998,4,FALSE)</f>
        <v>928</v>
      </c>
      <c r="W74" s="4" t="str">
        <f t="shared" si="80"/>
        <v>{"928": 100.0}</v>
      </c>
      <c r="X74" s="4" t="str">
        <f t="shared" si="81"/>
        <v>3010092</v>
      </c>
      <c r="Y74" s="4" t="str">
        <f t="shared" si="82"/>
        <v>3010093</v>
      </c>
      <c r="Z74" s="4" t="str">
        <f t="shared" si="83"/>
        <v>3010094</v>
      </c>
      <c r="AA74" s="4" t="str">
        <f t="shared" si="84"/>
        <v>3010095</v>
      </c>
      <c r="AB74" s="4" t="str">
        <f t="shared" si="85"/>
        <v>3010096</v>
      </c>
      <c r="AC74" s="4" t="str">
        <f t="shared" si="86"/>
        <v>3010097</v>
      </c>
      <c r="AD74" s="5">
        <f t="shared" si="87"/>
        <v>45356</v>
      </c>
      <c r="AE74" s="5">
        <f t="shared" si="88"/>
        <v>45356</v>
      </c>
      <c r="AF74" s="5">
        <f t="shared" si="89"/>
        <v>45326</v>
      </c>
      <c r="AG74" s="5">
        <f t="shared" si="90"/>
        <v>45326</v>
      </c>
      <c r="AH74" s="5">
        <f t="shared" si="91"/>
        <v>45351</v>
      </c>
      <c r="AI74" s="5">
        <f t="shared" si="92"/>
        <v>45351</v>
      </c>
      <c r="AJ74" s="5">
        <f t="shared" si="93"/>
        <v>45336</v>
      </c>
      <c r="AK74" s="5">
        <f t="shared" si="94"/>
        <v>45336</v>
      </c>
      <c r="AL74" s="5">
        <f t="shared" si="95"/>
        <v>45321</v>
      </c>
      <c r="AM74" s="5">
        <f t="shared" si="96"/>
        <v>45321</v>
      </c>
      <c r="AN74" s="5">
        <f t="shared" si="97"/>
        <v>45342</v>
      </c>
      <c r="AO74" s="5">
        <f t="shared" si="98"/>
        <v>45342</v>
      </c>
      <c r="AQ74" s="4" t="str">
        <f t="shared" si="61"/>
        <v>{"</v>
      </c>
      <c r="AR74" s="4" t="str">
        <f t="shared" si="62"/>
        <v>"</v>
      </c>
      <c r="AS74" s="4" t="str">
        <f t="shared" si="63"/>
        <v xml:space="preserve">: </v>
      </c>
      <c r="AT74" s="4" t="str">
        <f t="shared" si="64"/>
        <v>100.0</v>
      </c>
      <c r="AU74" s="4" t="str">
        <f t="shared" si="65"/>
        <v>}</v>
      </c>
      <c r="AW74" s="8" t="str">
        <f t="shared" si="100"/>
        <v>15% PUR</v>
      </c>
      <c r="AX74" s="8" t="str">
        <f t="shared" si="101"/>
        <v>0% PUR</v>
      </c>
      <c r="AY74" s="8" t="str">
        <f t="shared" si="102"/>
        <v>15% PUR</v>
      </c>
      <c r="AZ74" s="8" t="str">
        <f t="shared" si="103"/>
        <v>15% PUR</v>
      </c>
      <c r="BA74" s="8" t="str">
        <f t="shared" si="104"/>
        <v>15% PUR</v>
      </c>
      <c r="BB74" s="8" t="str">
        <f t="shared" si="105"/>
        <v>0% PUR</v>
      </c>
      <c r="BC74" s="4" t="str">
        <f t="shared" si="99"/>
        <v>Raw Material</v>
      </c>
      <c r="BD74" s="4" t="str">
        <f t="shared" si="66"/>
        <v>Manpower</v>
      </c>
      <c r="BE74" s="4" t="str">
        <f t="shared" si="67"/>
        <v>Machinary</v>
      </c>
      <c r="BF74" s="4" t="str">
        <f t="shared" si="68"/>
        <v>Subcontractors</v>
      </c>
      <c r="BG74" s="4" t="str">
        <f t="shared" si="69"/>
        <v>Indirect Costs</v>
      </c>
      <c r="BH74" s="4" t="str">
        <f t="shared" si="70"/>
        <v>Overheads</v>
      </c>
      <c r="BI74" s="4">
        <f t="shared" si="106"/>
        <v>1</v>
      </c>
      <c r="BJ74" s="4">
        <f t="shared" si="107"/>
        <v>1</v>
      </c>
      <c r="BK74" s="4">
        <f t="shared" si="108"/>
        <v>1</v>
      </c>
      <c r="BL74" s="4">
        <f t="shared" si="109"/>
        <v>1</v>
      </c>
      <c r="BM74" s="4">
        <f t="shared" si="110"/>
        <v>1</v>
      </c>
      <c r="BN74" s="4">
        <f t="shared" si="111"/>
        <v>1</v>
      </c>
      <c r="BO74" s="26">
        <f t="shared" si="112"/>
        <v>254744</v>
      </c>
      <c r="BP74" s="26">
        <f t="shared" si="113"/>
        <v>124432</v>
      </c>
      <c r="BQ74" s="26">
        <f t="shared" si="114"/>
        <v>11487</v>
      </c>
      <c r="BR74" s="26">
        <f t="shared" si="115"/>
        <v>51004</v>
      </c>
      <c r="BS74" s="26">
        <f t="shared" si="116"/>
        <v>21820</v>
      </c>
      <c r="BT74" s="26">
        <f t="shared" si="117"/>
        <v>50344</v>
      </c>
      <c r="BU74" s="27">
        <f t="shared" si="118"/>
        <v>549610</v>
      </c>
      <c r="BV74" s="27">
        <f t="shared" si="119"/>
        <v>513831</v>
      </c>
    </row>
    <row r="75" spans="1:74" x14ac:dyDescent="0.2">
      <c r="A75" s="4" t="s">
        <v>795</v>
      </c>
      <c r="B75" s="5">
        <v>45323</v>
      </c>
      <c r="C75" s="5" t="str">
        <f t="shared" si="71"/>
        <v/>
      </c>
      <c r="D75" s="31" t="s">
        <v>1038</v>
      </c>
      <c r="E75" s="4" t="str">
        <f t="shared" si="72"/>
        <v/>
      </c>
      <c r="F75" s="31" t="s">
        <v>1039</v>
      </c>
      <c r="G75" s="4" t="str">
        <f t="shared" si="73"/>
        <v/>
      </c>
      <c r="H75" s="31" t="s">
        <v>1041</v>
      </c>
      <c r="I75" s="4" t="str">
        <f t="shared" si="74"/>
        <v/>
      </c>
      <c r="J75" s="31" t="s">
        <v>1040</v>
      </c>
      <c r="K75" s="4" t="str">
        <f t="shared" si="75"/>
        <v/>
      </c>
      <c r="L75" s="31" t="s">
        <v>1042</v>
      </c>
      <c r="M75" s="4" t="str">
        <f t="shared" si="76"/>
        <v/>
      </c>
      <c r="N75" s="31" t="s">
        <v>1020</v>
      </c>
      <c r="O75" s="4" t="str">
        <f t="shared" si="77"/>
        <v/>
      </c>
      <c r="P75" s="49">
        <v>45351</v>
      </c>
      <c r="Q75" s="5" t="str">
        <f t="shared" si="78"/>
        <v/>
      </c>
      <c r="R75" s="5" t="str">
        <f t="shared" si="79"/>
        <v/>
      </c>
      <c r="S75" s="4">
        <v>0</v>
      </c>
      <c r="T75" s="7">
        <f t="shared" si="60"/>
        <v>0</v>
      </c>
      <c r="U75" s="4">
        <v>10156</v>
      </c>
      <c r="V75" s="4">
        <f>VLOOKUP(U75,'CC Odoo'!$A$1:$E$998,4,FALSE)</f>
        <v>928</v>
      </c>
      <c r="W75" s="4" t="str">
        <f t="shared" si="80"/>
        <v>{"928": 100.0}</v>
      </c>
      <c r="X75" s="4" t="str">
        <f t="shared" si="81"/>
        <v>101011701</v>
      </c>
      <c r="Y75" s="4" t="str">
        <f t="shared" si="82"/>
        <v>3010093</v>
      </c>
      <c r="Z75" s="4" t="str">
        <f t="shared" si="83"/>
        <v>3010094</v>
      </c>
      <c r="AA75" s="4" t="str">
        <f t="shared" si="84"/>
        <v>101011701</v>
      </c>
      <c r="AB75" s="4" t="str">
        <f t="shared" si="85"/>
        <v>3010096</v>
      </c>
      <c r="AC75" s="4" t="str">
        <f t="shared" si="86"/>
        <v>3010097</v>
      </c>
      <c r="AD75" s="5">
        <f t="shared" si="87"/>
        <v>45356</v>
      </c>
      <c r="AE75" s="5" t="str">
        <f t="shared" si="88"/>
        <v/>
      </c>
      <c r="AF75" s="5">
        <f t="shared" si="89"/>
        <v>45326</v>
      </c>
      <c r="AG75" s="5" t="str">
        <f t="shared" si="90"/>
        <v/>
      </c>
      <c r="AH75" s="5">
        <f t="shared" si="91"/>
        <v>45351</v>
      </c>
      <c r="AI75" s="5" t="str">
        <f t="shared" si="92"/>
        <v/>
      </c>
      <c r="AJ75" s="5">
        <f t="shared" si="93"/>
        <v>45336</v>
      </c>
      <c r="AK75" s="5" t="str">
        <f t="shared" si="94"/>
        <v/>
      </c>
      <c r="AL75" s="5">
        <f t="shared" si="95"/>
        <v>45321</v>
      </c>
      <c r="AM75" s="5" t="str">
        <f t="shared" si="96"/>
        <v/>
      </c>
      <c r="AN75" s="5">
        <f t="shared" si="97"/>
        <v>45342</v>
      </c>
      <c r="AO75" s="5" t="str">
        <f t="shared" si="98"/>
        <v/>
      </c>
      <c r="AQ75" s="4" t="str">
        <f t="shared" si="61"/>
        <v>{"</v>
      </c>
      <c r="AR75" s="4" t="str">
        <f t="shared" si="62"/>
        <v>"</v>
      </c>
      <c r="AS75" s="4" t="str">
        <f t="shared" si="63"/>
        <v xml:space="preserve">: </v>
      </c>
      <c r="AT75" s="4" t="str">
        <f t="shared" si="64"/>
        <v>100.0</v>
      </c>
      <c r="AU75" s="4" t="str">
        <f t="shared" si="65"/>
        <v>}</v>
      </c>
      <c r="AW75" s="8" t="str">
        <f t="shared" si="100"/>
        <v>15% PUR</v>
      </c>
      <c r="AX75" s="8" t="str">
        <f t="shared" si="101"/>
        <v>0% PUR</v>
      </c>
      <c r="AY75" s="8" t="str">
        <f t="shared" si="102"/>
        <v>15% PUR</v>
      </c>
      <c r="AZ75" s="8" t="str">
        <f t="shared" si="103"/>
        <v>15% PUR</v>
      </c>
      <c r="BA75" s="8" t="str">
        <f t="shared" si="104"/>
        <v>15% PUR</v>
      </c>
      <c r="BB75" s="8" t="str">
        <f t="shared" si="105"/>
        <v>0% PUR</v>
      </c>
      <c r="BC75" s="4" t="str">
        <f t="shared" si="99"/>
        <v>Deduction of Advance Payment to Suppliers</v>
      </c>
      <c r="BD75" s="4" t="str">
        <f t="shared" si="66"/>
        <v>Manpower</v>
      </c>
      <c r="BE75" s="4" t="str">
        <f t="shared" si="67"/>
        <v>Machinary</v>
      </c>
      <c r="BF75" s="4" t="str">
        <f t="shared" si="68"/>
        <v>Deduction of Advance Payment to Suppliers</v>
      </c>
      <c r="BG75" s="4" t="str">
        <f t="shared" si="69"/>
        <v>Indirect Costs</v>
      </c>
      <c r="BH75" s="4" t="str">
        <f t="shared" si="70"/>
        <v>Overheads</v>
      </c>
      <c r="BI75" s="4">
        <f t="shared" si="106"/>
        <v>-1</v>
      </c>
      <c r="BJ75" s="4">
        <f t="shared" si="107"/>
        <v>1</v>
      </c>
      <c r="BK75" s="4">
        <f t="shared" si="108"/>
        <v>1</v>
      </c>
      <c r="BL75" s="4">
        <f t="shared" si="109"/>
        <v>-1</v>
      </c>
      <c r="BM75" s="4">
        <f t="shared" si="110"/>
        <v>1</v>
      </c>
      <c r="BN75" s="4">
        <f t="shared" si="111"/>
        <v>1</v>
      </c>
      <c r="BO75" s="26">
        <f t="shared" si="112"/>
        <v>0</v>
      </c>
      <c r="BP75" s="26">
        <f t="shared" si="113"/>
        <v>0</v>
      </c>
      <c r="BQ75" s="26">
        <f t="shared" si="114"/>
        <v>0</v>
      </c>
      <c r="BR75" s="26">
        <f t="shared" si="115"/>
        <v>0</v>
      </c>
      <c r="BS75" s="26">
        <f t="shared" si="116"/>
        <v>0</v>
      </c>
      <c r="BT75" s="26">
        <f t="shared" si="117"/>
        <v>0</v>
      </c>
      <c r="BU75" s="27">
        <f t="shared" si="118"/>
        <v>0</v>
      </c>
      <c r="BV75" s="27" t="str">
        <f t="shared" si="119"/>
        <v/>
      </c>
    </row>
    <row r="76" spans="1:74" x14ac:dyDescent="0.2">
      <c r="A76" s="4" t="s">
        <v>794</v>
      </c>
      <c r="B76" s="5">
        <v>45323</v>
      </c>
      <c r="C76" s="5">
        <f t="shared" si="71"/>
        <v>45293</v>
      </c>
      <c r="D76" s="31" t="s">
        <v>1038</v>
      </c>
      <c r="E76" s="4" t="str">
        <f t="shared" si="72"/>
        <v>Raw Material Supplier</v>
      </c>
      <c r="F76" s="31" t="s">
        <v>1039</v>
      </c>
      <c r="G76" s="4" t="str">
        <f t="shared" si="73"/>
        <v>Employees Wages &amp; Salaries</v>
      </c>
      <c r="H76" s="31" t="s">
        <v>1041</v>
      </c>
      <c r="I76" s="4" t="str">
        <f t="shared" si="74"/>
        <v>Machinary Depreciation &amp; Maintenance</v>
      </c>
      <c r="J76" s="31" t="s">
        <v>1040</v>
      </c>
      <c r="K76" s="4" t="str">
        <f t="shared" si="75"/>
        <v>Subcontractors &amp; Services</v>
      </c>
      <c r="L76" s="31" t="s">
        <v>1042</v>
      </c>
      <c r="M76" s="4" t="str">
        <f t="shared" si="76"/>
        <v>Indirect Costs</v>
      </c>
      <c r="N76" s="31" t="s">
        <v>1020</v>
      </c>
      <c r="O76" s="4" t="str">
        <f t="shared" si="77"/>
        <v>Overheads</v>
      </c>
      <c r="P76" s="49">
        <v>45351</v>
      </c>
      <c r="Q76" s="5">
        <f t="shared" si="78"/>
        <v>45321</v>
      </c>
      <c r="R76" s="5">
        <f t="shared" si="79"/>
        <v>45321</v>
      </c>
      <c r="S76" s="4">
        <v>250000</v>
      </c>
      <c r="T76" s="7">
        <f t="shared" si="60"/>
        <v>250000</v>
      </c>
      <c r="U76" s="4">
        <v>10147</v>
      </c>
      <c r="V76" s="4">
        <f>VLOOKUP(U76,'CC Odoo'!$A$1:$E$998,4,FALSE)</f>
        <v>919</v>
      </c>
      <c r="W76" s="4" t="str">
        <f t="shared" si="80"/>
        <v>{"919": 100.0}</v>
      </c>
      <c r="X76" s="4" t="str">
        <f t="shared" si="81"/>
        <v>3010092</v>
      </c>
      <c r="Y76" s="4" t="str">
        <f t="shared" si="82"/>
        <v>3010093</v>
      </c>
      <c r="Z76" s="4" t="str">
        <f t="shared" si="83"/>
        <v>3010094</v>
      </c>
      <c r="AA76" s="4" t="str">
        <f t="shared" si="84"/>
        <v>3010095</v>
      </c>
      <c r="AB76" s="4" t="str">
        <f t="shared" si="85"/>
        <v>3010096</v>
      </c>
      <c r="AC76" s="4" t="str">
        <f t="shared" si="86"/>
        <v>3010097</v>
      </c>
      <c r="AD76" s="5">
        <f t="shared" si="87"/>
        <v>45356</v>
      </c>
      <c r="AE76" s="5">
        <f t="shared" si="88"/>
        <v>45356</v>
      </c>
      <c r="AF76" s="5">
        <f t="shared" si="89"/>
        <v>45326</v>
      </c>
      <c r="AG76" s="5">
        <f t="shared" si="90"/>
        <v>45326</v>
      </c>
      <c r="AH76" s="5">
        <f t="shared" si="91"/>
        <v>45351</v>
      </c>
      <c r="AI76" s="5">
        <f t="shared" si="92"/>
        <v>45351</v>
      </c>
      <c r="AJ76" s="5">
        <f t="shared" si="93"/>
        <v>45336</v>
      </c>
      <c r="AK76" s="5">
        <f t="shared" si="94"/>
        <v>45336</v>
      </c>
      <c r="AL76" s="5">
        <f t="shared" si="95"/>
        <v>45321</v>
      </c>
      <c r="AM76" s="5">
        <f t="shared" si="96"/>
        <v>45321</v>
      </c>
      <c r="AN76" s="5">
        <f t="shared" si="97"/>
        <v>45342</v>
      </c>
      <c r="AO76" s="5">
        <f t="shared" si="98"/>
        <v>45342</v>
      </c>
      <c r="AQ76" s="4" t="str">
        <f t="shared" si="61"/>
        <v>{"</v>
      </c>
      <c r="AR76" s="4" t="str">
        <f t="shared" si="62"/>
        <v>"</v>
      </c>
      <c r="AS76" s="4" t="str">
        <f t="shared" si="63"/>
        <v xml:space="preserve">: </v>
      </c>
      <c r="AT76" s="4" t="str">
        <f t="shared" si="64"/>
        <v>100.0</v>
      </c>
      <c r="AU76" s="4" t="str">
        <f t="shared" si="65"/>
        <v>}</v>
      </c>
      <c r="AW76" s="8" t="str">
        <f t="shared" si="100"/>
        <v>15% PUR</v>
      </c>
      <c r="AX76" s="8" t="str">
        <f t="shared" si="101"/>
        <v>0% PUR</v>
      </c>
      <c r="AY76" s="8" t="str">
        <f t="shared" si="102"/>
        <v>15% PUR</v>
      </c>
      <c r="AZ76" s="8" t="str">
        <f t="shared" si="103"/>
        <v>15% PUR</v>
      </c>
      <c r="BA76" s="8" t="str">
        <f t="shared" si="104"/>
        <v>15% PUR</v>
      </c>
      <c r="BB76" s="8" t="str">
        <f t="shared" si="105"/>
        <v>0% PUR</v>
      </c>
      <c r="BC76" s="4" t="str">
        <f t="shared" si="99"/>
        <v>Raw Material</v>
      </c>
      <c r="BD76" s="4" t="str">
        <f t="shared" si="66"/>
        <v>Manpower</v>
      </c>
      <c r="BE76" s="4" t="str">
        <f t="shared" si="67"/>
        <v>Machinary</v>
      </c>
      <c r="BF76" s="4" t="str">
        <f t="shared" si="68"/>
        <v>Subcontractors</v>
      </c>
      <c r="BG76" s="4" t="str">
        <f t="shared" si="69"/>
        <v>Indirect Costs</v>
      </c>
      <c r="BH76" s="4" t="str">
        <f t="shared" si="70"/>
        <v>Overheads</v>
      </c>
      <c r="BI76" s="4">
        <f t="shared" si="106"/>
        <v>1</v>
      </c>
      <c r="BJ76" s="4">
        <f t="shared" si="107"/>
        <v>1</v>
      </c>
      <c r="BK76" s="4">
        <f t="shared" si="108"/>
        <v>1</v>
      </c>
      <c r="BL76" s="4">
        <f t="shared" si="109"/>
        <v>1</v>
      </c>
      <c r="BM76" s="4">
        <f t="shared" si="110"/>
        <v>1</v>
      </c>
      <c r="BN76" s="4">
        <f t="shared" si="111"/>
        <v>1</v>
      </c>
      <c r="BO76" s="26">
        <f t="shared" si="112"/>
        <v>115875</v>
      </c>
      <c r="BP76" s="26">
        <f t="shared" si="113"/>
        <v>56600</v>
      </c>
      <c r="BQ76" s="26">
        <f t="shared" si="114"/>
        <v>5225</v>
      </c>
      <c r="BR76" s="26">
        <f t="shared" si="115"/>
        <v>23200</v>
      </c>
      <c r="BS76" s="26">
        <f t="shared" si="116"/>
        <v>9925</v>
      </c>
      <c r="BT76" s="26">
        <f t="shared" si="117"/>
        <v>22900</v>
      </c>
      <c r="BU76" s="27">
        <f t="shared" si="118"/>
        <v>250000</v>
      </c>
      <c r="BV76" s="27">
        <f t="shared" si="119"/>
        <v>233725</v>
      </c>
    </row>
    <row r="77" spans="1:74" x14ac:dyDescent="0.2">
      <c r="A77" s="4" t="s">
        <v>795</v>
      </c>
      <c r="B77" s="5">
        <v>45323</v>
      </c>
      <c r="C77" s="5" t="str">
        <f t="shared" si="71"/>
        <v/>
      </c>
      <c r="D77" s="31" t="s">
        <v>1038</v>
      </c>
      <c r="E77" s="4" t="str">
        <f t="shared" si="72"/>
        <v/>
      </c>
      <c r="F77" s="31" t="s">
        <v>1039</v>
      </c>
      <c r="G77" s="4" t="str">
        <f t="shared" si="73"/>
        <v/>
      </c>
      <c r="H77" s="31" t="s">
        <v>1041</v>
      </c>
      <c r="I77" s="4" t="str">
        <f t="shared" si="74"/>
        <v/>
      </c>
      <c r="J77" s="31" t="s">
        <v>1040</v>
      </c>
      <c r="K77" s="4" t="str">
        <f t="shared" si="75"/>
        <v/>
      </c>
      <c r="L77" s="31" t="s">
        <v>1042</v>
      </c>
      <c r="M77" s="4" t="str">
        <f t="shared" si="76"/>
        <v/>
      </c>
      <c r="N77" s="31" t="s">
        <v>1020</v>
      </c>
      <c r="O77" s="4" t="str">
        <f t="shared" si="77"/>
        <v/>
      </c>
      <c r="P77" s="49">
        <v>45351</v>
      </c>
      <c r="Q77" s="5" t="str">
        <f t="shared" si="78"/>
        <v/>
      </c>
      <c r="R77" s="5" t="str">
        <f t="shared" si="79"/>
        <v/>
      </c>
      <c r="S77" s="4">
        <v>0</v>
      </c>
      <c r="T77" s="7">
        <f t="shared" si="60"/>
        <v>0</v>
      </c>
      <c r="U77" s="4">
        <v>10147</v>
      </c>
      <c r="V77" s="4">
        <f>VLOOKUP(U77,'CC Odoo'!$A$1:$E$998,4,FALSE)</f>
        <v>919</v>
      </c>
      <c r="W77" s="4" t="str">
        <f t="shared" si="80"/>
        <v>{"919": 100.0}</v>
      </c>
      <c r="X77" s="4" t="str">
        <f t="shared" si="81"/>
        <v>101011701</v>
      </c>
      <c r="Y77" s="4" t="str">
        <f t="shared" si="82"/>
        <v>3010093</v>
      </c>
      <c r="Z77" s="4" t="str">
        <f t="shared" si="83"/>
        <v>3010094</v>
      </c>
      <c r="AA77" s="4" t="str">
        <f t="shared" si="84"/>
        <v>101011701</v>
      </c>
      <c r="AB77" s="4" t="str">
        <f t="shared" si="85"/>
        <v>3010096</v>
      </c>
      <c r="AC77" s="4" t="str">
        <f t="shared" si="86"/>
        <v>3010097</v>
      </c>
      <c r="AD77" s="5">
        <f t="shared" si="87"/>
        <v>45356</v>
      </c>
      <c r="AE77" s="5" t="str">
        <f t="shared" si="88"/>
        <v/>
      </c>
      <c r="AF77" s="5">
        <f t="shared" si="89"/>
        <v>45326</v>
      </c>
      <c r="AG77" s="5" t="str">
        <f t="shared" si="90"/>
        <v/>
      </c>
      <c r="AH77" s="5">
        <f t="shared" si="91"/>
        <v>45351</v>
      </c>
      <c r="AI77" s="5" t="str">
        <f t="shared" si="92"/>
        <v/>
      </c>
      <c r="AJ77" s="5">
        <f t="shared" si="93"/>
        <v>45336</v>
      </c>
      <c r="AK77" s="5" t="str">
        <f t="shared" si="94"/>
        <v/>
      </c>
      <c r="AL77" s="5">
        <f t="shared" si="95"/>
        <v>45321</v>
      </c>
      <c r="AM77" s="5" t="str">
        <f t="shared" si="96"/>
        <v/>
      </c>
      <c r="AN77" s="5">
        <f t="shared" si="97"/>
        <v>45342</v>
      </c>
      <c r="AO77" s="5" t="str">
        <f t="shared" si="98"/>
        <v/>
      </c>
      <c r="AQ77" s="4" t="str">
        <f t="shared" si="61"/>
        <v>{"</v>
      </c>
      <c r="AR77" s="4" t="str">
        <f t="shared" si="62"/>
        <v>"</v>
      </c>
      <c r="AS77" s="4" t="str">
        <f t="shared" si="63"/>
        <v xml:space="preserve">: </v>
      </c>
      <c r="AT77" s="4" t="str">
        <f t="shared" si="64"/>
        <v>100.0</v>
      </c>
      <c r="AU77" s="4" t="str">
        <f t="shared" si="65"/>
        <v>}</v>
      </c>
      <c r="AW77" s="8" t="str">
        <f t="shared" si="100"/>
        <v>15% PUR</v>
      </c>
      <c r="AX77" s="8" t="str">
        <f t="shared" si="101"/>
        <v>0% PUR</v>
      </c>
      <c r="AY77" s="8" t="str">
        <f t="shared" si="102"/>
        <v>15% PUR</v>
      </c>
      <c r="AZ77" s="8" t="str">
        <f t="shared" si="103"/>
        <v>15% PUR</v>
      </c>
      <c r="BA77" s="8" t="str">
        <f t="shared" si="104"/>
        <v>15% PUR</v>
      </c>
      <c r="BB77" s="8" t="str">
        <f t="shared" si="105"/>
        <v>0% PUR</v>
      </c>
      <c r="BC77" s="4" t="str">
        <f t="shared" si="99"/>
        <v>Deduction of Advance Payment to Suppliers</v>
      </c>
      <c r="BD77" s="4" t="str">
        <f t="shared" si="66"/>
        <v>Manpower</v>
      </c>
      <c r="BE77" s="4" t="str">
        <f t="shared" si="67"/>
        <v>Machinary</v>
      </c>
      <c r="BF77" s="4" t="str">
        <f t="shared" si="68"/>
        <v>Deduction of Advance Payment to Suppliers</v>
      </c>
      <c r="BG77" s="4" t="str">
        <f t="shared" si="69"/>
        <v>Indirect Costs</v>
      </c>
      <c r="BH77" s="4" t="str">
        <f t="shared" si="70"/>
        <v>Overheads</v>
      </c>
      <c r="BI77" s="4">
        <f t="shared" si="106"/>
        <v>-1</v>
      </c>
      <c r="BJ77" s="4">
        <f t="shared" si="107"/>
        <v>1</v>
      </c>
      <c r="BK77" s="4">
        <f t="shared" si="108"/>
        <v>1</v>
      </c>
      <c r="BL77" s="4">
        <f t="shared" si="109"/>
        <v>-1</v>
      </c>
      <c r="BM77" s="4">
        <f t="shared" si="110"/>
        <v>1</v>
      </c>
      <c r="BN77" s="4">
        <f t="shared" si="111"/>
        <v>1</v>
      </c>
      <c r="BO77" s="26">
        <f t="shared" si="112"/>
        <v>0</v>
      </c>
      <c r="BP77" s="26">
        <f t="shared" si="113"/>
        <v>0</v>
      </c>
      <c r="BQ77" s="26">
        <f t="shared" si="114"/>
        <v>0</v>
      </c>
      <c r="BR77" s="26">
        <f t="shared" si="115"/>
        <v>0</v>
      </c>
      <c r="BS77" s="26">
        <f t="shared" si="116"/>
        <v>0</v>
      </c>
      <c r="BT77" s="26">
        <f t="shared" si="117"/>
        <v>0</v>
      </c>
      <c r="BU77" s="27">
        <f t="shared" si="118"/>
        <v>0</v>
      </c>
      <c r="BV77" s="27" t="str">
        <f t="shared" si="119"/>
        <v/>
      </c>
    </row>
    <row r="78" spans="1:74" x14ac:dyDescent="0.2">
      <c r="A78" s="4" t="s">
        <v>794</v>
      </c>
      <c r="B78" s="5">
        <v>45323</v>
      </c>
      <c r="C78" s="5">
        <f t="shared" si="71"/>
        <v>45293</v>
      </c>
      <c r="D78" s="31" t="s">
        <v>1038</v>
      </c>
      <c r="E78" s="4" t="str">
        <f t="shared" si="72"/>
        <v>Raw Material Supplier</v>
      </c>
      <c r="F78" s="31" t="s">
        <v>1039</v>
      </c>
      <c r="G78" s="4" t="str">
        <f t="shared" si="73"/>
        <v>Employees Wages &amp; Salaries</v>
      </c>
      <c r="H78" s="31" t="s">
        <v>1041</v>
      </c>
      <c r="I78" s="4" t="str">
        <f t="shared" si="74"/>
        <v>Machinary Depreciation &amp; Maintenance</v>
      </c>
      <c r="J78" s="31" t="s">
        <v>1040</v>
      </c>
      <c r="K78" s="4" t="str">
        <f t="shared" si="75"/>
        <v>Subcontractors &amp; Services</v>
      </c>
      <c r="L78" s="31" t="s">
        <v>1042</v>
      </c>
      <c r="M78" s="4" t="str">
        <f t="shared" si="76"/>
        <v>Indirect Costs</v>
      </c>
      <c r="N78" s="31" t="s">
        <v>1020</v>
      </c>
      <c r="O78" s="4" t="str">
        <f t="shared" si="77"/>
        <v>Overheads</v>
      </c>
      <c r="P78" s="49">
        <v>45351</v>
      </c>
      <c r="Q78" s="5">
        <f t="shared" si="78"/>
        <v>45321</v>
      </c>
      <c r="R78" s="5">
        <f t="shared" si="79"/>
        <v>45321</v>
      </c>
      <c r="S78" s="4">
        <v>101139.8</v>
      </c>
      <c r="T78" s="7">
        <f t="shared" si="60"/>
        <v>101140</v>
      </c>
      <c r="U78" s="4">
        <v>10208</v>
      </c>
      <c r="V78" s="4">
        <f>VLOOKUP(U78,'CC Odoo'!$A$1:$E$998,4,FALSE)</f>
        <v>980</v>
      </c>
      <c r="W78" s="4" t="str">
        <f t="shared" si="80"/>
        <v>{"980": 100.0}</v>
      </c>
      <c r="X78" s="4" t="str">
        <f t="shared" si="81"/>
        <v>3010092</v>
      </c>
      <c r="Y78" s="4" t="str">
        <f t="shared" si="82"/>
        <v>3010093</v>
      </c>
      <c r="Z78" s="4" t="str">
        <f t="shared" si="83"/>
        <v>3010094</v>
      </c>
      <c r="AA78" s="4" t="str">
        <f t="shared" si="84"/>
        <v>3010095</v>
      </c>
      <c r="AB78" s="4" t="str">
        <f t="shared" si="85"/>
        <v>3010096</v>
      </c>
      <c r="AC78" s="4" t="str">
        <f t="shared" si="86"/>
        <v>3010097</v>
      </c>
      <c r="AD78" s="5">
        <f t="shared" si="87"/>
        <v>45356</v>
      </c>
      <c r="AE78" s="5">
        <f t="shared" si="88"/>
        <v>45356</v>
      </c>
      <c r="AF78" s="5">
        <f t="shared" si="89"/>
        <v>45326</v>
      </c>
      <c r="AG78" s="5">
        <f t="shared" si="90"/>
        <v>45326</v>
      </c>
      <c r="AH78" s="5">
        <f t="shared" si="91"/>
        <v>45351</v>
      </c>
      <c r="AI78" s="5">
        <f t="shared" si="92"/>
        <v>45351</v>
      </c>
      <c r="AJ78" s="5">
        <f t="shared" si="93"/>
        <v>45336</v>
      </c>
      <c r="AK78" s="5">
        <f t="shared" si="94"/>
        <v>45336</v>
      </c>
      <c r="AL78" s="5">
        <f t="shared" si="95"/>
        <v>45321</v>
      </c>
      <c r="AM78" s="5">
        <f t="shared" si="96"/>
        <v>45321</v>
      </c>
      <c r="AN78" s="5">
        <f t="shared" si="97"/>
        <v>45342</v>
      </c>
      <c r="AO78" s="5">
        <f t="shared" si="98"/>
        <v>45342</v>
      </c>
      <c r="AQ78" s="4" t="str">
        <f t="shared" si="61"/>
        <v>{"</v>
      </c>
      <c r="AR78" s="4" t="str">
        <f t="shared" si="62"/>
        <v>"</v>
      </c>
      <c r="AS78" s="4" t="str">
        <f t="shared" si="63"/>
        <v xml:space="preserve">: </v>
      </c>
      <c r="AT78" s="4" t="str">
        <f t="shared" si="64"/>
        <v>100.0</v>
      </c>
      <c r="AU78" s="4" t="str">
        <f t="shared" si="65"/>
        <v>}</v>
      </c>
      <c r="AW78" s="8" t="str">
        <f t="shared" si="100"/>
        <v>15% PUR</v>
      </c>
      <c r="AX78" s="8" t="str">
        <f t="shared" si="101"/>
        <v>0% PUR</v>
      </c>
      <c r="AY78" s="8" t="str">
        <f t="shared" si="102"/>
        <v>15% PUR</v>
      </c>
      <c r="AZ78" s="8" t="str">
        <f t="shared" si="103"/>
        <v>15% PUR</v>
      </c>
      <c r="BA78" s="8" t="str">
        <f t="shared" si="104"/>
        <v>15% PUR</v>
      </c>
      <c r="BB78" s="8" t="str">
        <f t="shared" si="105"/>
        <v>0% PUR</v>
      </c>
      <c r="BC78" s="4" t="str">
        <f t="shared" si="99"/>
        <v>Raw Material</v>
      </c>
      <c r="BD78" s="4" t="str">
        <f t="shared" si="66"/>
        <v>Manpower</v>
      </c>
      <c r="BE78" s="4" t="str">
        <f t="shared" si="67"/>
        <v>Machinary</v>
      </c>
      <c r="BF78" s="4" t="str">
        <f t="shared" si="68"/>
        <v>Subcontractors</v>
      </c>
      <c r="BG78" s="4" t="str">
        <f t="shared" si="69"/>
        <v>Indirect Costs</v>
      </c>
      <c r="BH78" s="4" t="str">
        <f t="shared" si="70"/>
        <v>Overheads</v>
      </c>
      <c r="BI78" s="4">
        <f t="shared" si="106"/>
        <v>1</v>
      </c>
      <c r="BJ78" s="4">
        <f t="shared" si="107"/>
        <v>1</v>
      </c>
      <c r="BK78" s="4">
        <f t="shared" si="108"/>
        <v>1</v>
      </c>
      <c r="BL78" s="4">
        <f t="shared" si="109"/>
        <v>1</v>
      </c>
      <c r="BM78" s="4">
        <f t="shared" si="110"/>
        <v>1</v>
      </c>
      <c r="BN78" s="4">
        <f t="shared" si="111"/>
        <v>1</v>
      </c>
      <c r="BO78" s="26">
        <f t="shared" si="112"/>
        <v>46878</v>
      </c>
      <c r="BP78" s="26">
        <f t="shared" si="113"/>
        <v>22898</v>
      </c>
      <c r="BQ78" s="26">
        <f t="shared" si="114"/>
        <v>2114</v>
      </c>
      <c r="BR78" s="26">
        <f t="shared" si="115"/>
        <v>9386</v>
      </c>
      <c r="BS78" s="26">
        <f t="shared" si="116"/>
        <v>4015</v>
      </c>
      <c r="BT78" s="26">
        <f t="shared" si="117"/>
        <v>9264</v>
      </c>
      <c r="BU78" s="27">
        <f t="shared" si="118"/>
        <v>101140</v>
      </c>
      <c r="BV78" s="27">
        <f t="shared" si="119"/>
        <v>94555</v>
      </c>
    </row>
    <row r="79" spans="1:74" x14ac:dyDescent="0.2">
      <c r="A79" s="4" t="s">
        <v>795</v>
      </c>
      <c r="B79" s="5">
        <v>45323</v>
      </c>
      <c r="C79" s="5" t="str">
        <f t="shared" si="71"/>
        <v/>
      </c>
      <c r="D79" s="31" t="s">
        <v>1038</v>
      </c>
      <c r="E79" s="4" t="str">
        <f t="shared" si="72"/>
        <v/>
      </c>
      <c r="F79" s="31" t="s">
        <v>1039</v>
      </c>
      <c r="G79" s="4" t="str">
        <f t="shared" si="73"/>
        <v/>
      </c>
      <c r="H79" s="31" t="s">
        <v>1041</v>
      </c>
      <c r="I79" s="4" t="str">
        <f t="shared" si="74"/>
        <v/>
      </c>
      <c r="J79" s="31" t="s">
        <v>1040</v>
      </c>
      <c r="K79" s="4" t="str">
        <f t="shared" si="75"/>
        <v/>
      </c>
      <c r="L79" s="31" t="s">
        <v>1042</v>
      </c>
      <c r="M79" s="4" t="str">
        <f t="shared" si="76"/>
        <v/>
      </c>
      <c r="N79" s="31" t="s">
        <v>1020</v>
      </c>
      <c r="O79" s="4" t="str">
        <f t="shared" si="77"/>
        <v/>
      </c>
      <c r="P79" s="49">
        <v>45351</v>
      </c>
      <c r="Q79" s="5" t="str">
        <f t="shared" si="78"/>
        <v/>
      </c>
      <c r="R79" s="5" t="str">
        <f t="shared" si="79"/>
        <v/>
      </c>
      <c r="S79" s="4">
        <v>0</v>
      </c>
      <c r="T79" s="7">
        <f t="shared" si="60"/>
        <v>0</v>
      </c>
      <c r="U79" s="4">
        <v>10208</v>
      </c>
      <c r="V79" s="4">
        <f>VLOOKUP(U79,'CC Odoo'!$A$1:$E$998,4,FALSE)</f>
        <v>980</v>
      </c>
      <c r="W79" s="4" t="str">
        <f t="shared" si="80"/>
        <v>{"980": 100.0}</v>
      </c>
      <c r="X79" s="4" t="str">
        <f t="shared" si="81"/>
        <v>101011701</v>
      </c>
      <c r="Y79" s="4" t="str">
        <f t="shared" si="82"/>
        <v>3010093</v>
      </c>
      <c r="Z79" s="4" t="str">
        <f t="shared" si="83"/>
        <v>3010094</v>
      </c>
      <c r="AA79" s="4" t="str">
        <f t="shared" si="84"/>
        <v>101011701</v>
      </c>
      <c r="AB79" s="4" t="str">
        <f t="shared" si="85"/>
        <v>3010096</v>
      </c>
      <c r="AC79" s="4" t="str">
        <f t="shared" si="86"/>
        <v>3010097</v>
      </c>
      <c r="AD79" s="5">
        <f t="shared" si="87"/>
        <v>45356</v>
      </c>
      <c r="AE79" s="5" t="str">
        <f t="shared" si="88"/>
        <v/>
      </c>
      <c r="AF79" s="5">
        <f t="shared" si="89"/>
        <v>45326</v>
      </c>
      <c r="AG79" s="5" t="str">
        <f t="shared" si="90"/>
        <v/>
      </c>
      <c r="AH79" s="5">
        <f t="shared" si="91"/>
        <v>45351</v>
      </c>
      <c r="AI79" s="5" t="str">
        <f t="shared" si="92"/>
        <v/>
      </c>
      <c r="AJ79" s="5">
        <f t="shared" si="93"/>
        <v>45336</v>
      </c>
      <c r="AK79" s="5" t="str">
        <f t="shared" si="94"/>
        <v/>
      </c>
      <c r="AL79" s="5">
        <f t="shared" si="95"/>
        <v>45321</v>
      </c>
      <c r="AM79" s="5" t="str">
        <f t="shared" si="96"/>
        <v/>
      </c>
      <c r="AN79" s="5">
        <f t="shared" si="97"/>
        <v>45342</v>
      </c>
      <c r="AO79" s="5" t="str">
        <f t="shared" si="98"/>
        <v/>
      </c>
      <c r="AQ79" s="4" t="str">
        <f t="shared" si="61"/>
        <v>{"</v>
      </c>
      <c r="AR79" s="4" t="str">
        <f t="shared" si="62"/>
        <v>"</v>
      </c>
      <c r="AS79" s="4" t="str">
        <f t="shared" si="63"/>
        <v xml:space="preserve">: </v>
      </c>
      <c r="AT79" s="4" t="str">
        <f t="shared" si="64"/>
        <v>100.0</v>
      </c>
      <c r="AU79" s="4" t="str">
        <f t="shared" si="65"/>
        <v>}</v>
      </c>
      <c r="AW79" s="8" t="str">
        <f t="shared" si="100"/>
        <v>15% PUR</v>
      </c>
      <c r="AX79" s="8" t="str">
        <f t="shared" si="101"/>
        <v>0% PUR</v>
      </c>
      <c r="AY79" s="8" t="str">
        <f t="shared" si="102"/>
        <v>15% PUR</v>
      </c>
      <c r="AZ79" s="8" t="str">
        <f t="shared" si="103"/>
        <v>15% PUR</v>
      </c>
      <c r="BA79" s="8" t="str">
        <f t="shared" si="104"/>
        <v>15% PUR</v>
      </c>
      <c r="BB79" s="8" t="str">
        <f t="shared" si="105"/>
        <v>0% PUR</v>
      </c>
      <c r="BC79" s="4" t="str">
        <f t="shared" si="99"/>
        <v>Deduction of Advance Payment to Suppliers</v>
      </c>
      <c r="BD79" s="4" t="str">
        <f t="shared" si="66"/>
        <v>Manpower</v>
      </c>
      <c r="BE79" s="4" t="str">
        <f t="shared" si="67"/>
        <v>Machinary</v>
      </c>
      <c r="BF79" s="4" t="str">
        <f t="shared" si="68"/>
        <v>Deduction of Advance Payment to Suppliers</v>
      </c>
      <c r="BG79" s="4" t="str">
        <f t="shared" si="69"/>
        <v>Indirect Costs</v>
      </c>
      <c r="BH79" s="4" t="str">
        <f t="shared" si="70"/>
        <v>Overheads</v>
      </c>
      <c r="BI79" s="4">
        <f t="shared" si="106"/>
        <v>-1</v>
      </c>
      <c r="BJ79" s="4">
        <f t="shared" si="107"/>
        <v>1</v>
      </c>
      <c r="BK79" s="4">
        <f t="shared" si="108"/>
        <v>1</v>
      </c>
      <c r="BL79" s="4">
        <f t="shared" si="109"/>
        <v>-1</v>
      </c>
      <c r="BM79" s="4">
        <f t="shared" si="110"/>
        <v>1</v>
      </c>
      <c r="BN79" s="4">
        <f t="shared" si="111"/>
        <v>1</v>
      </c>
      <c r="BO79" s="26">
        <f t="shared" si="112"/>
        <v>0</v>
      </c>
      <c r="BP79" s="26">
        <f t="shared" si="113"/>
        <v>0</v>
      </c>
      <c r="BQ79" s="26">
        <f t="shared" si="114"/>
        <v>0</v>
      </c>
      <c r="BR79" s="26">
        <f t="shared" si="115"/>
        <v>0</v>
      </c>
      <c r="BS79" s="26">
        <f t="shared" si="116"/>
        <v>0</v>
      </c>
      <c r="BT79" s="26">
        <f t="shared" si="117"/>
        <v>0</v>
      </c>
      <c r="BU79" s="27">
        <f t="shared" si="118"/>
        <v>0</v>
      </c>
      <c r="BV79" s="27" t="str">
        <f t="shared" si="119"/>
        <v/>
      </c>
    </row>
    <row r="80" spans="1:74" x14ac:dyDescent="0.2">
      <c r="A80" s="4" t="s">
        <v>794</v>
      </c>
      <c r="B80" s="5">
        <v>45323</v>
      </c>
      <c r="C80" s="5">
        <f t="shared" si="71"/>
        <v>45293</v>
      </c>
      <c r="D80" s="31" t="s">
        <v>1038</v>
      </c>
      <c r="E80" s="4" t="str">
        <f t="shared" si="72"/>
        <v>Raw Material Supplier</v>
      </c>
      <c r="F80" s="31" t="s">
        <v>1039</v>
      </c>
      <c r="G80" s="4" t="str">
        <f t="shared" si="73"/>
        <v>Employees Wages &amp; Salaries</v>
      </c>
      <c r="H80" s="31" t="s">
        <v>1041</v>
      </c>
      <c r="I80" s="4" t="str">
        <f t="shared" si="74"/>
        <v>Machinary Depreciation &amp; Maintenance</v>
      </c>
      <c r="J80" s="31" t="s">
        <v>1040</v>
      </c>
      <c r="K80" s="4" t="str">
        <f t="shared" si="75"/>
        <v>Subcontractors &amp; Services</v>
      </c>
      <c r="L80" s="31" t="s">
        <v>1042</v>
      </c>
      <c r="M80" s="4" t="str">
        <f t="shared" si="76"/>
        <v>Indirect Costs</v>
      </c>
      <c r="N80" s="31" t="s">
        <v>1020</v>
      </c>
      <c r="O80" s="4" t="str">
        <f t="shared" si="77"/>
        <v>Overheads</v>
      </c>
      <c r="P80" s="49">
        <v>45351</v>
      </c>
      <c r="Q80" s="5">
        <f t="shared" si="78"/>
        <v>45321</v>
      </c>
      <c r="R80" s="5">
        <f t="shared" si="79"/>
        <v>45321</v>
      </c>
      <c r="S80" s="4">
        <v>3958912.5</v>
      </c>
      <c r="T80" s="7">
        <f t="shared" si="60"/>
        <v>3958913</v>
      </c>
      <c r="U80" s="4">
        <v>10248</v>
      </c>
      <c r="V80" s="4">
        <f>VLOOKUP(U80,'CC Odoo'!$A$1:$E$998,4,FALSE)</f>
        <v>1020</v>
      </c>
      <c r="W80" s="4" t="str">
        <f t="shared" si="80"/>
        <v>{"1020": 100.0}</v>
      </c>
      <c r="X80" s="4" t="str">
        <f t="shared" si="81"/>
        <v>3010092</v>
      </c>
      <c r="Y80" s="4" t="str">
        <f t="shared" si="82"/>
        <v>3010093</v>
      </c>
      <c r="Z80" s="4" t="str">
        <f t="shared" si="83"/>
        <v>3010094</v>
      </c>
      <c r="AA80" s="4" t="str">
        <f t="shared" si="84"/>
        <v>3010095</v>
      </c>
      <c r="AB80" s="4" t="str">
        <f t="shared" si="85"/>
        <v>3010096</v>
      </c>
      <c r="AC80" s="4" t="str">
        <f t="shared" si="86"/>
        <v>3010097</v>
      </c>
      <c r="AD80" s="5">
        <f t="shared" si="87"/>
        <v>45356</v>
      </c>
      <c r="AE80" s="5">
        <f t="shared" si="88"/>
        <v>45356</v>
      </c>
      <c r="AF80" s="5">
        <f t="shared" si="89"/>
        <v>45326</v>
      </c>
      <c r="AG80" s="5">
        <f t="shared" si="90"/>
        <v>45326</v>
      </c>
      <c r="AH80" s="5">
        <f t="shared" si="91"/>
        <v>45351</v>
      </c>
      <c r="AI80" s="5">
        <f t="shared" si="92"/>
        <v>45351</v>
      </c>
      <c r="AJ80" s="5">
        <f t="shared" si="93"/>
        <v>45336</v>
      </c>
      <c r="AK80" s="5">
        <f t="shared" si="94"/>
        <v>45336</v>
      </c>
      <c r="AL80" s="5">
        <f t="shared" si="95"/>
        <v>45321</v>
      </c>
      <c r="AM80" s="5">
        <f t="shared" si="96"/>
        <v>45321</v>
      </c>
      <c r="AN80" s="5">
        <f t="shared" si="97"/>
        <v>45342</v>
      </c>
      <c r="AO80" s="5">
        <f t="shared" si="98"/>
        <v>45342</v>
      </c>
      <c r="AQ80" s="4" t="str">
        <f t="shared" si="61"/>
        <v>{"</v>
      </c>
      <c r="AR80" s="4" t="str">
        <f t="shared" si="62"/>
        <v>"</v>
      </c>
      <c r="AS80" s="4" t="str">
        <f t="shared" si="63"/>
        <v xml:space="preserve">: </v>
      </c>
      <c r="AT80" s="4" t="str">
        <f t="shared" si="64"/>
        <v>100.0</v>
      </c>
      <c r="AU80" s="4" t="str">
        <f t="shared" si="65"/>
        <v>}</v>
      </c>
      <c r="AW80" s="8" t="str">
        <f t="shared" si="100"/>
        <v>15% PUR</v>
      </c>
      <c r="AX80" s="8" t="str">
        <f t="shared" si="101"/>
        <v>0% PUR</v>
      </c>
      <c r="AY80" s="8" t="str">
        <f t="shared" si="102"/>
        <v>15% PUR</v>
      </c>
      <c r="AZ80" s="8" t="str">
        <f t="shared" si="103"/>
        <v>15% PUR</v>
      </c>
      <c r="BA80" s="8" t="str">
        <f t="shared" si="104"/>
        <v>15% PUR</v>
      </c>
      <c r="BB80" s="8" t="str">
        <f t="shared" si="105"/>
        <v>0% PUR</v>
      </c>
      <c r="BC80" s="4" t="str">
        <f t="shared" si="99"/>
        <v>Raw Material</v>
      </c>
      <c r="BD80" s="4" t="str">
        <f t="shared" si="66"/>
        <v>Manpower</v>
      </c>
      <c r="BE80" s="4" t="str">
        <f t="shared" si="67"/>
        <v>Machinary</v>
      </c>
      <c r="BF80" s="4" t="str">
        <f t="shared" si="68"/>
        <v>Subcontractors</v>
      </c>
      <c r="BG80" s="4" t="str">
        <f t="shared" si="69"/>
        <v>Indirect Costs</v>
      </c>
      <c r="BH80" s="4" t="str">
        <f t="shared" si="70"/>
        <v>Overheads</v>
      </c>
      <c r="BI80" s="4">
        <f t="shared" si="106"/>
        <v>1</v>
      </c>
      <c r="BJ80" s="4">
        <f t="shared" si="107"/>
        <v>1</v>
      </c>
      <c r="BK80" s="4">
        <f t="shared" si="108"/>
        <v>1</v>
      </c>
      <c r="BL80" s="4">
        <f t="shared" si="109"/>
        <v>1</v>
      </c>
      <c r="BM80" s="4">
        <f t="shared" si="110"/>
        <v>1</v>
      </c>
      <c r="BN80" s="4">
        <f t="shared" si="111"/>
        <v>1</v>
      </c>
      <c r="BO80" s="26">
        <f t="shared" si="112"/>
        <v>1834956</v>
      </c>
      <c r="BP80" s="26">
        <f t="shared" si="113"/>
        <v>896298</v>
      </c>
      <c r="BQ80" s="26">
        <f t="shared" si="114"/>
        <v>82741</v>
      </c>
      <c r="BR80" s="26">
        <f t="shared" si="115"/>
        <v>367387</v>
      </c>
      <c r="BS80" s="26">
        <f t="shared" si="116"/>
        <v>157169</v>
      </c>
      <c r="BT80" s="26">
        <f t="shared" si="117"/>
        <v>362636</v>
      </c>
      <c r="BU80" s="27">
        <f t="shared" si="118"/>
        <v>3958913</v>
      </c>
      <c r="BV80" s="27">
        <f t="shared" si="119"/>
        <v>3701187</v>
      </c>
    </row>
    <row r="81" spans="1:74" x14ac:dyDescent="0.2">
      <c r="A81" s="4" t="s">
        <v>795</v>
      </c>
      <c r="B81" s="5">
        <v>45323</v>
      </c>
      <c r="C81" s="5" t="str">
        <f t="shared" si="71"/>
        <v/>
      </c>
      <c r="D81" s="31" t="s">
        <v>1038</v>
      </c>
      <c r="E81" s="4" t="str">
        <f t="shared" si="72"/>
        <v/>
      </c>
      <c r="F81" s="31" t="s">
        <v>1039</v>
      </c>
      <c r="G81" s="4" t="str">
        <f t="shared" si="73"/>
        <v/>
      </c>
      <c r="H81" s="31" t="s">
        <v>1041</v>
      </c>
      <c r="I81" s="4" t="str">
        <f t="shared" si="74"/>
        <v/>
      </c>
      <c r="J81" s="31" t="s">
        <v>1040</v>
      </c>
      <c r="K81" s="4" t="str">
        <f t="shared" si="75"/>
        <v/>
      </c>
      <c r="L81" s="31" t="s">
        <v>1042</v>
      </c>
      <c r="M81" s="4" t="str">
        <f t="shared" si="76"/>
        <v/>
      </c>
      <c r="N81" s="31" t="s">
        <v>1020</v>
      </c>
      <c r="O81" s="4" t="str">
        <f t="shared" si="77"/>
        <v/>
      </c>
      <c r="P81" s="49">
        <v>45351</v>
      </c>
      <c r="Q81" s="5" t="str">
        <f t="shared" si="78"/>
        <v/>
      </c>
      <c r="R81" s="5" t="str">
        <f t="shared" si="79"/>
        <v/>
      </c>
      <c r="S81" s="4">
        <v>1979456.25</v>
      </c>
      <c r="T81" s="7">
        <f t="shared" si="60"/>
        <v>1979456</v>
      </c>
      <c r="U81" s="4">
        <v>10248</v>
      </c>
      <c r="V81" s="4">
        <f>VLOOKUP(U81,'CC Odoo'!$A$1:$E$998,4,FALSE)</f>
        <v>1020</v>
      </c>
      <c r="W81" s="4" t="str">
        <f t="shared" si="80"/>
        <v>{"1020": 100.0}</v>
      </c>
      <c r="X81" s="4" t="str">
        <f t="shared" si="81"/>
        <v>101011701</v>
      </c>
      <c r="Y81" s="4" t="str">
        <f t="shared" si="82"/>
        <v>3010093</v>
      </c>
      <c r="Z81" s="4" t="str">
        <f t="shared" si="83"/>
        <v>3010094</v>
      </c>
      <c r="AA81" s="4" t="str">
        <f t="shared" si="84"/>
        <v>101011701</v>
      </c>
      <c r="AB81" s="4" t="str">
        <f t="shared" si="85"/>
        <v>3010096</v>
      </c>
      <c r="AC81" s="4" t="str">
        <f t="shared" si="86"/>
        <v>3010097</v>
      </c>
      <c r="AD81" s="5">
        <f t="shared" si="87"/>
        <v>45356</v>
      </c>
      <c r="AE81" s="5" t="str">
        <f t="shared" si="88"/>
        <v/>
      </c>
      <c r="AF81" s="5">
        <f t="shared" si="89"/>
        <v>45326</v>
      </c>
      <c r="AG81" s="5" t="str">
        <f t="shared" si="90"/>
        <v/>
      </c>
      <c r="AH81" s="5">
        <f t="shared" si="91"/>
        <v>45351</v>
      </c>
      <c r="AI81" s="5" t="str">
        <f t="shared" si="92"/>
        <v/>
      </c>
      <c r="AJ81" s="5">
        <f t="shared" si="93"/>
        <v>45336</v>
      </c>
      <c r="AK81" s="5" t="str">
        <f t="shared" si="94"/>
        <v/>
      </c>
      <c r="AL81" s="5">
        <f t="shared" si="95"/>
        <v>45321</v>
      </c>
      <c r="AM81" s="5" t="str">
        <f t="shared" si="96"/>
        <v/>
      </c>
      <c r="AN81" s="5">
        <f t="shared" si="97"/>
        <v>45342</v>
      </c>
      <c r="AO81" s="5" t="str">
        <f t="shared" si="98"/>
        <v/>
      </c>
      <c r="AQ81" s="4" t="str">
        <f t="shared" si="61"/>
        <v>{"</v>
      </c>
      <c r="AR81" s="4" t="str">
        <f t="shared" si="62"/>
        <v>"</v>
      </c>
      <c r="AS81" s="4" t="str">
        <f t="shared" si="63"/>
        <v xml:space="preserve">: </v>
      </c>
      <c r="AT81" s="4" t="str">
        <f t="shared" si="64"/>
        <v>100.0</v>
      </c>
      <c r="AU81" s="4" t="str">
        <f t="shared" si="65"/>
        <v>}</v>
      </c>
      <c r="AW81" s="8" t="str">
        <f t="shared" si="100"/>
        <v>15% PUR</v>
      </c>
      <c r="AX81" s="8" t="str">
        <f t="shared" si="101"/>
        <v>0% PUR</v>
      </c>
      <c r="AY81" s="8" t="str">
        <f t="shared" si="102"/>
        <v>15% PUR</v>
      </c>
      <c r="AZ81" s="8" t="str">
        <f t="shared" si="103"/>
        <v>15% PUR</v>
      </c>
      <c r="BA81" s="8" t="str">
        <f t="shared" si="104"/>
        <v>15% PUR</v>
      </c>
      <c r="BB81" s="8" t="str">
        <f t="shared" si="105"/>
        <v>0% PUR</v>
      </c>
      <c r="BC81" s="4" t="str">
        <f t="shared" si="99"/>
        <v>Deduction of Advance Payment to Suppliers</v>
      </c>
      <c r="BD81" s="4" t="str">
        <f t="shared" si="66"/>
        <v>Manpower</v>
      </c>
      <c r="BE81" s="4" t="str">
        <f t="shared" si="67"/>
        <v>Machinary</v>
      </c>
      <c r="BF81" s="4" t="str">
        <f t="shared" si="68"/>
        <v>Deduction of Advance Payment to Suppliers</v>
      </c>
      <c r="BG81" s="4" t="str">
        <f t="shared" si="69"/>
        <v>Indirect Costs</v>
      </c>
      <c r="BH81" s="4" t="str">
        <f t="shared" si="70"/>
        <v>Overheads</v>
      </c>
      <c r="BI81" s="4">
        <f t="shared" si="106"/>
        <v>-1</v>
      </c>
      <c r="BJ81" s="4">
        <f t="shared" si="107"/>
        <v>1</v>
      </c>
      <c r="BK81" s="4">
        <f t="shared" si="108"/>
        <v>1</v>
      </c>
      <c r="BL81" s="4">
        <f t="shared" si="109"/>
        <v>-1</v>
      </c>
      <c r="BM81" s="4">
        <f t="shared" si="110"/>
        <v>1</v>
      </c>
      <c r="BN81" s="4">
        <f t="shared" si="111"/>
        <v>1</v>
      </c>
      <c r="BO81" s="26">
        <f t="shared" si="112"/>
        <v>917478</v>
      </c>
      <c r="BP81" s="26">
        <f t="shared" si="113"/>
        <v>448149</v>
      </c>
      <c r="BQ81" s="26">
        <f t="shared" si="114"/>
        <v>41371</v>
      </c>
      <c r="BR81" s="26">
        <f t="shared" si="115"/>
        <v>183694</v>
      </c>
      <c r="BS81" s="26">
        <f t="shared" si="116"/>
        <v>78584</v>
      </c>
      <c r="BT81" s="26">
        <f t="shared" si="117"/>
        <v>181318</v>
      </c>
      <c r="BU81" s="27">
        <f t="shared" si="118"/>
        <v>-1979456</v>
      </c>
      <c r="BV81" s="27" t="str">
        <f t="shared" si="119"/>
        <v/>
      </c>
    </row>
    <row r="82" spans="1:74" x14ac:dyDescent="0.2">
      <c r="A82" s="4" t="s">
        <v>794</v>
      </c>
      <c r="B82" s="5">
        <v>45352</v>
      </c>
      <c r="C82" s="5">
        <f t="shared" si="71"/>
        <v>45322</v>
      </c>
      <c r="D82" s="31" t="s">
        <v>1038</v>
      </c>
      <c r="E82" s="4" t="str">
        <f t="shared" si="72"/>
        <v>Raw Material Supplier</v>
      </c>
      <c r="F82" s="31" t="s">
        <v>1039</v>
      </c>
      <c r="G82" s="4" t="str">
        <f t="shared" si="73"/>
        <v>Employees Wages &amp; Salaries</v>
      </c>
      <c r="H82" s="31" t="s">
        <v>1041</v>
      </c>
      <c r="I82" s="4" t="str">
        <f t="shared" si="74"/>
        <v>Machinary Depreciation &amp; Maintenance</v>
      </c>
      <c r="J82" s="31" t="s">
        <v>1040</v>
      </c>
      <c r="K82" s="4" t="str">
        <f t="shared" si="75"/>
        <v>Subcontractors &amp; Services</v>
      </c>
      <c r="L82" s="31" t="s">
        <v>1042</v>
      </c>
      <c r="M82" s="4" t="str">
        <f t="shared" si="76"/>
        <v>Indirect Costs</v>
      </c>
      <c r="N82" s="31" t="s">
        <v>1020</v>
      </c>
      <c r="O82" s="4" t="str">
        <f t="shared" si="77"/>
        <v>Overheads</v>
      </c>
      <c r="P82" s="5">
        <v>45382</v>
      </c>
      <c r="Q82" s="5">
        <f t="shared" si="78"/>
        <v>45352</v>
      </c>
      <c r="R82" s="5">
        <f t="shared" si="79"/>
        <v>45352</v>
      </c>
      <c r="S82" s="4">
        <v>276619.86</v>
      </c>
      <c r="T82" s="7">
        <f t="shared" si="60"/>
        <v>276620</v>
      </c>
      <c r="U82" s="4">
        <v>10077</v>
      </c>
      <c r="V82" s="4">
        <f>VLOOKUP(U82,'CC Odoo'!$A$1:$E$998,4,FALSE)</f>
        <v>851</v>
      </c>
      <c r="W82" s="4" t="str">
        <f t="shared" si="80"/>
        <v>{"851": 100.0}</v>
      </c>
      <c r="X82" s="4" t="str">
        <f t="shared" si="81"/>
        <v>3010092</v>
      </c>
      <c r="Y82" s="4" t="str">
        <f t="shared" si="82"/>
        <v>3010093</v>
      </c>
      <c r="Z82" s="4" t="str">
        <f t="shared" si="83"/>
        <v>3010094</v>
      </c>
      <c r="AA82" s="4" t="str">
        <f t="shared" si="84"/>
        <v>3010095</v>
      </c>
      <c r="AB82" s="4" t="str">
        <f t="shared" si="85"/>
        <v>3010096</v>
      </c>
      <c r="AC82" s="4" t="str">
        <f t="shared" si="86"/>
        <v>3010097</v>
      </c>
      <c r="AD82" s="5">
        <f t="shared" si="87"/>
        <v>45387</v>
      </c>
      <c r="AE82" s="5">
        <f t="shared" si="88"/>
        <v>45387</v>
      </c>
      <c r="AF82" s="5">
        <f t="shared" si="89"/>
        <v>45357</v>
      </c>
      <c r="AG82" s="5">
        <f t="shared" si="90"/>
        <v>45357</v>
      </c>
      <c r="AH82" s="5">
        <f t="shared" si="91"/>
        <v>45382</v>
      </c>
      <c r="AI82" s="5">
        <f t="shared" si="92"/>
        <v>45382</v>
      </c>
      <c r="AJ82" s="5">
        <f t="shared" si="93"/>
        <v>45367</v>
      </c>
      <c r="AK82" s="5">
        <f t="shared" si="94"/>
        <v>45367</v>
      </c>
      <c r="AL82" s="5">
        <f t="shared" si="95"/>
        <v>45352</v>
      </c>
      <c r="AM82" s="5">
        <f t="shared" si="96"/>
        <v>45352</v>
      </c>
      <c r="AN82" s="5">
        <f t="shared" si="97"/>
        <v>45373</v>
      </c>
      <c r="AO82" s="5">
        <f t="shared" si="98"/>
        <v>45373</v>
      </c>
      <c r="AQ82" s="4" t="str">
        <f t="shared" si="61"/>
        <v>{"</v>
      </c>
      <c r="AR82" s="4" t="str">
        <f t="shared" si="62"/>
        <v>"</v>
      </c>
      <c r="AS82" s="4" t="str">
        <f t="shared" si="63"/>
        <v xml:space="preserve">: </v>
      </c>
      <c r="AT82" s="4" t="str">
        <f t="shared" si="64"/>
        <v>100.0</v>
      </c>
      <c r="AU82" s="4" t="str">
        <f t="shared" si="65"/>
        <v>}</v>
      </c>
      <c r="AW82" s="8" t="str">
        <f t="shared" si="100"/>
        <v>15% PUR</v>
      </c>
      <c r="AX82" s="8" t="str">
        <f t="shared" si="101"/>
        <v>0% PUR</v>
      </c>
      <c r="AY82" s="8" t="str">
        <f t="shared" si="102"/>
        <v>15% PUR</v>
      </c>
      <c r="AZ82" s="8" t="str">
        <f t="shared" si="103"/>
        <v>15% PUR</v>
      </c>
      <c r="BA82" s="8" t="str">
        <f t="shared" si="104"/>
        <v>15% PUR</v>
      </c>
      <c r="BB82" s="8" t="str">
        <f t="shared" si="105"/>
        <v>0% PUR</v>
      </c>
      <c r="BC82" s="4" t="str">
        <f t="shared" si="99"/>
        <v>Raw Material</v>
      </c>
      <c r="BD82" s="4" t="str">
        <f t="shared" si="66"/>
        <v>Manpower</v>
      </c>
      <c r="BE82" s="4" t="str">
        <f t="shared" si="67"/>
        <v>Machinary</v>
      </c>
      <c r="BF82" s="4" t="str">
        <f t="shared" si="68"/>
        <v>Subcontractors</v>
      </c>
      <c r="BG82" s="4" t="str">
        <f t="shared" si="69"/>
        <v>Indirect Costs</v>
      </c>
      <c r="BH82" s="4" t="str">
        <f t="shared" si="70"/>
        <v>Overheads</v>
      </c>
      <c r="BI82" s="4">
        <f t="shared" si="106"/>
        <v>1</v>
      </c>
      <c r="BJ82" s="4">
        <f t="shared" si="107"/>
        <v>1</v>
      </c>
      <c r="BK82" s="4">
        <f t="shared" si="108"/>
        <v>1</v>
      </c>
      <c r="BL82" s="4">
        <f t="shared" si="109"/>
        <v>1</v>
      </c>
      <c r="BM82" s="4">
        <f t="shared" si="110"/>
        <v>1</v>
      </c>
      <c r="BN82" s="4">
        <f t="shared" si="111"/>
        <v>1</v>
      </c>
      <c r="BO82" s="26">
        <f t="shared" si="112"/>
        <v>128213</v>
      </c>
      <c r="BP82" s="26">
        <f t="shared" si="113"/>
        <v>62627</v>
      </c>
      <c r="BQ82" s="26">
        <f t="shared" si="114"/>
        <v>5781</v>
      </c>
      <c r="BR82" s="26">
        <f t="shared" si="115"/>
        <v>25670</v>
      </c>
      <c r="BS82" s="26">
        <f t="shared" si="116"/>
        <v>10982</v>
      </c>
      <c r="BT82" s="26">
        <f t="shared" si="117"/>
        <v>25338</v>
      </c>
      <c r="BU82" s="27">
        <f t="shared" si="118"/>
        <v>276620</v>
      </c>
      <c r="BV82" s="27">
        <f t="shared" si="119"/>
        <v>258611</v>
      </c>
    </row>
    <row r="83" spans="1:74" x14ac:dyDescent="0.2">
      <c r="A83" s="4" t="s">
        <v>795</v>
      </c>
      <c r="B83" s="5">
        <v>45352</v>
      </c>
      <c r="C83" s="5" t="str">
        <f t="shared" si="71"/>
        <v/>
      </c>
      <c r="D83" s="31" t="s">
        <v>1038</v>
      </c>
      <c r="E83" s="4" t="str">
        <f t="shared" si="72"/>
        <v/>
      </c>
      <c r="F83" s="31" t="s">
        <v>1039</v>
      </c>
      <c r="G83" s="4" t="str">
        <f t="shared" si="73"/>
        <v/>
      </c>
      <c r="H83" s="31" t="s">
        <v>1041</v>
      </c>
      <c r="I83" s="4" t="str">
        <f t="shared" si="74"/>
        <v/>
      </c>
      <c r="J83" s="31" t="s">
        <v>1040</v>
      </c>
      <c r="K83" s="4" t="str">
        <f t="shared" si="75"/>
        <v/>
      </c>
      <c r="L83" s="31" t="s">
        <v>1042</v>
      </c>
      <c r="M83" s="4" t="str">
        <f t="shared" si="76"/>
        <v/>
      </c>
      <c r="N83" s="31" t="s">
        <v>1020</v>
      </c>
      <c r="O83" s="4" t="str">
        <f t="shared" si="77"/>
        <v/>
      </c>
      <c r="P83" s="5">
        <v>45382</v>
      </c>
      <c r="Q83" s="5" t="str">
        <f t="shared" si="78"/>
        <v/>
      </c>
      <c r="R83" s="5" t="str">
        <f t="shared" si="79"/>
        <v/>
      </c>
      <c r="S83" s="4">
        <v>55323.972000000002</v>
      </c>
      <c r="T83" s="7">
        <f t="shared" si="60"/>
        <v>55324</v>
      </c>
      <c r="U83" s="4">
        <v>10077</v>
      </c>
      <c r="V83" s="4">
        <f>VLOOKUP(U83,'CC Odoo'!$A$1:$E$998,4,FALSE)</f>
        <v>851</v>
      </c>
      <c r="W83" s="4" t="str">
        <f t="shared" si="80"/>
        <v>{"851": 100.0}</v>
      </c>
      <c r="X83" s="4" t="str">
        <f t="shared" si="81"/>
        <v>101011701</v>
      </c>
      <c r="Y83" s="4" t="str">
        <f t="shared" si="82"/>
        <v>3010093</v>
      </c>
      <c r="Z83" s="4" t="str">
        <f t="shared" si="83"/>
        <v>3010094</v>
      </c>
      <c r="AA83" s="4" t="str">
        <f t="shared" si="84"/>
        <v>101011701</v>
      </c>
      <c r="AB83" s="4" t="str">
        <f t="shared" si="85"/>
        <v>3010096</v>
      </c>
      <c r="AC83" s="4" t="str">
        <f t="shared" si="86"/>
        <v>3010097</v>
      </c>
      <c r="AD83" s="5">
        <f t="shared" si="87"/>
        <v>45387</v>
      </c>
      <c r="AE83" s="5" t="str">
        <f t="shared" si="88"/>
        <v/>
      </c>
      <c r="AF83" s="5">
        <f t="shared" si="89"/>
        <v>45357</v>
      </c>
      <c r="AG83" s="5" t="str">
        <f t="shared" si="90"/>
        <v/>
      </c>
      <c r="AH83" s="5">
        <f t="shared" si="91"/>
        <v>45382</v>
      </c>
      <c r="AI83" s="5" t="str">
        <f t="shared" si="92"/>
        <v/>
      </c>
      <c r="AJ83" s="5">
        <f t="shared" si="93"/>
        <v>45367</v>
      </c>
      <c r="AK83" s="5" t="str">
        <f t="shared" si="94"/>
        <v/>
      </c>
      <c r="AL83" s="5">
        <f t="shared" si="95"/>
        <v>45352</v>
      </c>
      <c r="AM83" s="5" t="str">
        <f t="shared" si="96"/>
        <v/>
      </c>
      <c r="AN83" s="5">
        <f t="shared" si="97"/>
        <v>45373</v>
      </c>
      <c r="AO83" s="5" t="str">
        <f t="shared" si="98"/>
        <v/>
      </c>
      <c r="AQ83" s="4" t="str">
        <f t="shared" si="61"/>
        <v>{"</v>
      </c>
      <c r="AR83" s="4" t="str">
        <f t="shared" si="62"/>
        <v>"</v>
      </c>
      <c r="AS83" s="4" t="str">
        <f t="shared" si="63"/>
        <v xml:space="preserve">: </v>
      </c>
      <c r="AT83" s="4" t="str">
        <f t="shared" si="64"/>
        <v>100.0</v>
      </c>
      <c r="AU83" s="4" t="str">
        <f t="shared" si="65"/>
        <v>}</v>
      </c>
      <c r="AW83" s="8" t="str">
        <f t="shared" si="100"/>
        <v>15% PUR</v>
      </c>
      <c r="AX83" s="8" t="str">
        <f t="shared" si="101"/>
        <v>0% PUR</v>
      </c>
      <c r="AY83" s="8" t="str">
        <f t="shared" si="102"/>
        <v>15% PUR</v>
      </c>
      <c r="AZ83" s="8" t="str">
        <f t="shared" si="103"/>
        <v>15% PUR</v>
      </c>
      <c r="BA83" s="8" t="str">
        <f t="shared" si="104"/>
        <v>15% PUR</v>
      </c>
      <c r="BB83" s="8" t="str">
        <f t="shared" si="105"/>
        <v>0% PUR</v>
      </c>
      <c r="BC83" s="4" t="str">
        <f t="shared" si="99"/>
        <v>Deduction of Advance Payment to Suppliers</v>
      </c>
      <c r="BD83" s="4" t="str">
        <f t="shared" si="66"/>
        <v>Manpower</v>
      </c>
      <c r="BE83" s="4" t="str">
        <f t="shared" si="67"/>
        <v>Machinary</v>
      </c>
      <c r="BF83" s="4" t="str">
        <f t="shared" si="68"/>
        <v>Deduction of Advance Payment to Suppliers</v>
      </c>
      <c r="BG83" s="4" t="str">
        <f t="shared" si="69"/>
        <v>Indirect Costs</v>
      </c>
      <c r="BH83" s="4" t="str">
        <f t="shared" si="70"/>
        <v>Overheads</v>
      </c>
      <c r="BI83" s="4">
        <f t="shared" si="106"/>
        <v>-1</v>
      </c>
      <c r="BJ83" s="4">
        <f t="shared" si="107"/>
        <v>1</v>
      </c>
      <c r="BK83" s="4">
        <f t="shared" si="108"/>
        <v>1</v>
      </c>
      <c r="BL83" s="4">
        <f t="shared" si="109"/>
        <v>-1</v>
      </c>
      <c r="BM83" s="4">
        <f t="shared" si="110"/>
        <v>1</v>
      </c>
      <c r="BN83" s="4">
        <f t="shared" si="111"/>
        <v>1</v>
      </c>
      <c r="BO83" s="26">
        <f t="shared" si="112"/>
        <v>25643</v>
      </c>
      <c r="BP83" s="26">
        <f t="shared" si="113"/>
        <v>12525</v>
      </c>
      <c r="BQ83" s="26">
        <f t="shared" si="114"/>
        <v>1156</v>
      </c>
      <c r="BR83" s="26">
        <f t="shared" si="115"/>
        <v>5134</v>
      </c>
      <c r="BS83" s="26">
        <f t="shared" si="116"/>
        <v>2196</v>
      </c>
      <c r="BT83" s="26">
        <f t="shared" si="117"/>
        <v>5068</v>
      </c>
      <c r="BU83" s="27">
        <f t="shared" si="118"/>
        <v>-55324</v>
      </c>
      <c r="BV83" s="27" t="str">
        <f t="shared" si="119"/>
        <v/>
      </c>
    </row>
    <row r="84" spans="1:74" x14ac:dyDescent="0.2">
      <c r="A84" s="4" t="s">
        <v>794</v>
      </c>
      <c r="B84" s="5">
        <v>45352</v>
      </c>
      <c r="C84" s="5">
        <f t="shared" si="71"/>
        <v>45322</v>
      </c>
      <c r="D84" s="31" t="s">
        <v>1038</v>
      </c>
      <c r="E84" s="4" t="str">
        <f t="shared" si="72"/>
        <v>Raw Material Supplier</v>
      </c>
      <c r="F84" s="31" t="s">
        <v>1039</v>
      </c>
      <c r="G84" s="4" t="str">
        <f t="shared" si="73"/>
        <v>Employees Wages &amp; Salaries</v>
      </c>
      <c r="H84" s="31" t="s">
        <v>1041</v>
      </c>
      <c r="I84" s="4" t="str">
        <f t="shared" si="74"/>
        <v>Machinary Depreciation &amp; Maintenance</v>
      </c>
      <c r="J84" s="31" t="s">
        <v>1040</v>
      </c>
      <c r="K84" s="4" t="str">
        <f t="shared" si="75"/>
        <v>Subcontractors &amp; Services</v>
      </c>
      <c r="L84" s="31" t="s">
        <v>1042</v>
      </c>
      <c r="M84" s="4" t="str">
        <f t="shared" si="76"/>
        <v>Indirect Costs</v>
      </c>
      <c r="N84" s="31" t="s">
        <v>1020</v>
      </c>
      <c r="O84" s="4" t="str">
        <f t="shared" si="77"/>
        <v>Overheads</v>
      </c>
      <c r="P84" s="5">
        <v>45382</v>
      </c>
      <c r="Q84" s="5">
        <f t="shared" si="78"/>
        <v>45352</v>
      </c>
      <c r="R84" s="5">
        <f t="shared" si="79"/>
        <v>45352</v>
      </c>
      <c r="S84" s="4">
        <v>742003.34</v>
      </c>
      <c r="T84" s="7">
        <f t="shared" si="60"/>
        <v>742003</v>
      </c>
      <c r="U84" s="4">
        <v>10245</v>
      </c>
      <c r="V84" s="4">
        <f>VLOOKUP(U84,'CC Odoo'!$A$1:$E$998,4,FALSE)</f>
        <v>1017</v>
      </c>
      <c r="W84" s="4" t="str">
        <f t="shared" si="80"/>
        <v>{"1017": 100.0}</v>
      </c>
      <c r="X84" s="4" t="str">
        <f t="shared" si="81"/>
        <v>3010092</v>
      </c>
      <c r="Y84" s="4" t="str">
        <f t="shared" si="82"/>
        <v>3010093</v>
      </c>
      <c r="Z84" s="4" t="str">
        <f t="shared" si="83"/>
        <v>3010094</v>
      </c>
      <c r="AA84" s="4" t="str">
        <f t="shared" si="84"/>
        <v>3010095</v>
      </c>
      <c r="AB84" s="4" t="str">
        <f t="shared" si="85"/>
        <v>3010096</v>
      </c>
      <c r="AC84" s="4" t="str">
        <f t="shared" si="86"/>
        <v>3010097</v>
      </c>
      <c r="AD84" s="5">
        <f t="shared" si="87"/>
        <v>45387</v>
      </c>
      <c r="AE84" s="5">
        <f t="shared" si="88"/>
        <v>45387</v>
      </c>
      <c r="AF84" s="5">
        <f t="shared" si="89"/>
        <v>45357</v>
      </c>
      <c r="AG84" s="5">
        <f t="shared" si="90"/>
        <v>45357</v>
      </c>
      <c r="AH84" s="5">
        <f t="shared" si="91"/>
        <v>45382</v>
      </c>
      <c r="AI84" s="5">
        <f t="shared" si="92"/>
        <v>45382</v>
      </c>
      <c r="AJ84" s="5">
        <f t="shared" si="93"/>
        <v>45367</v>
      </c>
      <c r="AK84" s="5">
        <f t="shared" si="94"/>
        <v>45367</v>
      </c>
      <c r="AL84" s="5">
        <f t="shared" si="95"/>
        <v>45352</v>
      </c>
      <c r="AM84" s="5">
        <f t="shared" si="96"/>
        <v>45352</v>
      </c>
      <c r="AN84" s="5">
        <f t="shared" si="97"/>
        <v>45373</v>
      </c>
      <c r="AO84" s="5">
        <f t="shared" si="98"/>
        <v>45373</v>
      </c>
      <c r="AQ84" s="4" t="str">
        <f t="shared" si="61"/>
        <v>{"</v>
      </c>
      <c r="AR84" s="4" t="str">
        <f t="shared" si="62"/>
        <v>"</v>
      </c>
      <c r="AS84" s="4" t="str">
        <f t="shared" si="63"/>
        <v xml:space="preserve">: </v>
      </c>
      <c r="AT84" s="4" t="str">
        <f t="shared" si="64"/>
        <v>100.0</v>
      </c>
      <c r="AU84" s="4" t="str">
        <f t="shared" si="65"/>
        <v>}</v>
      </c>
      <c r="AW84" s="8" t="str">
        <f t="shared" si="100"/>
        <v>15% PUR</v>
      </c>
      <c r="AX84" s="8" t="str">
        <f t="shared" si="101"/>
        <v>0% PUR</v>
      </c>
      <c r="AY84" s="8" t="str">
        <f t="shared" si="102"/>
        <v>15% PUR</v>
      </c>
      <c r="AZ84" s="8" t="str">
        <f t="shared" si="103"/>
        <v>15% PUR</v>
      </c>
      <c r="BA84" s="8" t="str">
        <f t="shared" si="104"/>
        <v>15% PUR</v>
      </c>
      <c r="BB84" s="8" t="str">
        <f t="shared" si="105"/>
        <v>0% PUR</v>
      </c>
      <c r="BC84" s="4" t="str">
        <f t="shared" si="99"/>
        <v>Raw Material</v>
      </c>
      <c r="BD84" s="4" t="str">
        <f t="shared" si="66"/>
        <v>Manpower</v>
      </c>
      <c r="BE84" s="4" t="str">
        <f t="shared" si="67"/>
        <v>Machinary</v>
      </c>
      <c r="BF84" s="4" t="str">
        <f t="shared" si="68"/>
        <v>Subcontractors</v>
      </c>
      <c r="BG84" s="4" t="str">
        <f t="shared" si="69"/>
        <v>Indirect Costs</v>
      </c>
      <c r="BH84" s="4" t="str">
        <f t="shared" si="70"/>
        <v>Overheads</v>
      </c>
      <c r="BI84" s="4">
        <f t="shared" si="106"/>
        <v>1</v>
      </c>
      <c r="BJ84" s="4">
        <f t="shared" si="107"/>
        <v>1</v>
      </c>
      <c r="BK84" s="4">
        <f t="shared" si="108"/>
        <v>1</v>
      </c>
      <c r="BL84" s="4">
        <f t="shared" si="109"/>
        <v>1</v>
      </c>
      <c r="BM84" s="4">
        <f t="shared" si="110"/>
        <v>1</v>
      </c>
      <c r="BN84" s="4">
        <f t="shared" si="111"/>
        <v>1</v>
      </c>
      <c r="BO84" s="26">
        <f t="shared" si="112"/>
        <v>343918</v>
      </c>
      <c r="BP84" s="26">
        <f t="shared" si="113"/>
        <v>167989</v>
      </c>
      <c r="BQ84" s="26">
        <f t="shared" si="114"/>
        <v>15508</v>
      </c>
      <c r="BR84" s="26">
        <f t="shared" si="115"/>
        <v>68858</v>
      </c>
      <c r="BS84" s="26">
        <f t="shared" si="116"/>
        <v>29458</v>
      </c>
      <c r="BT84" s="26">
        <f t="shared" si="117"/>
        <v>67967</v>
      </c>
      <c r="BU84" s="27">
        <f t="shared" si="118"/>
        <v>742003</v>
      </c>
      <c r="BV84" s="27">
        <f t="shared" si="119"/>
        <v>693698</v>
      </c>
    </row>
    <row r="85" spans="1:74" x14ac:dyDescent="0.2">
      <c r="A85" s="4" t="s">
        <v>795</v>
      </c>
      <c r="B85" s="5">
        <v>45352</v>
      </c>
      <c r="C85" s="5" t="str">
        <f t="shared" si="71"/>
        <v/>
      </c>
      <c r="D85" s="31" t="s">
        <v>1038</v>
      </c>
      <c r="E85" s="4" t="str">
        <f t="shared" si="72"/>
        <v/>
      </c>
      <c r="F85" s="31" t="s">
        <v>1039</v>
      </c>
      <c r="G85" s="4" t="str">
        <f t="shared" si="73"/>
        <v/>
      </c>
      <c r="H85" s="31" t="s">
        <v>1041</v>
      </c>
      <c r="I85" s="4" t="str">
        <f t="shared" si="74"/>
        <v/>
      </c>
      <c r="J85" s="31" t="s">
        <v>1040</v>
      </c>
      <c r="K85" s="4" t="str">
        <f t="shared" si="75"/>
        <v/>
      </c>
      <c r="L85" s="31" t="s">
        <v>1042</v>
      </c>
      <c r="M85" s="4" t="str">
        <f t="shared" si="76"/>
        <v/>
      </c>
      <c r="N85" s="31" t="s">
        <v>1020</v>
      </c>
      <c r="O85" s="4" t="str">
        <f t="shared" si="77"/>
        <v/>
      </c>
      <c r="P85" s="5">
        <v>45382</v>
      </c>
      <c r="Q85" s="5" t="str">
        <f t="shared" si="78"/>
        <v/>
      </c>
      <c r="R85" s="5" t="str">
        <f t="shared" si="79"/>
        <v/>
      </c>
      <c r="S85" s="4">
        <v>222601.00199999998</v>
      </c>
      <c r="T85" s="7">
        <f t="shared" si="60"/>
        <v>222601</v>
      </c>
      <c r="U85" s="4">
        <v>10245</v>
      </c>
      <c r="V85" s="4">
        <f>VLOOKUP(U85,'CC Odoo'!$A$1:$E$998,4,FALSE)</f>
        <v>1017</v>
      </c>
      <c r="W85" s="4" t="str">
        <f t="shared" si="80"/>
        <v>{"1017": 100.0}</v>
      </c>
      <c r="X85" s="4" t="str">
        <f t="shared" si="81"/>
        <v>101011701</v>
      </c>
      <c r="Y85" s="4" t="str">
        <f t="shared" si="82"/>
        <v>3010093</v>
      </c>
      <c r="Z85" s="4" t="str">
        <f t="shared" si="83"/>
        <v>3010094</v>
      </c>
      <c r="AA85" s="4" t="str">
        <f t="shared" si="84"/>
        <v>101011701</v>
      </c>
      <c r="AB85" s="4" t="str">
        <f t="shared" si="85"/>
        <v>3010096</v>
      </c>
      <c r="AC85" s="4" t="str">
        <f t="shared" si="86"/>
        <v>3010097</v>
      </c>
      <c r="AD85" s="5">
        <f t="shared" si="87"/>
        <v>45387</v>
      </c>
      <c r="AE85" s="5" t="str">
        <f t="shared" si="88"/>
        <v/>
      </c>
      <c r="AF85" s="5">
        <f t="shared" si="89"/>
        <v>45357</v>
      </c>
      <c r="AG85" s="5" t="str">
        <f t="shared" si="90"/>
        <v/>
      </c>
      <c r="AH85" s="5">
        <f t="shared" si="91"/>
        <v>45382</v>
      </c>
      <c r="AI85" s="5" t="str">
        <f t="shared" si="92"/>
        <v/>
      </c>
      <c r="AJ85" s="5">
        <f t="shared" si="93"/>
        <v>45367</v>
      </c>
      <c r="AK85" s="5" t="str">
        <f t="shared" si="94"/>
        <v/>
      </c>
      <c r="AL85" s="5">
        <f t="shared" si="95"/>
        <v>45352</v>
      </c>
      <c r="AM85" s="5" t="str">
        <f t="shared" si="96"/>
        <v/>
      </c>
      <c r="AN85" s="5">
        <f t="shared" si="97"/>
        <v>45373</v>
      </c>
      <c r="AO85" s="5" t="str">
        <f t="shared" si="98"/>
        <v/>
      </c>
      <c r="AQ85" s="4" t="str">
        <f t="shared" si="61"/>
        <v>{"</v>
      </c>
      <c r="AR85" s="4" t="str">
        <f t="shared" si="62"/>
        <v>"</v>
      </c>
      <c r="AS85" s="4" t="str">
        <f t="shared" si="63"/>
        <v xml:space="preserve">: </v>
      </c>
      <c r="AT85" s="4" t="str">
        <f t="shared" si="64"/>
        <v>100.0</v>
      </c>
      <c r="AU85" s="4" t="str">
        <f t="shared" si="65"/>
        <v>}</v>
      </c>
      <c r="AW85" s="8" t="str">
        <f t="shared" si="100"/>
        <v>15% PUR</v>
      </c>
      <c r="AX85" s="8" t="str">
        <f t="shared" si="101"/>
        <v>0% PUR</v>
      </c>
      <c r="AY85" s="8" t="str">
        <f t="shared" si="102"/>
        <v>15% PUR</v>
      </c>
      <c r="AZ85" s="8" t="str">
        <f t="shared" si="103"/>
        <v>15% PUR</v>
      </c>
      <c r="BA85" s="8" t="str">
        <f t="shared" si="104"/>
        <v>15% PUR</v>
      </c>
      <c r="BB85" s="8" t="str">
        <f t="shared" si="105"/>
        <v>0% PUR</v>
      </c>
      <c r="BC85" s="4" t="str">
        <f t="shared" si="99"/>
        <v>Deduction of Advance Payment to Suppliers</v>
      </c>
      <c r="BD85" s="4" t="str">
        <f t="shared" si="66"/>
        <v>Manpower</v>
      </c>
      <c r="BE85" s="4" t="str">
        <f t="shared" si="67"/>
        <v>Machinary</v>
      </c>
      <c r="BF85" s="4" t="str">
        <f t="shared" si="68"/>
        <v>Deduction of Advance Payment to Suppliers</v>
      </c>
      <c r="BG85" s="4" t="str">
        <f t="shared" si="69"/>
        <v>Indirect Costs</v>
      </c>
      <c r="BH85" s="4" t="str">
        <f t="shared" si="70"/>
        <v>Overheads</v>
      </c>
      <c r="BI85" s="4">
        <f t="shared" si="106"/>
        <v>-1</v>
      </c>
      <c r="BJ85" s="4">
        <f t="shared" si="107"/>
        <v>1</v>
      </c>
      <c r="BK85" s="4">
        <f t="shared" si="108"/>
        <v>1</v>
      </c>
      <c r="BL85" s="4">
        <f t="shared" si="109"/>
        <v>-1</v>
      </c>
      <c r="BM85" s="4">
        <f t="shared" si="110"/>
        <v>1</v>
      </c>
      <c r="BN85" s="4">
        <f t="shared" si="111"/>
        <v>1</v>
      </c>
      <c r="BO85" s="26">
        <f t="shared" si="112"/>
        <v>103176</v>
      </c>
      <c r="BP85" s="26">
        <f t="shared" si="113"/>
        <v>50397</v>
      </c>
      <c r="BQ85" s="26">
        <f t="shared" si="114"/>
        <v>4652</v>
      </c>
      <c r="BR85" s="26">
        <f t="shared" si="115"/>
        <v>20657</v>
      </c>
      <c r="BS85" s="26">
        <f t="shared" si="116"/>
        <v>8837</v>
      </c>
      <c r="BT85" s="26">
        <f t="shared" si="117"/>
        <v>20390</v>
      </c>
      <c r="BU85" s="27">
        <f t="shared" si="118"/>
        <v>-222601</v>
      </c>
      <c r="BV85" s="27" t="str">
        <f t="shared" si="119"/>
        <v/>
      </c>
    </row>
    <row r="86" spans="1:74" x14ac:dyDescent="0.2">
      <c r="A86" s="4" t="s">
        <v>794</v>
      </c>
      <c r="B86" s="5">
        <v>45352</v>
      </c>
      <c r="C86" s="5">
        <f t="shared" si="71"/>
        <v>45322</v>
      </c>
      <c r="D86" s="31" t="s">
        <v>1038</v>
      </c>
      <c r="E86" s="4" t="str">
        <f t="shared" si="72"/>
        <v>Raw Material Supplier</v>
      </c>
      <c r="F86" s="31" t="s">
        <v>1039</v>
      </c>
      <c r="G86" s="4" t="str">
        <f t="shared" si="73"/>
        <v>Employees Wages &amp; Salaries</v>
      </c>
      <c r="H86" s="31" t="s">
        <v>1041</v>
      </c>
      <c r="I86" s="4" t="str">
        <f t="shared" si="74"/>
        <v>Machinary Depreciation &amp; Maintenance</v>
      </c>
      <c r="J86" s="31" t="s">
        <v>1040</v>
      </c>
      <c r="K86" s="4" t="str">
        <f t="shared" si="75"/>
        <v>Subcontractors &amp; Services</v>
      </c>
      <c r="L86" s="31" t="s">
        <v>1042</v>
      </c>
      <c r="M86" s="4" t="str">
        <f t="shared" si="76"/>
        <v>Indirect Costs</v>
      </c>
      <c r="N86" s="31" t="s">
        <v>1020</v>
      </c>
      <c r="O86" s="4" t="str">
        <f t="shared" si="77"/>
        <v>Overheads</v>
      </c>
      <c r="P86" s="5">
        <v>45382</v>
      </c>
      <c r="Q86" s="5">
        <f t="shared" si="78"/>
        <v>45352</v>
      </c>
      <c r="R86" s="5">
        <f t="shared" si="79"/>
        <v>45352</v>
      </c>
      <c r="S86" s="4">
        <v>342770.33</v>
      </c>
      <c r="T86" s="7">
        <f t="shared" si="60"/>
        <v>342770</v>
      </c>
      <c r="U86" s="4">
        <v>10251</v>
      </c>
      <c r="V86" s="4">
        <f>VLOOKUP(U86,'CC Odoo'!$A$1:$E$998,4,FALSE)</f>
        <v>1023</v>
      </c>
      <c r="W86" s="4" t="str">
        <f t="shared" si="80"/>
        <v>{"1023": 100.0}</v>
      </c>
      <c r="X86" s="4" t="str">
        <f t="shared" si="81"/>
        <v>3010092</v>
      </c>
      <c r="Y86" s="4" t="str">
        <f t="shared" si="82"/>
        <v>3010093</v>
      </c>
      <c r="Z86" s="4" t="str">
        <f t="shared" si="83"/>
        <v>3010094</v>
      </c>
      <c r="AA86" s="4" t="str">
        <f t="shared" si="84"/>
        <v>3010095</v>
      </c>
      <c r="AB86" s="4" t="str">
        <f t="shared" si="85"/>
        <v>3010096</v>
      </c>
      <c r="AC86" s="4" t="str">
        <f t="shared" si="86"/>
        <v>3010097</v>
      </c>
      <c r="AD86" s="5">
        <f t="shared" si="87"/>
        <v>45387</v>
      </c>
      <c r="AE86" s="5">
        <f t="shared" si="88"/>
        <v>45387</v>
      </c>
      <c r="AF86" s="5">
        <f t="shared" si="89"/>
        <v>45357</v>
      </c>
      <c r="AG86" s="5">
        <f t="shared" si="90"/>
        <v>45357</v>
      </c>
      <c r="AH86" s="5">
        <f t="shared" si="91"/>
        <v>45382</v>
      </c>
      <c r="AI86" s="5">
        <f t="shared" si="92"/>
        <v>45382</v>
      </c>
      <c r="AJ86" s="5">
        <f t="shared" si="93"/>
        <v>45367</v>
      </c>
      <c r="AK86" s="5">
        <f t="shared" si="94"/>
        <v>45367</v>
      </c>
      <c r="AL86" s="5">
        <f t="shared" si="95"/>
        <v>45352</v>
      </c>
      <c r="AM86" s="5">
        <f t="shared" si="96"/>
        <v>45352</v>
      </c>
      <c r="AN86" s="5">
        <f t="shared" si="97"/>
        <v>45373</v>
      </c>
      <c r="AO86" s="5">
        <f t="shared" si="98"/>
        <v>45373</v>
      </c>
      <c r="AQ86" s="4" t="str">
        <f t="shared" si="61"/>
        <v>{"</v>
      </c>
      <c r="AR86" s="4" t="str">
        <f t="shared" si="62"/>
        <v>"</v>
      </c>
      <c r="AS86" s="4" t="str">
        <f t="shared" si="63"/>
        <v xml:space="preserve">: </v>
      </c>
      <c r="AT86" s="4" t="str">
        <f t="shared" si="64"/>
        <v>100.0</v>
      </c>
      <c r="AU86" s="4" t="str">
        <f t="shared" si="65"/>
        <v>}</v>
      </c>
      <c r="AW86" s="8" t="str">
        <f t="shared" si="100"/>
        <v>15% PUR</v>
      </c>
      <c r="AX86" s="8" t="str">
        <f t="shared" si="101"/>
        <v>0% PUR</v>
      </c>
      <c r="AY86" s="8" t="str">
        <f t="shared" si="102"/>
        <v>15% PUR</v>
      </c>
      <c r="AZ86" s="8" t="str">
        <f t="shared" si="103"/>
        <v>15% PUR</v>
      </c>
      <c r="BA86" s="8" t="str">
        <f t="shared" si="104"/>
        <v>15% PUR</v>
      </c>
      <c r="BB86" s="8" t="str">
        <f t="shared" si="105"/>
        <v>0% PUR</v>
      </c>
      <c r="BC86" s="4" t="str">
        <f t="shared" si="99"/>
        <v>Raw Material</v>
      </c>
      <c r="BD86" s="4" t="str">
        <f t="shared" si="66"/>
        <v>Manpower</v>
      </c>
      <c r="BE86" s="4" t="str">
        <f t="shared" si="67"/>
        <v>Machinary</v>
      </c>
      <c r="BF86" s="4" t="str">
        <f t="shared" si="68"/>
        <v>Subcontractors</v>
      </c>
      <c r="BG86" s="4" t="str">
        <f t="shared" si="69"/>
        <v>Indirect Costs</v>
      </c>
      <c r="BH86" s="4" t="str">
        <f t="shared" si="70"/>
        <v>Overheads</v>
      </c>
      <c r="BI86" s="4">
        <f t="shared" si="106"/>
        <v>1</v>
      </c>
      <c r="BJ86" s="4">
        <f t="shared" si="107"/>
        <v>1</v>
      </c>
      <c r="BK86" s="4">
        <f t="shared" si="108"/>
        <v>1</v>
      </c>
      <c r="BL86" s="4">
        <f t="shared" si="109"/>
        <v>1</v>
      </c>
      <c r="BM86" s="4">
        <f t="shared" si="110"/>
        <v>1</v>
      </c>
      <c r="BN86" s="4">
        <f t="shared" si="111"/>
        <v>1</v>
      </c>
      <c r="BO86" s="26">
        <f t="shared" si="112"/>
        <v>158874</v>
      </c>
      <c r="BP86" s="26">
        <f t="shared" si="113"/>
        <v>77603</v>
      </c>
      <c r="BQ86" s="26">
        <f t="shared" si="114"/>
        <v>7164</v>
      </c>
      <c r="BR86" s="26">
        <f t="shared" si="115"/>
        <v>31809</v>
      </c>
      <c r="BS86" s="26">
        <f t="shared" si="116"/>
        <v>13608</v>
      </c>
      <c r="BT86" s="26">
        <f t="shared" si="117"/>
        <v>31398</v>
      </c>
      <c r="BU86" s="27">
        <f t="shared" si="118"/>
        <v>342770</v>
      </c>
      <c r="BV86" s="27">
        <f t="shared" si="119"/>
        <v>320456</v>
      </c>
    </row>
    <row r="87" spans="1:74" x14ac:dyDescent="0.2">
      <c r="A87" s="4" t="s">
        <v>795</v>
      </c>
      <c r="B87" s="5">
        <v>45352</v>
      </c>
      <c r="C87" s="5" t="str">
        <f t="shared" si="71"/>
        <v/>
      </c>
      <c r="D87" s="31" t="s">
        <v>1038</v>
      </c>
      <c r="E87" s="4" t="str">
        <f t="shared" si="72"/>
        <v/>
      </c>
      <c r="F87" s="31" t="s">
        <v>1039</v>
      </c>
      <c r="G87" s="4" t="str">
        <f t="shared" si="73"/>
        <v/>
      </c>
      <c r="H87" s="31" t="s">
        <v>1041</v>
      </c>
      <c r="I87" s="4" t="str">
        <f t="shared" si="74"/>
        <v/>
      </c>
      <c r="J87" s="31" t="s">
        <v>1040</v>
      </c>
      <c r="K87" s="4" t="str">
        <f t="shared" si="75"/>
        <v/>
      </c>
      <c r="L87" s="31" t="s">
        <v>1042</v>
      </c>
      <c r="M87" s="4" t="str">
        <f t="shared" si="76"/>
        <v/>
      </c>
      <c r="N87" s="31" t="s">
        <v>1020</v>
      </c>
      <c r="O87" s="4" t="str">
        <f t="shared" si="77"/>
        <v/>
      </c>
      <c r="P87" s="5">
        <v>45382</v>
      </c>
      <c r="Q87" s="5" t="str">
        <f t="shared" si="78"/>
        <v/>
      </c>
      <c r="R87" s="5" t="str">
        <f t="shared" si="79"/>
        <v/>
      </c>
      <c r="S87" s="4">
        <v>13505.151002000001</v>
      </c>
      <c r="T87" s="7">
        <f t="shared" si="60"/>
        <v>13505</v>
      </c>
      <c r="U87" s="4">
        <v>10251</v>
      </c>
      <c r="V87" s="4">
        <f>VLOOKUP(U87,'CC Odoo'!$A$1:$E$998,4,FALSE)</f>
        <v>1023</v>
      </c>
      <c r="W87" s="4" t="str">
        <f t="shared" si="80"/>
        <v>{"1023": 100.0}</v>
      </c>
      <c r="X87" s="4" t="str">
        <f t="shared" si="81"/>
        <v>101011701</v>
      </c>
      <c r="Y87" s="4" t="str">
        <f t="shared" si="82"/>
        <v>3010093</v>
      </c>
      <c r="Z87" s="4" t="str">
        <f t="shared" si="83"/>
        <v>3010094</v>
      </c>
      <c r="AA87" s="4" t="str">
        <f t="shared" si="84"/>
        <v>101011701</v>
      </c>
      <c r="AB87" s="4" t="str">
        <f t="shared" si="85"/>
        <v>3010096</v>
      </c>
      <c r="AC87" s="4" t="str">
        <f t="shared" si="86"/>
        <v>3010097</v>
      </c>
      <c r="AD87" s="5">
        <f t="shared" si="87"/>
        <v>45387</v>
      </c>
      <c r="AE87" s="5" t="str">
        <f t="shared" si="88"/>
        <v/>
      </c>
      <c r="AF87" s="5">
        <f t="shared" si="89"/>
        <v>45357</v>
      </c>
      <c r="AG87" s="5" t="str">
        <f t="shared" si="90"/>
        <v/>
      </c>
      <c r="AH87" s="5">
        <f t="shared" si="91"/>
        <v>45382</v>
      </c>
      <c r="AI87" s="5" t="str">
        <f t="shared" si="92"/>
        <v/>
      </c>
      <c r="AJ87" s="5">
        <f t="shared" si="93"/>
        <v>45367</v>
      </c>
      <c r="AK87" s="5" t="str">
        <f t="shared" si="94"/>
        <v/>
      </c>
      <c r="AL87" s="5">
        <f t="shared" si="95"/>
        <v>45352</v>
      </c>
      <c r="AM87" s="5" t="str">
        <f t="shared" si="96"/>
        <v/>
      </c>
      <c r="AN87" s="5">
        <f t="shared" si="97"/>
        <v>45373</v>
      </c>
      <c r="AO87" s="5" t="str">
        <f t="shared" si="98"/>
        <v/>
      </c>
      <c r="AQ87" s="4" t="str">
        <f t="shared" si="61"/>
        <v>{"</v>
      </c>
      <c r="AR87" s="4" t="str">
        <f t="shared" si="62"/>
        <v>"</v>
      </c>
      <c r="AS87" s="4" t="str">
        <f t="shared" si="63"/>
        <v xml:space="preserve">: </v>
      </c>
      <c r="AT87" s="4" t="str">
        <f t="shared" si="64"/>
        <v>100.0</v>
      </c>
      <c r="AU87" s="4" t="str">
        <f t="shared" si="65"/>
        <v>}</v>
      </c>
      <c r="AW87" s="8" t="str">
        <f t="shared" si="100"/>
        <v>15% PUR</v>
      </c>
      <c r="AX87" s="8" t="str">
        <f t="shared" si="101"/>
        <v>0% PUR</v>
      </c>
      <c r="AY87" s="8" t="str">
        <f t="shared" si="102"/>
        <v>15% PUR</v>
      </c>
      <c r="AZ87" s="8" t="str">
        <f t="shared" si="103"/>
        <v>15% PUR</v>
      </c>
      <c r="BA87" s="8" t="str">
        <f t="shared" si="104"/>
        <v>15% PUR</v>
      </c>
      <c r="BB87" s="8" t="str">
        <f t="shared" si="105"/>
        <v>0% PUR</v>
      </c>
      <c r="BC87" s="4" t="str">
        <f t="shared" si="99"/>
        <v>Deduction of Advance Payment to Suppliers</v>
      </c>
      <c r="BD87" s="4" t="str">
        <f t="shared" si="66"/>
        <v>Manpower</v>
      </c>
      <c r="BE87" s="4" t="str">
        <f t="shared" si="67"/>
        <v>Machinary</v>
      </c>
      <c r="BF87" s="4" t="str">
        <f t="shared" si="68"/>
        <v>Deduction of Advance Payment to Suppliers</v>
      </c>
      <c r="BG87" s="4" t="str">
        <f t="shared" si="69"/>
        <v>Indirect Costs</v>
      </c>
      <c r="BH87" s="4" t="str">
        <f t="shared" si="70"/>
        <v>Overheads</v>
      </c>
      <c r="BI87" s="4">
        <f t="shared" si="106"/>
        <v>-1</v>
      </c>
      <c r="BJ87" s="4">
        <f t="shared" si="107"/>
        <v>1</v>
      </c>
      <c r="BK87" s="4">
        <f t="shared" si="108"/>
        <v>1</v>
      </c>
      <c r="BL87" s="4">
        <f t="shared" si="109"/>
        <v>-1</v>
      </c>
      <c r="BM87" s="4">
        <f t="shared" si="110"/>
        <v>1</v>
      </c>
      <c r="BN87" s="4">
        <f t="shared" si="111"/>
        <v>1</v>
      </c>
      <c r="BO87" s="26">
        <f t="shared" si="112"/>
        <v>6260</v>
      </c>
      <c r="BP87" s="26">
        <f t="shared" si="113"/>
        <v>3058</v>
      </c>
      <c r="BQ87" s="26">
        <f t="shared" si="114"/>
        <v>282</v>
      </c>
      <c r="BR87" s="26">
        <f t="shared" si="115"/>
        <v>1253</v>
      </c>
      <c r="BS87" s="26">
        <f t="shared" si="116"/>
        <v>536</v>
      </c>
      <c r="BT87" s="26">
        <f t="shared" si="117"/>
        <v>1237</v>
      </c>
      <c r="BU87" s="27">
        <f t="shared" si="118"/>
        <v>-13505</v>
      </c>
      <c r="BV87" s="27" t="str">
        <f t="shared" si="119"/>
        <v/>
      </c>
    </row>
    <row r="88" spans="1:74" x14ac:dyDescent="0.2">
      <c r="A88" s="4" t="s">
        <v>794</v>
      </c>
      <c r="B88" s="5">
        <v>45352</v>
      </c>
      <c r="C88" s="5">
        <f t="shared" si="71"/>
        <v>45322</v>
      </c>
      <c r="D88" s="31" t="s">
        <v>1038</v>
      </c>
      <c r="E88" s="4" t="str">
        <f t="shared" si="72"/>
        <v>Raw Material Supplier</v>
      </c>
      <c r="F88" s="31" t="s">
        <v>1039</v>
      </c>
      <c r="G88" s="4" t="str">
        <f t="shared" si="73"/>
        <v>Employees Wages &amp; Salaries</v>
      </c>
      <c r="H88" s="31" t="s">
        <v>1041</v>
      </c>
      <c r="I88" s="4" t="str">
        <f t="shared" si="74"/>
        <v>Machinary Depreciation &amp; Maintenance</v>
      </c>
      <c r="J88" s="31" t="s">
        <v>1040</v>
      </c>
      <c r="K88" s="4" t="str">
        <f t="shared" si="75"/>
        <v>Subcontractors &amp; Services</v>
      </c>
      <c r="L88" s="31" t="s">
        <v>1042</v>
      </c>
      <c r="M88" s="4" t="str">
        <f t="shared" si="76"/>
        <v>Indirect Costs</v>
      </c>
      <c r="N88" s="31" t="s">
        <v>1020</v>
      </c>
      <c r="O88" s="4" t="str">
        <f t="shared" si="77"/>
        <v>Overheads</v>
      </c>
      <c r="P88" s="5">
        <v>45382</v>
      </c>
      <c r="Q88" s="5">
        <f t="shared" si="78"/>
        <v>45352</v>
      </c>
      <c r="R88" s="5">
        <f t="shared" si="79"/>
        <v>45352</v>
      </c>
      <c r="S88" s="4">
        <v>725587.5</v>
      </c>
      <c r="T88" s="7">
        <f t="shared" ref="T88:T130" si="120">ROUND(S88,0)</f>
        <v>725588</v>
      </c>
      <c r="U88" s="4">
        <v>10240</v>
      </c>
      <c r="V88" s="4">
        <f>VLOOKUP(U88,'CC Odoo'!$A$1:$E$998,4,FALSE)</f>
        <v>1012</v>
      </c>
      <c r="W88" s="4" t="str">
        <f t="shared" si="80"/>
        <v>{"1012": 100.0}</v>
      </c>
      <c r="X88" s="4" t="str">
        <f t="shared" si="81"/>
        <v>3010092</v>
      </c>
      <c r="Y88" s="4" t="str">
        <f t="shared" si="82"/>
        <v>3010093</v>
      </c>
      <c r="Z88" s="4" t="str">
        <f t="shared" si="83"/>
        <v>3010094</v>
      </c>
      <c r="AA88" s="4" t="str">
        <f t="shared" si="84"/>
        <v>3010095</v>
      </c>
      <c r="AB88" s="4" t="str">
        <f t="shared" si="85"/>
        <v>3010096</v>
      </c>
      <c r="AC88" s="4" t="str">
        <f t="shared" si="86"/>
        <v>3010097</v>
      </c>
      <c r="AD88" s="5">
        <f t="shared" si="87"/>
        <v>45387</v>
      </c>
      <c r="AE88" s="5">
        <f t="shared" si="88"/>
        <v>45387</v>
      </c>
      <c r="AF88" s="5">
        <f t="shared" si="89"/>
        <v>45357</v>
      </c>
      <c r="AG88" s="5">
        <f t="shared" si="90"/>
        <v>45357</v>
      </c>
      <c r="AH88" s="5">
        <f t="shared" si="91"/>
        <v>45382</v>
      </c>
      <c r="AI88" s="5">
        <f t="shared" si="92"/>
        <v>45382</v>
      </c>
      <c r="AJ88" s="5">
        <f t="shared" si="93"/>
        <v>45367</v>
      </c>
      <c r="AK88" s="5">
        <f t="shared" si="94"/>
        <v>45367</v>
      </c>
      <c r="AL88" s="5">
        <f t="shared" si="95"/>
        <v>45352</v>
      </c>
      <c r="AM88" s="5">
        <f t="shared" si="96"/>
        <v>45352</v>
      </c>
      <c r="AN88" s="5">
        <f t="shared" si="97"/>
        <v>45373</v>
      </c>
      <c r="AO88" s="5">
        <f t="shared" si="98"/>
        <v>45373</v>
      </c>
      <c r="AQ88" s="4" t="str">
        <f t="shared" ref="AQ88:AQ130" si="121">"{"""</f>
        <v>{"</v>
      </c>
      <c r="AR88" s="4" t="str">
        <f t="shared" ref="AR88:AR130" si="122">""""</f>
        <v>"</v>
      </c>
      <c r="AS88" s="4" t="str">
        <f t="shared" ref="AS88:AS130" si="123">": "</f>
        <v xml:space="preserve">: </v>
      </c>
      <c r="AT88" s="4" t="str">
        <f t="shared" ref="AT88:AT130" si="124">"100.0"</f>
        <v>100.0</v>
      </c>
      <c r="AU88" s="4" t="str">
        <f t="shared" ref="AU88:AU130" si="125">"}"</f>
        <v>}</v>
      </c>
      <c r="AW88" s="8" t="str">
        <f t="shared" si="100"/>
        <v>15% PUR</v>
      </c>
      <c r="AX88" s="8" t="str">
        <f t="shared" si="101"/>
        <v>0% PUR</v>
      </c>
      <c r="AY88" s="8" t="str">
        <f t="shared" si="102"/>
        <v>15% PUR</v>
      </c>
      <c r="AZ88" s="8" t="str">
        <f t="shared" si="103"/>
        <v>15% PUR</v>
      </c>
      <c r="BA88" s="8" t="str">
        <f t="shared" si="104"/>
        <v>15% PUR</v>
      </c>
      <c r="BB88" s="8" t="str">
        <f t="shared" si="105"/>
        <v>0% PUR</v>
      </c>
      <c r="BC88" s="4" t="str">
        <f t="shared" si="99"/>
        <v>Raw Material</v>
      </c>
      <c r="BD88" s="4" t="str">
        <f t="shared" ref="BD88:BD131" si="126">IF(Y88="3010093","Manpower",IF(Y88="101011701","Deduction of Advance Payment to Suppliers","Raw Material"))</f>
        <v>Manpower</v>
      </c>
      <c r="BE88" s="4" t="str">
        <f t="shared" ref="BE88:BE131" si="127">IF(Z88="3010094","Machinary",IF(Z88="101011701","Deduction of Advance Payment to Suppliers","Raw Material"))</f>
        <v>Machinary</v>
      </c>
      <c r="BF88" s="4" t="str">
        <f t="shared" ref="BF88:BF131" si="128">IF(AA88="3010095","Subcontractors",IF(AA88="101011701","Deduction of Advance Payment to Suppliers","Raw Material"))</f>
        <v>Subcontractors</v>
      </c>
      <c r="BG88" s="4" t="str">
        <f t="shared" ref="BG88:BG131" si="129">IF(AB88="3010096","Indirect Costs",IF(AB88="101011701","Deduction of Advance Payment to Suppliers","Raw Material"))</f>
        <v>Indirect Costs</v>
      </c>
      <c r="BH88" s="4" t="str">
        <f t="shared" ref="BH88:BH131" si="130">IF(AC88="3010097","Overheads",IF(AC88="101011701","Deduction of Advance Payment to Suppliers","Raw Material"))</f>
        <v>Overheads</v>
      </c>
      <c r="BI88" s="4">
        <f t="shared" si="106"/>
        <v>1</v>
      </c>
      <c r="BJ88" s="4">
        <f t="shared" si="107"/>
        <v>1</v>
      </c>
      <c r="BK88" s="4">
        <f t="shared" si="108"/>
        <v>1</v>
      </c>
      <c r="BL88" s="4">
        <f t="shared" si="109"/>
        <v>1</v>
      </c>
      <c r="BM88" s="4">
        <f t="shared" si="110"/>
        <v>1</v>
      </c>
      <c r="BN88" s="4">
        <f t="shared" si="111"/>
        <v>1</v>
      </c>
      <c r="BO88" s="26">
        <f t="shared" si="112"/>
        <v>336310</v>
      </c>
      <c r="BP88" s="26">
        <f t="shared" si="113"/>
        <v>164273</v>
      </c>
      <c r="BQ88" s="26">
        <f t="shared" si="114"/>
        <v>15165</v>
      </c>
      <c r="BR88" s="26">
        <f t="shared" si="115"/>
        <v>67335</v>
      </c>
      <c r="BS88" s="26">
        <f t="shared" si="116"/>
        <v>28806</v>
      </c>
      <c r="BT88" s="26">
        <f t="shared" si="117"/>
        <v>66464</v>
      </c>
      <c r="BU88" s="27">
        <f t="shared" si="118"/>
        <v>725588</v>
      </c>
      <c r="BV88" s="27">
        <f t="shared" si="119"/>
        <v>678353</v>
      </c>
    </row>
    <row r="89" spans="1:74" x14ac:dyDescent="0.2">
      <c r="A89" s="4" t="s">
        <v>795</v>
      </c>
      <c r="B89" s="5">
        <v>45352</v>
      </c>
      <c r="C89" s="5" t="str">
        <f t="shared" si="71"/>
        <v/>
      </c>
      <c r="D89" s="31" t="s">
        <v>1038</v>
      </c>
      <c r="E89" s="4" t="str">
        <f t="shared" si="72"/>
        <v/>
      </c>
      <c r="F89" s="31" t="s">
        <v>1039</v>
      </c>
      <c r="G89" s="4" t="str">
        <f t="shared" si="73"/>
        <v/>
      </c>
      <c r="H89" s="31" t="s">
        <v>1041</v>
      </c>
      <c r="I89" s="4" t="str">
        <f t="shared" si="74"/>
        <v/>
      </c>
      <c r="J89" s="31" t="s">
        <v>1040</v>
      </c>
      <c r="K89" s="4" t="str">
        <f t="shared" si="75"/>
        <v/>
      </c>
      <c r="L89" s="31" t="s">
        <v>1042</v>
      </c>
      <c r="M89" s="4" t="str">
        <f t="shared" si="76"/>
        <v/>
      </c>
      <c r="N89" s="31" t="s">
        <v>1020</v>
      </c>
      <c r="O89" s="4" t="str">
        <f t="shared" si="77"/>
        <v/>
      </c>
      <c r="P89" s="5">
        <v>45382</v>
      </c>
      <c r="Q89" s="5" t="str">
        <f t="shared" si="78"/>
        <v/>
      </c>
      <c r="R89" s="5" t="str">
        <f t="shared" si="79"/>
        <v/>
      </c>
      <c r="S89" s="4">
        <v>217676.25</v>
      </c>
      <c r="T89" s="7">
        <f t="shared" si="120"/>
        <v>217676</v>
      </c>
      <c r="U89" s="4">
        <v>10240</v>
      </c>
      <c r="V89" s="4">
        <f>VLOOKUP(U89,'CC Odoo'!$A$1:$E$998,4,FALSE)</f>
        <v>1012</v>
      </c>
      <c r="W89" s="4" t="str">
        <f t="shared" si="80"/>
        <v>{"1012": 100.0}</v>
      </c>
      <c r="X89" s="4" t="str">
        <f t="shared" si="81"/>
        <v>101011701</v>
      </c>
      <c r="Y89" s="4" t="str">
        <f t="shared" si="82"/>
        <v>3010093</v>
      </c>
      <c r="Z89" s="4" t="str">
        <f t="shared" si="83"/>
        <v>3010094</v>
      </c>
      <c r="AA89" s="4" t="str">
        <f t="shared" si="84"/>
        <v>101011701</v>
      </c>
      <c r="AB89" s="4" t="str">
        <f t="shared" si="85"/>
        <v>3010096</v>
      </c>
      <c r="AC89" s="4" t="str">
        <f t="shared" si="86"/>
        <v>3010097</v>
      </c>
      <c r="AD89" s="5">
        <f t="shared" si="87"/>
        <v>45387</v>
      </c>
      <c r="AE89" s="5" t="str">
        <f t="shared" si="88"/>
        <v/>
      </c>
      <c r="AF89" s="5">
        <f t="shared" si="89"/>
        <v>45357</v>
      </c>
      <c r="AG89" s="5" t="str">
        <f t="shared" si="90"/>
        <v/>
      </c>
      <c r="AH89" s="5">
        <f t="shared" si="91"/>
        <v>45382</v>
      </c>
      <c r="AI89" s="5" t="str">
        <f t="shared" si="92"/>
        <v/>
      </c>
      <c r="AJ89" s="5">
        <f t="shared" si="93"/>
        <v>45367</v>
      </c>
      <c r="AK89" s="5" t="str">
        <f t="shared" si="94"/>
        <v/>
      </c>
      <c r="AL89" s="5">
        <f t="shared" si="95"/>
        <v>45352</v>
      </c>
      <c r="AM89" s="5" t="str">
        <f t="shared" si="96"/>
        <v/>
      </c>
      <c r="AN89" s="5">
        <f t="shared" si="97"/>
        <v>45373</v>
      </c>
      <c r="AO89" s="5" t="str">
        <f t="shared" si="98"/>
        <v/>
      </c>
      <c r="AQ89" s="4" t="str">
        <f t="shared" si="121"/>
        <v>{"</v>
      </c>
      <c r="AR89" s="4" t="str">
        <f t="shared" si="122"/>
        <v>"</v>
      </c>
      <c r="AS89" s="4" t="str">
        <f t="shared" si="123"/>
        <v xml:space="preserve">: </v>
      </c>
      <c r="AT89" s="4" t="str">
        <f t="shared" si="124"/>
        <v>100.0</v>
      </c>
      <c r="AU89" s="4" t="str">
        <f t="shared" si="125"/>
        <v>}</v>
      </c>
      <c r="AW89" s="8" t="str">
        <f t="shared" si="100"/>
        <v>15% PUR</v>
      </c>
      <c r="AX89" s="8" t="str">
        <f t="shared" si="101"/>
        <v>0% PUR</v>
      </c>
      <c r="AY89" s="8" t="str">
        <f t="shared" si="102"/>
        <v>15% PUR</v>
      </c>
      <c r="AZ89" s="8" t="str">
        <f t="shared" si="103"/>
        <v>15% PUR</v>
      </c>
      <c r="BA89" s="8" t="str">
        <f t="shared" si="104"/>
        <v>15% PUR</v>
      </c>
      <c r="BB89" s="8" t="str">
        <f t="shared" si="105"/>
        <v>0% PUR</v>
      </c>
      <c r="BC89" s="4" t="str">
        <f t="shared" si="99"/>
        <v>Deduction of Advance Payment to Suppliers</v>
      </c>
      <c r="BD89" s="4" t="str">
        <f t="shared" si="126"/>
        <v>Manpower</v>
      </c>
      <c r="BE89" s="4" t="str">
        <f t="shared" si="127"/>
        <v>Machinary</v>
      </c>
      <c r="BF89" s="4" t="str">
        <f t="shared" si="128"/>
        <v>Deduction of Advance Payment to Suppliers</v>
      </c>
      <c r="BG89" s="4" t="str">
        <f t="shared" si="129"/>
        <v>Indirect Costs</v>
      </c>
      <c r="BH89" s="4" t="str">
        <f t="shared" si="130"/>
        <v>Overheads</v>
      </c>
      <c r="BI89" s="4">
        <f t="shared" si="106"/>
        <v>-1</v>
      </c>
      <c r="BJ89" s="4">
        <f t="shared" si="107"/>
        <v>1</v>
      </c>
      <c r="BK89" s="4">
        <f t="shared" si="108"/>
        <v>1</v>
      </c>
      <c r="BL89" s="4">
        <f t="shared" si="109"/>
        <v>-1</v>
      </c>
      <c r="BM89" s="4">
        <f t="shared" si="110"/>
        <v>1</v>
      </c>
      <c r="BN89" s="4">
        <f t="shared" si="111"/>
        <v>1</v>
      </c>
      <c r="BO89" s="26">
        <f t="shared" si="112"/>
        <v>100893</v>
      </c>
      <c r="BP89" s="26">
        <f t="shared" si="113"/>
        <v>49282</v>
      </c>
      <c r="BQ89" s="26">
        <f t="shared" si="114"/>
        <v>4549</v>
      </c>
      <c r="BR89" s="26">
        <f t="shared" si="115"/>
        <v>20200</v>
      </c>
      <c r="BS89" s="26">
        <f t="shared" si="116"/>
        <v>8642</v>
      </c>
      <c r="BT89" s="26">
        <f t="shared" si="117"/>
        <v>19939</v>
      </c>
      <c r="BU89" s="27">
        <f t="shared" si="118"/>
        <v>-217676</v>
      </c>
      <c r="BV89" s="27" t="str">
        <f t="shared" si="119"/>
        <v/>
      </c>
    </row>
    <row r="90" spans="1:74" x14ac:dyDescent="0.2">
      <c r="A90" s="4" t="s">
        <v>794</v>
      </c>
      <c r="B90" s="5">
        <v>45352</v>
      </c>
      <c r="C90" s="5">
        <f t="shared" si="71"/>
        <v>45322</v>
      </c>
      <c r="D90" s="31" t="s">
        <v>1038</v>
      </c>
      <c r="E90" s="4" t="str">
        <f t="shared" si="72"/>
        <v>Raw Material Supplier</v>
      </c>
      <c r="F90" s="31" t="s">
        <v>1039</v>
      </c>
      <c r="G90" s="4" t="str">
        <f t="shared" si="73"/>
        <v>Employees Wages &amp; Salaries</v>
      </c>
      <c r="H90" s="31" t="s">
        <v>1041</v>
      </c>
      <c r="I90" s="4" t="str">
        <f t="shared" si="74"/>
        <v>Machinary Depreciation &amp; Maintenance</v>
      </c>
      <c r="J90" s="31" t="s">
        <v>1040</v>
      </c>
      <c r="K90" s="4" t="str">
        <f t="shared" si="75"/>
        <v>Subcontractors &amp; Services</v>
      </c>
      <c r="L90" s="31" t="s">
        <v>1042</v>
      </c>
      <c r="M90" s="4" t="str">
        <f t="shared" si="76"/>
        <v>Indirect Costs</v>
      </c>
      <c r="N90" s="31" t="s">
        <v>1020</v>
      </c>
      <c r="O90" s="4" t="str">
        <f t="shared" si="77"/>
        <v>Overheads</v>
      </c>
      <c r="P90" s="5">
        <v>45382</v>
      </c>
      <c r="Q90" s="5">
        <f t="shared" si="78"/>
        <v>45352</v>
      </c>
      <c r="R90" s="5">
        <f t="shared" si="79"/>
        <v>45352</v>
      </c>
      <c r="S90" s="4">
        <v>348952</v>
      </c>
      <c r="T90" s="7">
        <f t="shared" si="120"/>
        <v>348952</v>
      </c>
      <c r="U90" s="4">
        <v>10088</v>
      </c>
      <c r="V90" s="4">
        <f>VLOOKUP(U90,'CC Odoo'!$A$1:$E$998,4,FALSE)</f>
        <v>860</v>
      </c>
      <c r="W90" s="4" t="str">
        <f t="shared" si="80"/>
        <v>{"860": 100.0}</v>
      </c>
      <c r="X90" s="4" t="str">
        <f t="shared" si="81"/>
        <v>3010092</v>
      </c>
      <c r="Y90" s="4" t="str">
        <f t="shared" si="82"/>
        <v>3010093</v>
      </c>
      <c r="Z90" s="4" t="str">
        <f t="shared" si="83"/>
        <v>3010094</v>
      </c>
      <c r="AA90" s="4" t="str">
        <f t="shared" si="84"/>
        <v>3010095</v>
      </c>
      <c r="AB90" s="4" t="str">
        <f t="shared" si="85"/>
        <v>3010096</v>
      </c>
      <c r="AC90" s="4" t="str">
        <f t="shared" si="86"/>
        <v>3010097</v>
      </c>
      <c r="AD90" s="5">
        <f t="shared" si="87"/>
        <v>45387</v>
      </c>
      <c r="AE90" s="5">
        <f t="shared" si="88"/>
        <v>45387</v>
      </c>
      <c r="AF90" s="5">
        <f t="shared" si="89"/>
        <v>45357</v>
      </c>
      <c r="AG90" s="5">
        <f t="shared" si="90"/>
        <v>45357</v>
      </c>
      <c r="AH90" s="5">
        <f t="shared" si="91"/>
        <v>45382</v>
      </c>
      <c r="AI90" s="5">
        <f t="shared" si="92"/>
        <v>45382</v>
      </c>
      <c r="AJ90" s="5">
        <f t="shared" si="93"/>
        <v>45367</v>
      </c>
      <c r="AK90" s="5">
        <f t="shared" si="94"/>
        <v>45367</v>
      </c>
      <c r="AL90" s="5">
        <f t="shared" si="95"/>
        <v>45352</v>
      </c>
      <c r="AM90" s="5">
        <f t="shared" si="96"/>
        <v>45352</v>
      </c>
      <c r="AN90" s="5">
        <f t="shared" si="97"/>
        <v>45373</v>
      </c>
      <c r="AO90" s="5">
        <f t="shared" si="98"/>
        <v>45373</v>
      </c>
      <c r="AQ90" s="4" t="str">
        <f t="shared" si="121"/>
        <v>{"</v>
      </c>
      <c r="AR90" s="4" t="str">
        <f t="shared" si="122"/>
        <v>"</v>
      </c>
      <c r="AS90" s="4" t="str">
        <f t="shared" si="123"/>
        <v xml:space="preserve">: </v>
      </c>
      <c r="AT90" s="4" t="str">
        <f t="shared" si="124"/>
        <v>100.0</v>
      </c>
      <c r="AU90" s="4" t="str">
        <f t="shared" si="125"/>
        <v>}</v>
      </c>
      <c r="AW90" s="8" t="str">
        <f t="shared" si="100"/>
        <v>15% PUR</v>
      </c>
      <c r="AX90" s="8" t="str">
        <f t="shared" si="101"/>
        <v>0% PUR</v>
      </c>
      <c r="AY90" s="8" t="str">
        <f t="shared" si="102"/>
        <v>15% PUR</v>
      </c>
      <c r="AZ90" s="8" t="str">
        <f t="shared" si="103"/>
        <v>15% PUR</v>
      </c>
      <c r="BA90" s="8" t="str">
        <f t="shared" si="104"/>
        <v>15% PUR</v>
      </c>
      <c r="BB90" s="8" t="str">
        <f t="shared" si="105"/>
        <v>0% PUR</v>
      </c>
      <c r="BC90" s="4" t="str">
        <f t="shared" si="99"/>
        <v>Raw Material</v>
      </c>
      <c r="BD90" s="4" t="str">
        <f t="shared" si="126"/>
        <v>Manpower</v>
      </c>
      <c r="BE90" s="4" t="str">
        <f t="shared" si="127"/>
        <v>Machinary</v>
      </c>
      <c r="BF90" s="4" t="str">
        <f t="shared" si="128"/>
        <v>Subcontractors</v>
      </c>
      <c r="BG90" s="4" t="str">
        <f t="shared" si="129"/>
        <v>Indirect Costs</v>
      </c>
      <c r="BH90" s="4" t="str">
        <f t="shared" si="130"/>
        <v>Overheads</v>
      </c>
      <c r="BI90" s="4">
        <f t="shared" si="106"/>
        <v>1</v>
      </c>
      <c r="BJ90" s="4">
        <f t="shared" si="107"/>
        <v>1</v>
      </c>
      <c r="BK90" s="4">
        <f t="shared" si="108"/>
        <v>1</v>
      </c>
      <c r="BL90" s="4">
        <f t="shared" si="109"/>
        <v>1</v>
      </c>
      <c r="BM90" s="4">
        <f t="shared" si="110"/>
        <v>1</v>
      </c>
      <c r="BN90" s="4">
        <f t="shared" si="111"/>
        <v>1</v>
      </c>
      <c r="BO90" s="26">
        <f t="shared" si="112"/>
        <v>161739</v>
      </c>
      <c r="BP90" s="26">
        <f t="shared" si="113"/>
        <v>79003</v>
      </c>
      <c r="BQ90" s="26">
        <f t="shared" si="114"/>
        <v>7293</v>
      </c>
      <c r="BR90" s="26">
        <f t="shared" si="115"/>
        <v>32383</v>
      </c>
      <c r="BS90" s="26">
        <f t="shared" si="116"/>
        <v>13853</v>
      </c>
      <c r="BT90" s="26">
        <f t="shared" si="117"/>
        <v>31964</v>
      </c>
      <c r="BU90" s="27">
        <f t="shared" si="118"/>
        <v>348952</v>
      </c>
      <c r="BV90" s="27">
        <f t="shared" si="119"/>
        <v>326235</v>
      </c>
    </row>
    <row r="91" spans="1:74" x14ac:dyDescent="0.2">
      <c r="A91" s="4" t="s">
        <v>794</v>
      </c>
      <c r="B91" s="5">
        <v>45352</v>
      </c>
      <c r="C91" s="5">
        <f t="shared" si="71"/>
        <v>45322</v>
      </c>
      <c r="D91" s="31" t="s">
        <v>1038</v>
      </c>
      <c r="E91" s="4" t="str">
        <f t="shared" si="72"/>
        <v>Raw Material Supplier</v>
      </c>
      <c r="F91" s="31" t="s">
        <v>1039</v>
      </c>
      <c r="G91" s="4" t="str">
        <f t="shared" si="73"/>
        <v>Employees Wages &amp; Salaries</v>
      </c>
      <c r="H91" s="31" t="s">
        <v>1041</v>
      </c>
      <c r="I91" s="4" t="str">
        <f t="shared" si="74"/>
        <v>Machinary Depreciation &amp; Maintenance</v>
      </c>
      <c r="J91" s="31" t="s">
        <v>1040</v>
      </c>
      <c r="K91" s="4" t="str">
        <f t="shared" si="75"/>
        <v>Subcontractors &amp; Services</v>
      </c>
      <c r="L91" s="31" t="s">
        <v>1042</v>
      </c>
      <c r="M91" s="4" t="str">
        <f t="shared" si="76"/>
        <v>Indirect Costs</v>
      </c>
      <c r="N91" s="31" t="s">
        <v>1020</v>
      </c>
      <c r="O91" s="4" t="str">
        <f t="shared" si="77"/>
        <v>Overheads</v>
      </c>
      <c r="P91" s="5">
        <v>45382</v>
      </c>
      <c r="Q91" s="5">
        <f t="shared" si="78"/>
        <v>45352</v>
      </c>
      <c r="R91" s="5">
        <f t="shared" si="79"/>
        <v>45352</v>
      </c>
      <c r="S91" s="4">
        <v>3779614</v>
      </c>
      <c r="T91" s="7">
        <f t="shared" si="120"/>
        <v>3779614</v>
      </c>
      <c r="U91" s="4">
        <v>10256</v>
      </c>
      <c r="V91" s="4">
        <f>VLOOKUP(U91,'CC Odoo'!$A$1:$E$998,4,FALSE)</f>
        <v>1028</v>
      </c>
      <c r="W91" s="4" t="str">
        <f t="shared" si="80"/>
        <v>{"1028": 100.0}</v>
      </c>
      <c r="X91" s="4" t="str">
        <f t="shared" si="81"/>
        <v>3010092</v>
      </c>
      <c r="Y91" s="4" t="str">
        <f t="shared" si="82"/>
        <v>3010093</v>
      </c>
      <c r="Z91" s="4" t="str">
        <f t="shared" si="83"/>
        <v>3010094</v>
      </c>
      <c r="AA91" s="4" t="str">
        <f t="shared" si="84"/>
        <v>3010095</v>
      </c>
      <c r="AB91" s="4" t="str">
        <f t="shared" si="85"/>
        <v>3010096</v>
      </c>
      <c r="AC91" s="4" t="str">
        <f t="shared" si="86"/>
        <v>3010097</v>
      </c>
      <c r="AD91" s="5">
        <f t="shared" si="87"/>
        <v>45387</v>
      </c>
      <c r="AE91" s="5">
        <f t="shared" si="88"/>
        <v>45387</v>
      </c>
      <c r="AF91" s="5">
        <f t="shared" si="89"/>
        <v>45357</v>
      </c>
      <c r="AG91" s="5">
        <f t="shared" si="90"/>
        <v>45357</v>
      </c>
      <c r="AH91" s="5">
        <f t="shared" si="91"/>
        <v>45382</v>
      </c>
      <c r="AI91" s="5">
        <f t="shared" si="92"/>
        <v>45382</v>
      </c>
      <c r="AJ91" s="5">
        <f t="shared" si="93"/>
        <v>45367</v>
      </c>
      <c r="AK91" s="5">
        <f t="shared" si="94"/>
        <v>45367</v>
      </c>
      <c r="AL91" s="5">
        <f t="shared" si="95"/>
        <v>45352</v>
      </c>
      <c r="AM91" s="5">
        <f t="shared" si="96"/>
        <v>45352</v>
      </c>
      <c r="AN91" s="5">
        <f t="shared" si="97"/>
        <v>45373</v>
      </c>
      <c r="AO91" s="5">
        <f t="shared" si="98"/>
        <v>45373</v>
      </c>
      <c r="AQ91" s="4" t="str">
        <f t="shared" si="121"/>
        <v>{"</v>
      </c>
      <c r="AR91" s="4" t="str">
        <f t="shared" si="122"/>
        <v>"</v>
      </c>
      <c r="AS91" s="4" t="str">
        <f t="shared" si="123"/>
        <v xml:space="preserve">: </v>
      </c>
      <c r="AT91" s="4" t="str">
        <f t="shared" si="124"/>
        <v>100.0</v>
      </c>
      <c r="AU91" s="4" t="str">
        <f t="shared" si="125"/>
        <v>}</v>
      </c>
      <c r="AW91" s="8" t="str">
        <f t="shared" si="100"/>
        <v>15% PUR</v>
      </c>
      <c r="AX91" s="8" t="str">
        <f t="shared" si="101"/>
        <v>0% PUR</v>
      </c>
      <c r="AY91" s="8" t="str">
        <f t="shared" si="102"/>
        <v>15% PUR</v>
      </c>
      <c r="AZ91" s="8" t="str">
        <f t="shared" si="103"/>
        <v>15% PUR</v>
      </c>
      <c r="BA91" s="8" t="str">
        <f t="shared" si="104"/>
        <v>15% PUR</v>
      </c>
      <c r="BB91" s="8" t="str">
        <f t="shared" si="105"/>
        <v>0% PUR</v>
      </c>
      <c r="BC91" s="4" t="str">
        <f t="shared" si="99"/>
        <v>Raw Material</v>
      </c>
      <c r="BD91" s="4" t="str">
        <f t="shared" si="126"/>
        <v>Manpower</v>
      </c>
      <c r="BE91" s="4" t="str">
        <f t="shared" si="127"/>
        <v>Machinary</v>
      </c>
      <c r="BF91" s="4" t="str">
        <f t="shared" si="128"/>
        <v>Subcontractors</v>
      </c>
      <c r="BG91" s="4" t="str">
        <f t="shared" si="129"/>
        <v>Indirect Costs</v>
      </c>
      <c r="BH91" s="4" t="str">
        <f t="shared" si="130"/>
        <v>Overheads</v>
      </c>
      <c r="BI91" s="4">
        <f t="shared" si="106"/>
        <v>1</v>
      </c>
      <c r="BJ91" s="4">
        <f t="shared" si="107"/>
        <v>1</v>
      </c>
      <c r="BK91" s="4">
        <f t="shared" si="108"/>
        <v>1</v>
      </c>
      <c r="BL91" s="4">
        <f t="shared" si="109"/>
        <v>1</v>
      </c>
      <c r="BM91" s="4">
        <f t="shared" si="110"/>
        <v>1</v>
      </c>
      <c r="BN91" s="4">
        <f t="shared" si="111"/>
        <v>1</v>
      </c>
      <c r="BO91" s="26">
        <f t="shared" si="112"/>
        <v>1751851</v>
      </c>
      <c r="BP91" s="26">
        <f t="shared" si="113"/>
        <v>855705</v>
      </c>
      <c r="BQ91" s="26">
        <f t="shared" si="114"/>
        <v>78994</v>
      </c>
      <c r="BR91" s="26">
        <f t="shared" si="115"/>
        <v>350748</v>
      </c>
      <c r="BS91" s="26">
        <f t="shared" si="116"/>
        <v>150051</v>
      </c>
      <c r="BT91" s="26">
        <f t="shared" si="117"/>
        <v>346213</v>
      </c>
      <c r="BU91" s="27">
        <f t="shared" si="118"/>
        <v>3779614</v>
      </c>
      <c r="BV91" s="27">
        <f t="shared" si="119"/>
        <v>3533562</v>
      </c>
    </row>
    <row r="92" spans="1:74" x14ac:dyDescent="0.2">
      <c r="A92" s="4" t="s">
        <v>795</v>
      </c>
      <c r="B92" s="5">
        <v>45352</v>
      </c>
      <c r="C92" s="5" t="str">
        <f t="shared" si="71"/>
        <v/>
      </c>
      <c r="D92" s="31" t="s">
        <v>1038</v>
      </c>
      <c r="E92" s="4" t="str">
        <f t="shared" si="72"/>
        <v/>
      </c>
      <c r="F92" s="31" t="s">
        <v>1039</v>
      </c>
      <c r="G92" s="4" t="str">
        <f t="shared" si="73"/>
        <v/>
      </c>
      <c r="H92" s="31" t="s">
        <v>1041</v>
      </c>
      <c r="I92" s="4" t="str">
        <f t="shared" si="74"/>
        <v/>
      </c>
      <c r="J92" s="31" t="s">
        <v>1040</v>
      </c>
      <c r="K92" s="4" t="str">
        <f t="shared" si="75"/>
        <v/>
      </c>
      <c r="L92" s="31" t="s">
        <v>1042</v>
      </c>
      <c r="M92" s="4" t="str">
        <f t="shared" si="76"/>
        <v/>
      </c>
      <c r="N92" s="31" t="s">
        <v>1020</v>
      </c>
      <c r="O92" s="4" t="str">
        <f t="shared" si="77"/>
        <v/>
      </c>
      <c r="P92" s="5">
        <v>45382</v>
      </c>
      <c r="Q92" s="5" t="str">
        <f t="shared" si="78"/>
        <v/>
      </c>
      <c r="R92" s="5" t="str">
        <f t="shared" si="79"/>
        <v/>
      </c>
      <c r="S92" s="4">
        <v>755922.8</v>
      </c>
      <c r="T92" s="7">
        <f t="shared" si="120"/>
        <v>755923</v>
      </c>
      <c r="U92" s="4">
        <v>10256</v>
      </c>
      <c r="V92" s="4">
        <f>VLOOKUP(U92,'CC Odoo'!$A$1:$E$998,4,FALSE)</f>
        <v>1028</v>
      </c>
      <c r="W92" s="4" t="str">
        <f t="shared" si="80"/>
        <v>{"1028": 100.0}</v>
      </c>
      <c r="X92" s="4" t="str">
        <f t="shared" si="81"/>
        <v>101011701</v>
      </c>
      <c r="Y92" s="4" t="str">
        <f t="shared" si="82"/>
        <v>3010093</v>
      </c>
      <c r="Z92" s="4" t="str">
        <f t="shared" si="83"/>
        <v>3010094</v>
      </c>
      <c r="AA92" s="4" t="str">
        <f t="shared" si="84"/>
        <v>101011701</v>
      </c>
      <c r="AB92" s="4" t="str">
        <f t="shared" si="85"/>
        <v>3010096</v>
      </c>
      <c r="AC92" s="4" t="str">
        <f t="shared" si="86"/>
        <v>3010097</v>
      </c>
      <c r="AD92" s="5">
        <f t="shared" si="87"/>
        <v>45387</v>
      </c>
      <c r="AE92" s="5" t="str">
        <f t="shared" si="88"/>
        <v/>
      </c>
      <c r="AF92" s="5">
        <f t="shared" si="89"/>
        <v>45357</v>
      </c>
      <c r="AG92" s="5" t="str">
        <f t="shared" si="90"/>
        <v/>
      </c>
      <c r="AH92" s="5">
        <f t="shared" si="91"/>
        <v>45382</v>
      </c>
      <c r="AI92" s="5" t="str">
        <f t="shared" si="92"/>
        <v/>
      </c>
      <c r="AJ92" s="5">
        <f t="shared" si="93"/>
        <v>45367</v>
      </c>
      <c r="AK92" s="5" t="str">
        <f t="shared" si="94"/>
        <v/>
      </c>
      <c r="AL92" s="5">
        <f t="shared" si="95"/>
        <v>45352</v>
      </c>
      <c r="AM92" s="5" t="str">
        <f t="shared" si="96"/>
        <v/>
      </c>
      <c r="AN92" s="5">
        <f t="shared" si="97"/>
        <v>45373</v>
      </c>
      <c r="AO92" s="5" t="str">
        <f t="shared" si="98"/>
        <v/>
      </c>
      <c r="AQ92" s="4" t="str">
        <f t="shared" si="121"/>
        <v>{"</v>
      </c>
      <c r="AR92" s="4" t="str">
        <f t="shared" si="122"/>
        <v>"</v>
      </c>
      <c r="AS92" s="4" t="str">
        <f t="shared" si="123"/>
        <v xml:space="preserve">: </v>
      </c>
      <c r="AT92" s="4" t="str">
        <f t="shared" si="124"/>
        <v>100.0</v>
      </c>
      <c r="AU92" s="4" t="str">
        <f t="shared" si="125"/>
        <v>}</v>
      </c>
      <c r="AW92" s="8" t="str">
        <f t="shared" si="100"/>
        <v>15% PUR</v>
      </c>
      <c r="AX92" s="8" t="str">
        <f t="shared" si="101"/>
        <v>0% PUR</v>
      </c>
      <c r="AY92" s="8" t="str">
        <f t="shared" si="102"/>
        <v>15% PUR</v>
      </c>
      <c r="AZ92" s="8" t="str">
        <f t="shared" si="103"/>
        <v>15% PUR</v>
      </c>
      <c r="BA92" s="8" t="str">
        <f t="shared" si="104"/>
        <v>15% PUR</v>
      </c>
      <c r="BB92" s="8" t="str">
        <f t="shared" si="105"/>
        <v>0% PUR</v>
      </c>
      <c r="BC92" s="4" t="str">
        <f t="shared" si="99"/>
        <v>Deduction of Advance Payment to Suppliers</v>
      </c>
      <c r="BD92" s="4" t="str">
        <f t="shared" si="126"/>
        <v>Manpower</v>
      </c>
      <c r="BE92" s="4" t="str">
        <f t="shared" si="127"/>
        <v>Machinary</v>
      </c>
      <c r="BF92" s="4" t="str">
        <f t="shared" si="128"/>
        <v>Deduction of Advance Payment to Suppliers</v>
      </c>
      <c r="BG92" s="4" t="str">
        <f t="shared" si="129"/>
        <v>Indirect Costs</v>
      </c>
      <c r="BH92" s="4" t="str">
        <f t="shared" si="130"/>
        <v>Overheads</v>
      </c>
      <c r="BI92" s="4">
        <f t="shared" si="106"/>
        <v>-1</v>
      </c>
      <c r="BJ92" s="4">
        <f t="shared" si="107"/>
        <v>1</v>
      </c>
      <c r="BK92" s="4">
        <f t="shared" si="108"/>
        <v>1</v>
      </c>
      <c r="BL92" s="4">
        <f t="shared" si="109"/>
        <v>-1</v>
      </c>
      <c r="BM92" s="4">
        <f t="shared" si="110"/>
        <v>1</v>
      </c>
      <c r="BN92" s="4">
        <f t="shared" si="111"/>
        <v>1</v>
      </c>
      <c r="BO92" s="26">
        <f t="shared" si="112"/>
        <v>350370</v>
      </c>
      <c r="BP92" s="26">
        <f t="shared" si="113"/>
        <v>171141</v>
      </c>
      <c r="BQ92" s="26">
        <f t="shared" si="114"/>
        <v>15799</v>
      </c>
      <c r="BR92" s="26">
        <f t="shared" si="115"/>
        <v>70150</v>
      </c>
      <c r="BS92" s="26">
        <f t="shared" si="116"/>
        <v>30010</v>
      </c>
      <c r="BT92" s="26">
        <f t="shared" si="117"/>
        <v>69243</v>
      </c>
      <c r="BU92" s="27">
        <f t="shared" si="118"/>
        <v>-755923</v>
      </c>
      <c r="BV92" s="27" t="str">
        <f t="shared" si="119"/>
        <v/>
      </c>
    </row>
    <row r="93" spans="1:74" x14ac:dyDescent="0.2">
      <c r="A93" s="4" t="s">
        <v>794</v>
      </c>
      <c r="B93" s="5">
        <v>45352</v>
      </c>
      <c r="C93" s="5">
        <f t="shared" si="71"/>
        <v>45322</v>
      </c>
      <c r="D93" s="31" t="s">
        <v>1038</v>
      </c>
      <c r="E93" s="4" t="str">
        <f t="shared" si="72"/>
        <v>Raw Material Supplier</v>
      </c>
      <c r="F93" s="31" t="s">
        <v>1039</v>
      </c>
      <c r="G93" s="4" t="str">
        <f t="shared" si="73"/>
        <v>Employees Wages &amp; Salaries</v>
      </c>
      <c r="H93" s="31" t="s">
        <v>1041</v>
      </c>
      <c r="I93" s="4" t="str">
        <f t="shared" si="74"/>
        <v>Machinary Depreciation &amp; Maintenance</v>
      </c>
      <c r="J93" s="31" t="s">
        <v>1040</v>
      </c>
      <c r="K93" s="4" t="str">
        <f t="shared" si="75"/>
        <v>Subcontractors &amp; Services</v>
      </c>
      <c r="L93" s="31" t="s">
        <v>1042</v>
      </c>
      <c r="M93" s="4" t="str">
        <f t="shared" si="76"/>
        <v>Indirect Costs</v>
      </c>
      <c r="N93" s="31" t="s">
        <v>1020</v>
      </c>
      <c r="O93" s="4" t="str">
        <f t="shared" si="77"/>
        <v>Overheads</v>
      </c>
      <c r="P93" s="5">
        <v>45382</v>
      </c>
      <c r="Q93" s="5">
        <f t="shared" si="78"/>
        <v>45352</v>
      </c>
      <c r="R93" s="5">
        <f t="shared" si="79"/>
        <v>45352</v>
      </c>
      <c r="S93" s="4">
        <v>500000</v>
      </c>
      <c r="T93" s="7">
        <f t="shared" si="120"/>
        <v>500000</v>
      </c>
      <c r="U93" s="4">
        <v>10080</v>
      </c>
      <c r="V93" s="4">
        <f>VLOOKUP(U93,'CC Odoo'!$A$1:$E$998,4,FALSE)</f>
        <v>854</v>
      </c>
      <c r="W93" s="4" t="str">
        <f t="shared" si="80"/>
        <v>{"854": 100.0}</v>
      </c>
      <c r="X93" s="4" t="str">
        <f t="shared" si="81"/>
        <v>3010092</v>
      </c>
      <c r="Y93" s="4" t="str">
        <f t="shared" si="82"/>
        <v>3010093</v>
      </c>
      <c r="Z93" s="4" t="str">
        <f t="shared" si="83"/>
        <v>3010094</v>
      </c>
      <c r="AA93" s="4" t="str">
        <f t="shared" si="84"/>
        <v>3010095</v>
      </c>
      <c r="AB93" s="4" t="str">
        <f t="shared" si="85"/>
        <v>3010096</v>
      </c>
      <c r="AC93" s="4" t="str">
        <f t="shared" si="86"/>
        <v>3010097</v>
      </c>
      <c r="AD93" s="5">
        <f t="shared" si="87"/>
        <v>45387</v>
      </c>
      <c r="AE93" s="5">
        <f t="shared" si="88"/>
        <v>45387</v>
      </c>
      <c r="AF93" s="5">
        <f t="shared" si="89"/>
        <v>45357</v>
      </c>
      <c r="AG93" s="5">
        <f t="shared" si="90"/>
        <v>45357</v>
      </c>
      <c r="AH93" s="5">
        <f t="shared" si="91"/>
        <v>45382</v>
      </c>
      <c r="AI93" s="5">
        <f t="shared" si="92"/>
        <v>45382</v>
      </c>
      <c r="AJ93" s="5">
        <f t="shared" si="93"/>
        <v>45367</v>
      </c>
      <c r="AK93" s="5">
        <f t="shared" si="94"/>
        <v>45367</v>
      </c>
      <c r="AL93" s="5">
        <f t="shared" si="95"/>
        <v>45352</v>
      </c>
      <c r="AM93" s="5">
        <f t="shared" si="96"/>
        <v>45352</v>
      </c>
      <c r="AN93" s="5">
        <f t="shared" si="97"/>
        <v>45373</v>
      </c>
      <c r="AO93" s="5">
        <f t="shared" si="98"/>
        <v>45373</v>
      </c>
      <c r="AQ93" s="4" t="str">
        <f t="shared" si="121"/>
        <v>{"</v>
      </c>
      <c r="AR93" s="4" t="str">
        <f t="shared" si="122"/>
        <v>"</v>
      </c>
      <c r="AS93" s="4" t="str">
        <f t="shared" si="123"/>
        <v xml:space="preserve">: </v>
      </c>
      <c r="AT93" s="4" t="str">
        <f t="shared" si="124"/>
        <v>100.0</v>
      </c>
      <c r="AU93" s="4" t="str">
        <f t="shared" si="125"/>
        <v>}</v>
      </c>
      <c r="AW93" s="8" t="str">
        <f t="shared" si="100"/>
        <v>15% PUR</v>
      </c>
      <c r="AX93" s="8" t="str">
        <f t="shared" si="101"/>
        <v>0% PUR</v>
      </c>
      <c r="AY93" s="8" t="str">
        <f t="shared" si="102"/>
        <v>15% PUR</v>
      </c>
      <c r="AZ93" s="8" t="str">
        <f t="shared" si="103"/>
        <v>15% PUR</v>
      </c>
      <c r="BA93" s="8" t="str">
        <f t="shared" si="104"/>
        <v>15% PUR</v>
      </c>
      <c r="BB93" s="8" t="str">
        <f t="shared" si="105"/>
        <v>0% PUR</v>
      </c>
      <c r="BC93" s="4" t="str">
        <f t="shared" si="99"/>
        <v>Raw Material</v>
      </c>
      <c r="BD93" s="4" t="str">
        <f t="shared" si="126"/>
        <v>Manpower</v>
      </c>
      <c r="BE93" s="4" t="str">
        <f t="shared" si="127"/>
        <v>Machinary</v>
      </c>
      <c r="BF93" s="4" t="str">
        <f t="shared" si="128"/>
        <v>Subcontractors</v>
      </c>
      <c r="BG93" s="4" t="str">
        <f t="shared" si="129"/>
        <v>Indirect Costs</v>
      </c>
      <c r="BH93" s="4" t="str">
        <f t="shared" si="130"/>
        <v>Overheads</v>
      </c>
      <c r="BI93" s="4">
        <f t="shared" si="106"/>
        <v>1</v>
      </c>
      <c r="BJ93" s="4">
        <f t="shared" si="107"/>
        <v>1</v>
      </c>
      <c r="BK93" s="4">
        <f t="shared" si="108"/>
        <v>1</v>
      </c>
      <c r="BL93" s="4">
        <f t="shared" si="109"/>
        <v>1</v>
      </c>
      <c r="BM93" s="4">
        <f t="shared" si="110"/>
        <v>1</v>
      </c>
      <c r="BN93" s="4">
        <f t="shared" si="111"/>
        <v>1</v>
      </c>
      <c r="BO93" s="26">
        <f t="shared" si="112"/>
        <v>231750</v>
      </c>
      <c r="BP93" s="26">
        <f t="shared" si="113"/>
        <v>113200</v>
      </c>
      <c r="BQ93" s="26">
        <f t="shared" si="114"/>
        <v>10450</v>
      </c>
      <c r="BR93" s="26">
        <f t="shared" si="115"/>
        <v>46400</v>
      </c>
      <c r="BS93" s="26">
        <f t="shared" si="116"/>
        <v>19850</v>
      </c>
      <c r="BT93" s="26">
        <f t="shared" si="117"/>
        <v>45800</v>
      </c>
      <c r="BU93" s="27">
        <f t="shared" si="118"/>
        <v>500000</v>
      </c>
      <c r="BV93" s="27">
        <f t="shared" si="119"/>
        <v>467450</v>
      </c>
    </row>
    <row r="94" spans="1:74" x14ac:dyDescent="0.2">
      <c r="A94" s="4" t="s">
        <v>795</v>
      </c>
      <c r="B94" s="5">
        <v>45352</v>
      </c>
      <c r="C94" s="5" t="str">
        <f t="shared" si="71"/>
        <v/>
      </c>
      <c r="D94" s="31" t="s">
        <v>1038</v>
      </c>
      <c r="E94" s="4" t="str">
        <f t="shared" si="72"/>
        <v/>
      </c>
      <c r="F94" s="31" t="s">
        <v>1039</v>
      </c>
      <c r="G94" s="4" t="str">
        <f t="shared" si="73"/>
        <v/>
      </c>
      <c r="H94" s="31" t="s">
        <v>1041</v>
      </c>
      <c r="I94" s="4" t="str">
        <f t="shared" si="74"/>
        <v/>
      </c>
      <c r="J94" s="31" t="s">
        <v>1040</v>
      </c>
      <c r="K94" s="4" t="str">
        <f t="shared" si="75"/>
        <v/>
      </c>
      <c r="L94" s="31" t="s">
        <v>1042</v>
      </c>
      <c r="M94" s="4" t="str">
        <f t="shared" si="76"/>
        <v/>
      </c>
      <c r="N94" s="31" t="s">
        <v>1020</v>
      </c>
      <c r="O94" s="4" t="str">
        <f t="shared" si="77"/>
        <v/>
      </c>
      <c r="P94" s="5">
        <v>45382</v>
      </c>
      <c r="Q94" s="5" t="str">
        <f t="shared" si="78"/>
        <v/>
      </c>
      <c r="R94" s="5" t="str">
        <f t="shared" si="79"/>
        <v/>
      </c>
      <c r="S94" s="4">
        <v>200000</v>
      </c>
      <c r="T94" s="7">
        <f t="shared" si="120"/>
        <v>200000</v>
      </c>
      <c r="U94" s="4">
        <v>10080</v>
      </c>
      <c r="V94" s="4">
        <f>VLOOKUP(U94,'CC Odoo'!$A$1:$E$998,4,FALSE)</f>
        <v>854</v>
      </c>
      <c r="W94" s="4" t="str">
        <f t="shared" si="80"/>
        <v>{"854": 100.0}</v>
      </c>
      <c r="X94" s="4" t="str">
        <f t="shared" si="81"/>
        <v>101011701</v>
      </c>
      <c r="Y94" s="4" t="str">
        <f t="shared" si="82"/>
        <v>3010093</v>
      </c>
      <c r="Z94" s="4" t="str">
        <f t="shared" si="83"/>
        <v>3010094</v>
      </c>
      <c r="AA94" s="4" t="str">
        <f t="shared" si="84"/>
        <v>101011701</v>
      </c>
      <c r="AB94" s="4" t="str">
        <f t="shared" si="85"/>
        <v>3010096</v>
      </c>
      <c r="AC94" s="4" t="str">
        <f t="shared" si="86"/>
        <v>3010097</v>
      </c>
      <c r="AD94" s="5">
        <f t="shared" si="87"/>
        <v>45387</v>
      </c>
      <c r="AE94" s="5" t="str">
        <f t="shared" si="88"/>
        <v/>
      </c>
      <c r="AF94" s="5">
        <f t="shared" si="89"/>
        <v>45357</v>
      </c>
      <c r="AG94" s="5" t="str">
        <f t="shared" si="90"/>
        <v/>
      </c>
      <c r="AH94" s="5">
        <f t="shared" si="91"/>
        <v>45382</v>
      </c>
      <c r="AI94" s="5" t="str">
        <f t="shared" si="92"/>
        <v/>
      </c>
      <c r="AJ94" s="5">
        <f t="shared" si="93"/>
        <v>45367</v>
      </c>
      <c r="AK94" s="5" t="str">
        <f t="shared" si="94"/>
        <v/>
      </c>
      <c r="AL94" s="5">
        <f t="shared" si="95"/>
        <v>45352</v>
      </c>
      <c r="AM94" s="5" t="str">
        <f t="shared" si="96"/>
        <v/>
      </c>
      <c r="AN94" s="5">
        <f t="shared" si="97"/>
        <v>45373</v>
      </c>
      <c r="AO94" s="5" t="str">
        <f t="shared" si="98"/>
        <v/>
      </c>
      <c r="AQ94" s="4" t="str">
        <f t="shared" si="121"/>
        <v>{"</v>
      </c>
      <c r="AR94" s="4" t="str">
        <f t="shared" si="122"/>
        <v>"</v>
      </c>
      <c r="AS94" s="4" t="str">
        <f t="shared" si="123"/>
        <v xml:space="preserve">: </v>
      </c>
      <c r="AT94" s="4" t="str">
        <f t="shared" si="124"/>
        <v>100.0</v>
      </c>
      <c r="AU94" s="4" t="str">
        <f t="shared" si="125"/>
        <v>}</v>
      </c>
      <c r="AW94" s="8" t="str">
        <f t="shared" si="100"/>
        <v>15% PUR</v>
      </c>
      <c r="AX94" s="8" t="str">
        <f t="shared" si="101"/>
        <v>0% PUR</v>
      </c>
      <c r="AY94" s="8" t="str">
        <f t="shared" si="102"/>
        <v>15% PUR</v>
      </c>
      <c r="AZ94" s="8" t="str">
        <f t="shared" si="103"/>
        <v>15% PUR</v>
      </c>
      <c r="BA94" s="8" t="str">
        <f t="shared" si="104"/>
        <v>15% PUR</v>
      </c>
      <c r="BB94" s="8" t="str">
        <f t="shared" si="105"/>
        <v>0% PUR</v>
      </c>
      <c r="BC94" s="4" t="str">
        <f t="shared" si="99"/>
        <v>Deduction of Advance Payment to Suppliers</v>
      </c>
      <c r="BD94" s="4" t="str">
        <f t="shared" si="126"/>
        <v>Manpower</v>
      </c>
      <c r="BE94" s="4" t="str">
        <f t="shared" si="127"/>
        <v>Machinary</v>
      </c>
      <c r="BF94" s="4" t="str">
        <f t="shared" si="128"/>
        <v>Deduction of Advance Payment to Suppliers</v>
      </c>
      <c r="BG94" s="4" t="str">
        <f t="shared" si="129"/>
        <v>Indirect Costs</v>
      </c>
      <c r="BH94" s="4" t="str">
        <f t="shared" si="130"/>
        <v>Overheads</v>
      </c>
      <c r="BI94" s="4">
        <f t="shared" si="106"/>
        <v>-1</v>
      </c>
      <c r="BJ94" s="4">
        <f t="shared" si="107"/>
        <v>1</v>
      </c>
      <c r="BK94" s="4">
        <f t="shared" si="108"/>
        <v>1</v>
      </c>
      <c r="BL94" s="4">
        <f t="shared" si="109"/>
        <v>-1</v>
      </c>
      <c r="BM94" s="4">
        <f t="shared" si="110"/>
        <v>1</v>
      </c>
      <c r="BN94" s="4">
        <f t="shared" si="111"/>
        <v>1</v>
      </c>
      <c r="BO94" s="26">
        <f t="shared" si="112"/>
        <v>92700</v>
      </c>
      <c r="BP94" s="26">
        <f t="shared" si="113"/>
        <v>45280</v>
      </c>
      <c r="BQ94" s="26">
        <f t="shared" si="114"/>
        <v>4180</v>
      </c>
      <c r="BR94" s="26">
        <f t="shared" si="115"/>
        <v>18560</v>
      </c>
      <c r="BS94" s="26">
        <f t="shared" si="116"/>
        <v>7940</v>
      </c>
      <c r="BT94" s="26">
        <f t="shared" si="117"/>
        <v>18320</v>
      </c>
      <c r="BU94" s="27">
        <f t="shared" si="118"/>
        <v>-200000</v>
      </c>
      <c r="BV94" s="27" t="str">
        <f t="shared" si="119"/>
        <v/>
      </c>
    </row>
    <row r="95" spans="1:74" x14ac:dyDescent="0.2">
      <c r="A95" s="4" t="s">
        <v>794</v>
      </c>
      <c r="B95" s="5">
        <v>45352</v>
      </c>
      <c r="C95" s="5">
        <f t="shared" si="71"/>
        <v>45322</v>
      </c>
      <c r="D95" s="31" t="s">
        <v>1038</v>
      </c>
      <c r="E95" s="4" t="str">
        <f t="shared" si="72"/>
        <v>Raw Material Supplier</v>
      </c>
      <c r="F95" s="31" t="s">
        <v>1039</v>
      </c>
      <c r="G95" s="4" t="str">
        <f t="shared" si="73"/>
        <v>Employees Wages &amp; Salaries</v>
      </c>
      <c r="H95" s="31" t="s">
        <v>1041</v>
      </c>
      <c r="I95" s="4" t="str">
        <f t="shared" si="74"/>
        <v>Machinary Depreciation &amp; Maintenance</v>
      </c>
      <c r="J95" s="31" t="s">
        <v>1040</v>
      </c>
      <c r="K95" s="4" t="str">
        <f t="shared" si="75"/>
        <v>Subcontractors &amp; Services</v>
      </c>
      <c r="L95" s="31" t="s">
        <v>1042</v>
      </c>
      <c r="M95" s="4" t="str">
        <f t="shared" si="76"/>
        <v>Indirect Costs</v>
      </c>
      <c r="N95" s="31" t="s">
        <v>1020</v>
      </c>
      <c r="O95" s="4" t="str">
        <f t="shared" si="77"/>
        <v>Overheads</v>
      </c>
      <c r="P95" s="5">
        <v>45382</v>
      </c>
      <c r="Q95" s="5">
        <f t="shared" si="78"/>
        <v>45352</v>
      </c>
      <c r="R95" s="5">
        <f t="shared" si="79"/>
        <v>45352</v>
      </c>
      <c r="S95" s="4">
        <v>90000</v>
      </c>
      <c r="T95" s="7">
        <f t="shared" si="120"/>
        <v>90000</v>
      </c>
      <c r="U95" s="4">
        <v>10241</v>
      </c>
      <c r="V95" s="4">
        <f>VLOOKUP(U95,'CC Odoo'!$A$1:$E$998,4,FALSE)</f>
        <v>1013</v>
      </c>
      <c r="W95" s="4" t="str">
        <f t="shared" si="80"/>
        <v>{"1013": 100.0}</v>
      </c>
      <c r="X95" s="4" t="str">
        <f t="shared" si="81"/>
        <v>3010092</v>
      </c>
      <c r="Y95" s="4" t="str">
        <f t="shared" si="82"/>
        <v>3010093</v>
      </c>
      <c r="Z95" s="4" t="str">
        <f t="shared" si="83"/>
        <v>3010094</v>
      </c>
      <c r="AA95" s="4" t="str">
        <f t="shared" si="84"/>
        <v>3010095</v>
      </c>
      <c r="AB95" s="4" t="str">
        <f t="shared" si="85"/>
        <v>3010096</v>
      </c>
      <c r="AC95" s="4" t="str">
        <f t="shared" si="86"/>
        <v>3010097</v>
      </c>
      <c r="AD95" s="5">
        <f t="shared" si="87"/>
        <v>45387</v>
      </c>
      <c r="AE95" s="5">
        <f t="shared" si="88"/>
        <v>45387</v>
      </c>
      <c r="AF95" s="5">
        <f t="shared" si="89"/>
        <v>45357</v>
      </c>
      <c r="AG95" s="5">
        <f t="shared" si="90"/>
        <v>45357</v>
      </c>
      <c r="AH95" s="5">
        <f t="shared" si="91"/>
        <v>45382</v>
      </c>
      <c r="AI95" s="5">
        <f t="shared" si="92"/>
        <v>45382</v>
      </c>
      <c r="AJ95" s="5">
        <f t="shared" si="93"/>
        <v>45367</v>
      </c>
      <c r="AK95" s="5">
        <f t="shared" si="94"/>
        <v>45367</v>
      </c>
      <c r="AL95" s="5">
        <f t="shared" si="95"/>
        <v>45352</v>
      </c>
      <c r="AM95" s="5">
        <f t="shared" si="96"/>
        <v>45352</v>
      </c>
      <c r="AN95" s="5">
        <f t="shared" si="97"/>
        <v>45373</v>
      </c>
      <c r="AO95" s="5">
        <f t="shared" si="98"/>
        <v>45373</v>
      </c>
      <c r="AQ95" s="4" t="str">
        <f t="shared" si="121"/>
        <v>{"</v>
      </c>
      <c r="AR95" s="4" t="str">
        <f t="shared" si="122"/>
        <v>"</v>
      </c>
      <c r="AS95" s="4" t="str">
        <f t="shared" si="123"/>
        <v xml:space="preserve">: </v>
      </c>
      <c r="AT95" s="4" t="str">
        <f t="shared" si="124"/>
        <v>100.0</v>
      </c>
      <c r="AU95" s="4" t="str">
        <f t="shared" si="125"/>
        <v>}</v>
      </c>
      <c r="AW95" s="8" t="str">
        <f t="shared" si="100"/>
        <v>15% PUR</v>
      </c>
      <c r="AX95" s="8" t="str">
        <f t="shared" si="101"/>
        <v>0% PUR</v>
      </c>
      <c r="AY95" s="8" t="str">
        <f t="shared" si="102"/>
        <v>15% PUR</v>
      </c>
      <c r="AZ95" s="8" t="str">
        <f t="shared" si="103"/>
        <v>15% PUR</v>
      </c>
      <c r="BA95" s="8" t="str">
        <f t="shared" si="104"/>
        <v>15% PUR</v>
      </c>
      <c r="BB95" s="8" t="str">
        <f t="shared" si="105"/>
        <v>0% PUR</v>
      </c>
      <c r="BC95" s="4" t="str">
        <f t="shared" si="99"/>
        <v>Raw Material</v>
      </c>
      <c r="BD95" s="4" t="str">
        <f t="shared" si="126"/>
        <v>Manpower</v>
      </c>
      <c r="BE95" s="4" t="str">
        <f t="shared" si="127"/>
        <v>Machinary</v>
      </c>
      <c r="BF95" s="4" t="str">
        <f t="shared" si="128"/>
        <v>Subcontractors</v>
      </c>
      <c r="BG95" s="4" t="str">
        <f t="shared" si="129"/>
        <v>Indirect Costs</v>
      </c>
      <c r="BH95" s="4" t="str">
        <f t="shared" si="130"/>
        <v>Overheads</v>
      </c>
      <c r="BI95" s="4">
        <f t="shared" si="106"/>
        <v>1</v>
      </c>
      <c r="BJ95" s="4">
        <f t="shared" si="107"/>
        <v>1</v>
      </c>
      <c r="BK95" s="4">
        <f t="shared" si="108"/>
        <v>1</v>
      </c>
      <c r="BL95" s="4">
        <f t="shared" si="109"/>
        <v>1</v>
      </c>
      <c r="BM95" s="4">
        <f t="shared" si="110"/>
        <v>1</v>
      </c>
      <c r="BN95" s="4">
        <f t="shared" si="111"/>
        <v>1</v>
      </c>
      <c r="BO95" s="26">
        <f t="shared" si="112"/>
        <v>41715</v>
      </c>
      <c r="BP95" s="26">
        <f t="shared" si="113"/>
        <v>20376</v>
      </c>
      <c r="BQ95" s="26">
        <f t="shared" si="114"/>
        <v>1881</v>
      </c>
      <c r="BR95" s="26">
        <f t="shared" si="115"/>
        <v>8352</v>
      </c>
      <c r="BS95" s="26">
        <f t="shared" si="116"/>
        <v>3573</v>
      </c>
      <c r="BT95" s="26">
        <f t="shared" si="117"/>
        <v>8244</v>
      </c>
      <c r="BU95" s="27">
        <f t="shared" si="118"/>
        <v>90000</v>
      </c>
      <c r="BV95" s="27">
        <f t="shared" si="119"/>
        <v>84141</v>
      </c>
    </row>
    <row r="96" spans="1:74" x14ac:dyDescent="0.2">
      <c r="A96" s="4" t="s">
        <v>795</v>
      </c>
      <c r="B96" s="5">
        <v>45352</v>
      </c>
      <c r="C96" s="5" t="str">
        <f t="shared" si="71"/>
        <v/>
      </c>
      <c r="D96" s="31" t="s">
        <v>1038</v>
      </c>
      <c r="E96" s="4" t="str">
        <f t="shared" si="72"/>
        <v/>
      </c>
      <c r="F96" s="31" t="s">
        <v>1039</v>
      </c>
      <c r="G96" s="4" t="str">
        <f t="shared" si="73"/>
        <v/>
      </c>
      <c r="H96" s="31" t="s">
        <v>1041</v>
      </c>
      <c r="I96" s="4" t="str">
        <f t="shared" si="74"/>
        <v/>
      </c>
      <c r="J96" s="31" t="s">
        <v>1040</v>
      </c>
      <c r="K96" s="4" t="str">
        <f t="shared" si="75"/>
        <v/>
      </c>
      <c r="L96" s="31" t="s">
        <v>1042</v>
      </c>
      <c r="M96" s="4" t="str">
        <f t="shared" si="76"/>
        <v/>
      </c>
      <c r="N96" s="31" t="s">
        <v>1020</v>
      </c>
      <c r="O96" s="4" t="str">
        <f t="shared" si="77"/>
        <v/>
      </c>
      <c r="P96" s="5">
        <v>45382</v>
      </c>
      <c r="Q96" s="5" t="str">
        <f t="shared" si="78"/>
        <v/>
      </c>
      <c r="R96" s="5" t="str">
        <f t="shared" si="79"/>
        <v/>
      </c>
      <c r="S96" s="4">
        <v>0</v>
      </c>
      <c r="T96" s="7">
        <f t="shared" si="120"/>
        <v>0</v>
      </c>
      <c r="U96" s="4">
        <v>10241</v>
      </c>
      <c r="V96" s="4">
        <f>VLOOKUP(U96,'CC Odoo'!$A$1:$E$998,4,FALSE)</f>
        <v>1013</v>
      </c>
      <c r="W96" s="4" t="str">
        <f t="shared" si="80"/>
        <v>{"1013": 100.0}</v>
      </c>
      <c r="X96" s="4" t="str">
        <f t="shared" si="81"/>
        <v>101011701</v>
      </c>
      <c r="Y96" s="4" t="str">
        <f t="shared" si="82"/>
        <v>3010093</v>
      </c>
      <c r="Z96" s="4" t="str">
        <f t="shared" si="83"/>
        <v>3010094</v>
      </c>
      <c r="AA96" s="4" t="str">
        <f t="shared" si="84"/>
        <v>101011701</v>
      </c>
      <c r="AB96" s="4" t="str">
        <f t="shared" si="85"/>
        <v>3010096</v>
      </c>
      <c r="AC96" s="4" t="str">
        <f t="shared" si="86"/>
        <v>3010097</v>
      </c>
      <c r="AD96" s="5">
        <f t="shared" si="87"/>
        <v>45387</v>
      </c>
      <c r="AE96" s="5" t="str">
        <f t="shared" si="88"/>
        <v/>
      </c>
      <c r="AF96" s="5">
        <f t="shared" si="89"/>
        <v>45357</v>
      </c>
      <c r="AG96" s="5" t="str">
        <f t="shared" si="90"/>
        <v/>
      </c>
      <c r="AH96" s="5">
        <f t="shared" si="91"/>
        <v>45382</v>
      </c>
      <c r="AI96" s="5" t="str">
        <f t="shared" si="92"/>
        <v/>
      </c>
      <c r="AJ96" s="5">
        <f t="shared" si="93"/>
        <v>45367</v>
      </c>
      <c r="AK96" s="5" t="str">
        <f t="shared" si="94"/>
        <v/>
      </c>
      <c r="AL96" s="5">
        <f t="shared" si="95"/>
        <v>45352</v>
      </c>
      <c r="AM96" s="5" t="str">
        <f t="shared" si="96"/>
        <v/>
      </c>
      <c r="AN96" s="5">
        <f t="shared" si="97"/>
        <v>45373</v>
      </c>
      <c r="AO96" s="5" t="str">
        <f t="shared" si="98"/>
        <v/>
      </c>
      <c r="AQ96" s="4" t="str">
        <f t="shared" si="121"/>
        <v>{"</v>
      </c>
      <c r="AR96" s="4" t="str">
        <f t="shared" si="122"/>
        <v>"</v>
      </c>
      <c r="AS96" s="4" t="str">
        <f t="shared" si="123"/>
        <v xml:space="preserve">: </v>
      </c>
      <c r="AT96" s="4" t="str">
        <f t="shared" si="124"/>
        <v>100.0</v>
      </c>
      <c r="AU96" s="4" t="str">
        <f t="shared" si="125"/>
        <v>}</v>
      </c>
      <c r="AW96" s="8" t="str">
        <f t="shared" si="100"/>
        <v>15% PUR</v>
      </c>
      <c r="AX96" s="8" t="str">
        <f t="shared" si="101"/>
        <v>0% PUR</v>
      </c>
      <c r="AY96" s="8" t="str">
        <f t="shared" si="102"/>
        <v>15% PUR</v>
      </c>
      <c r="AZ96" s="8" t="str">
        <f t="shared" si="103"/>
        <v>15% PUR</v>
      </c>
      <c r="BA96" s="8" t="str">
        <f t="shared" si="104"/>
        <v>15% PUR</v>
      </c>
      <c r="BB96" s="8" t="str">
        <f t="shared" si="105"/>
        <v>0% PUR</v>
      </c>
      <c r="BC96" s="4" t="str">
        <f t="shared" si="99"/>
        <v>Deduction of Advance Payment to Suppliers</v>
      </c>
      <c r="BD96" s="4" t="str">
        <f t="shared" si="126"/>
        <v>Manpower</v>
      </c>
      <c r="BE96" s="4" t="str">
        <f t="shared" si="127"/>
        <v>Machinary</v>
      </c>
      <c r="BF96" s="4" t="str">
        <f t="shared" si="128"/>
        <v>Deduction of Advance Payment to Suppliers</v>
      </c>
      <c r="BG96" s="4" t="str">
        <f t="shared" si="129"/>
        <v>Indirect Costs</v>
      </c>
      <c r="BH96" s="4" t="str">
        <f t="shared" si="130"/>
        <v>Overheads</v>
      </c>
      <c r="BI96" s="4">
        <f t="shared" si="106"/>
        <v>-1</v>
      </c>
      <c r="BJ96" s="4">
        <f t="shared" si="107"/>
        <v>1</v>
      </c>
      <c r="BK96" s="4">
        <f t="shared" si="108"/>
        <v>1</v>
      </c>
      <c r="BL96" s="4">
        <f t="shared" si="109"/>
        <v>-1</v>
      </c>
      <c r="BM96" s="4">
        <f t="shared" si="110"/>
        <v>1</v>
      </c>
      <c r="BN96" s="4">
        <f t="shared" si="111"/>
        <v>1</v>
      </c>
      <c r="BO96" s="26">
        <f t="shared" si="112"/>
        <v>0</v>
      </c>
      <c r="BP96" s="26">
        <f t="shared" si="113"/>
        <v>0</v>
      </c>
      <c r="BQ96" s="26">
        <f t="shared" si="114"/>
        <v>0</v>
      </c>
      <c r="BR96" s="26">
        <f t="shared" si="115"/>
        <v>0</v>
      </c>
      <c r="BS96" s="26">
        <f t="shared" si="116"/>
        <v>0</v>
      </c>
      <c r="BT96" s="26">
        <f t="shared" si="117"/>
        <v>0</v>
      </c>
      <c r="BU96" s="27">
        <f t="shared" si="118"/>
        <v>0</v>
      </c>
      <c r="BV96" s="27" t="str">
        <f t="shared" si="119"/>
        <v/>
      </c>
    </row>
    <row r="97" spans="1:74" x14ac:dyDescent="0.2">
      <c r="A97" s="4" t="s">
        <v>794</v>
      </c>
      <c r="B97" s="5">
        <v>45352</v>
      </c>
      <c r="C97" s="5">
        <f t="shared" si="71"/>
        <v>45322</v>
      </c>
      <c r="D97" s="31" t="s">
        <v>1038</v>
      </c>
      <c r="E97" s="4" t="str">
        <f t="shared" si="72"/>
        <v>Raw Material Supplier</v>
      </c>
      <c r="F97" s="31" t="s">
        <v>1039</v>
      </c>
      <c r="G97" s="4" t="str">
        <f t="shared" si="73"/>
        <v>Employees Wages &amp; Salaries</v>
      </c>
      <c r="H97" s="31" t="s">
        <v>1041</v>
      </c>
      <c r="I97" s="4" t="str">
        <f t="shared" si="74"/>
        <v>Machinary Depreciation &amp; Maintenance</v>
      </c>
      <c r="J97" s="31" t="s">
        <v>1040</v>
      </c>
      <c r="K97" s="4" t="str">
        <f t="shared" si="75"/>
        <v>Subcontractors &amp; Services</v>
      </c>
      <c r="L97" s="31" t="s">
        <v>1042</v>
      </c>
      <c r="M97" s="4" t="str">
        <f t="shared" si="76"/>
        <v>Indirect Costs</v>
      </c>
      <c r="N97" s="31" t="s">
        <v>1020</v>
      </c>
      <c r="O97" s="4" t="str">
        <f t="shared" si="77"/>
        <v>Overheads</v>
      </c>
      <c r="P97" s="5">
        <v>45382</v>
      </c>
      <c r="Q97" s="5">
        <f t="shared" si="78"/>
        <v>45352</v>
      </c>
      <c r="R97" s="5">
        <f t="shared" si="79"/>
        <v>45352</v>
      </c>
      <c r="S97" s="4">
        <v>2494529.4840000002</v>
      </c>
      <c r="T97" s="7">
        <f t="shared" si="120"/>
        <v>2494529</v>
      </c>
      <c r="U97" s="4">
        <v>10253</v>
      </c>
      <c r="V97" s="4">
        <f>VLOOKUP(U97,'CC Odoo'!$A$1:$E$998,4,FALSE)</f>
        <v>1025</v>
      </c>
      <c r="W97" s="4" t="str">
        <f t="shared" si="80"/>
        <v>{"1025": 100.0}</v>
      </c>
      <c r="X97" s="4" t="str">
        <f t="shared" si="81"/>
        <v>3010092</v>
      </c>
      <c r="Y97" s="4" t="str">
        <f t="shared" si="82"/>
        <v>3010093</v>
      </c>
      <c r="Z97" s="4" t="str">
        <f t="shared" si="83"/>
        <v>3010094</v>
      </c>
      <c r="AA97" s="4" t="str">
        <f t="shared" si="84"/>
        <v>3010095</v>
      </c>
      <c r="AB97" s="4" t="str">
        <f t="shared" si="85"/>
        <v>3010096</v>
      </c>
      <c r="AC97" s="4" t="str">
        <f t="shared" si="86"/>
        <v>3010097</v>
      </c>
      <c r="AD97" s="5">
        <f t="shared" si="87"/>
        <v>45387</v>
      </c>
      <c r="AE97" s="5">
        <f t="shared" si="88"/>
        <v>45387</v>
      </c>
      <c r="AF97" s="5">
        <f t="shared" si="89"/>
        <v>45357</v>
      </c>
      <c r="AG97" s="5">
        <f t="shared" si="90"/>
        <v>45357</v>
      </c>
      <c r="AH97" s="5">
        <f t="shared" si="91"/>
        <v>45382</v>
      </c>
      <c r="AI97" s="5">
        <f t="shared" si="92"/>
        <v>45382</v>
      </c>
      <c r="AJ97" s="5">
        <f t="shared" si="93"/>
        <v>45367</v>
      </c>
      <c r="AK97" s="5">
        <f t="shared" si="94"/>
        <v>45367</v>
      </c>
      <c r="AL97" s="5">
        <f t="shared" si="95"/>
        <v>45352</v>
      </c>
      <c r="AM97" s="5">
        <f t="shared" si="96"/>
        <v>45352</v>
      </c>
      <c r="AN97" s="5">
        <f t="shared" si="97"/>
        <v>45373</v>
      </c>
      <c r="AO97" s="5">
        <f t="shared" si="98"/>
        <v>45373</v>
      </c>
      <c r="AQ97" s="4" t="str">
        <f t="shared" si="121"/>
        <v>{"</v>
      </c>
      <c r="AR97" s="4" t="str">
        <f t="shared" si="122"/>
        <v>"</v>
      </c>
      <c r="AS97" s="4" t="str">
        <f t="shared" si="123"/>
        <v xml:space="preserve">: </v>
      </c>
      <c r="AT97" s="4" t="str">
        <f t="shared" si="124"/>
        <v>100.0</v>
      </c>
      <c r="AU97" s="4" t="str">
        <f t="shared" si="125"/>
        <v>}</v>
      </c>
      <c r="AW97" s="8" t="str">
        <f t="shared" si="100"/>
        <v>15% PUR</v>
      </c>
      <c r="AX97" s="8" t="str">
        <f t="shared" si="101"/>
        <v>0% PUR</v>
      </c>
      <c r="AY97" s="8" t="str">
        <f t="shared" si="102"/>
        <v>15% PUR</v>
      </c>
      <c r="AZ97" s="8" t="str">
        <f t="shared" si="103"/>
        <v>15% PUR</v>
      </c>
      <c r="BA97" s="8" t="str">
        <f t="shared" si="104"/>
        <v>15% PUR</v>
      </c>
      <c r="BB97" s="8" t="str">
        <f t="shared" si="105"/>
        <v>0% PUR</v>
      </c>
      <c r="BC97" s="4" t="str">
        <f t="shared" si="99"/>
        <v>Raw Material</v>
      </c>
      <c r="BD97" s="4" t="str">
        <f t="shared" si="126"/>
        <v>Manpower</v>
      </c>
      <c r="BE97" s="4" t="str">
        <f t="shared" si="127"/>
        <v>Machinary</v>
      </c>
      <c r="BF97" s="4" t="str">
        <f t="shared" si="128"/>
        <v>Subcontractors</v>
      </c>
      <c r="BG97" s="4" t="str">
        <f t="shared" si="129"/>
        <v>Indirect Costs</v>
      </c>
      <c r="BH97" s="4" t="str">
        <f t="shared" si="130"/>
        <v>Overheads</v>
      </c>
      <c r="BI97" s="4">
        <f t="shared" si="106"/>
        <v>1</v>
      </c>
      <c r="BJ97" s="4">
        <f t="shared" si="107"/>
        <v>1</v>
      </c>
      <c r="BK97" s="4">
        <f t="shared" si="108"/>
        <v>1</v>
      </c>
      <c r="BL97" s="4">
        <f t="shared" si="109"/>
        <v>1</v>
      </c>
      <c r="BM97" s="4">
        <f t="shared" si="110"/>
        <v>1</v>
      </c>
      <c r="BN97" s="4">
        <f t="shared" si="111"/>
        <v>1</v>
      </c>
      <c r="BO97" s="26">
        <f t="shared" si="112"/>
        <v>1156214</v>
      </c>
      <c r="BP97" s="26">
        <f t="shared" si="113"/>
        <v>564761</v>
      </c>
      <c r="BQ97" s="26">
        <f t="shared" si="114"/>
        <v>52136</v>
      </c>
      <c r="BR97" s="26">
        <f t="shared" si="115"/>
        <v>231492</v>
      </c>
      <c r="BS97" s="26">
        <f t="shared" si="116"/>
        <v>99033</v>
      </c>
      <c r="BT97" s="26">
        <f t="shared" si="117"/>
        <v>228499</v>
      </c>
      <c r="BU97" s="27">
        <f t="shared" si="118"/>
        <v>2494529</v>
      </c>
      <c r="BV97" s="27">
        <f t="shared" si="119"/>
        <v>2332135</v>
      </c>
    </row>
    <row r="98" spans="1:74" x14ac:dyDescent="0.2">
      <c r="A98" s="4" t="s">
        <v>795</v>
      </c>
      <c r="B98" s="5">
        <v>45352</v>
      </c>
      <c r="C98" s="5" t="str">
        <f t="shared" si="71"/>
        <v/>
      </c>
      <c r="D98" s="31" t="s">
        <v>1038</v>
      </c>
      <c r="E98" s="4" t="str">
        <f t="shared" si="72"/>
        <v/>
      </c>
      <c r="F98" s="31" t="s">
        <v>1039</v>
      </c>
      <c r="G98" s="4" t="str">
        <f t="shared" si="73"/>
        <v/>
      </c>
      <c r="H98" s="31" t="s">
        <v>1041</v>
      </c>
      <c r="I98" s="4" t="str">
        <f t="shared" si="74"/>
        <v/>
      </c>
      <c r="J98" s="31" t="s">
        <v>1040</v>
      </c>
      <c r="K98" s="4" t="str">
        <f t="shared" si="75"/>
        <v/>
      </c>
      <c r="L98" s="31" t="s">
        <v>1042</v>
      </c>
      <c r="M98" s="4" t="str">
        <f t="shared" si="76"/>
        <v/>
      </c>
      <c r="N98" s="31" t="s">
        <v>1020</v>
      </c>
      <c r="O98" s="4" t="str">
        <f t="shared" si="77"/>
        <v/>
      </c>
      <c r="P98" s="5">
        <v>45382</v>
      </c>
      <c r="Q98" s="5" t="str">
        <f t="shared" si="78"/>
        <v/>
      </c>
      <c r="R98" s="5" t="str">
        <f t="shared" si="79"/>
        <v/>
      </c>
      <c r="S98" s="4">
        <v>997811.79360000009</v>
      </c>
      <c r="T98" s="7">
        <f t="shared" si="120"/>
        <v>997812</v>
      </c>
      <c r="U98" s="4">
        <v>10253</v>
      </c>
      <c r="V98" s="4">
        <f>VLOOKUP(U98,'CC Odoo'!$A$1:$E$998,4,FALSE)</f>
        <v>1025</v>
      </c>
      <c r="W98" s="4" t="str">
        <f t="shared" si="80"/>
        <v>{"1025": 100.0}</v>
      </c>
      <c r="X98" s="4" t="str">
        <f t="shared" si="81"/>
        <v>101011701</v>
      </c>
      <c r="Y98" s="4" t="str">
        <f t="shared" si="82"/>
        <v>3010093</v>
      </c>
      <c r="Z98" s="4" t="str">
        <f t="shared" si="83"/>
        <v>3010094</v>
      </c>
      <c r="AA98" s="4" t="str">
        <f t="shared" si="84"/>
        <v>101011701</v>
      </c>
      <c r="AB98" s="4" t="str">
        <f t="shared" si="85"/>
        <v>3010096</v>
      </c>
      <c r="AC98" s="4" t="str">
        <f t="shared" si="86"/>
        <v>3010097</v>
      </c>
      <c r="AD98" s="5">
        <f t="shared" si="87"/>
        <v>45387</v>
      </c>
      <c r="AE98" s="5" t="str">
        <f t="shared" si="88"/>
        <v/>
      </c>
      <c r="AF98" s="5">
        <f t="shared" si="89"/>
        <v>45357</v>
      </c>
      <c r="AG98" s="5" t="str">
        <f t="shared" si="90"/>
        <v/>
      </c>
      <c r="AH98" s="5">
        <f t="shared" si="91"/>
        <v>45382</v>
      </c>
      <c r="AI98" s="5" t="str">
        <f t="shared" si="92"/>
        <v/>
      </c>
      <c r="AJ98" s="5">
        <f t="shared" si="93"/>
        <v>45367</v>
      </c>
      <c r="AK98" s="5" t="str">
        <f t="shared" si="94"/>
        <v/>
      </c>
      <c r="AL98" s="5">
        <f t="shared" si="95"/>
        <v>45352</v>
      </c>
      <c r="AM98" s="5" t="str">
        <f t="shared" si="96"/>
        <v/>
      </c>
      <c r="AN98" s="5">
        <f t="shared" si="97"/>
        <v>45373</v>
      </c>
      <c r="AO98" s="5" t="str">
        <f t="shared" si="98"/>
        <v/>
      </c>
      <c r="AQ98" s="4" t="str">
        <f t="shared" si="121"/>
        <v>{"</v>
      </c>
      <c r="AR98" s="4" t="str">
        <f t="shared" si="122"/>
        <v>"</v>
      </c>
      <c r="AS98" s="4" t="str">
        <f t="shared" si="123"/>
        <v xml:space="preserve">: </v>
      </c>
      <c r="AT98" s="4" t="str">
        <f t="shared" si="124"/>
        <v>100.0</v>
      </c>
      <c r="AU98" s="4" t="str">
        <f t="shared" si="125"/>
        <v>}</v>
      </c>
      <c r="AW98" s="8" t="str">
        <f t="shared" si="100"/>
        <v>15% PUR</v>
      </c>
      <c r="AX98" s="8" t="str">
        <f t="shared" si="101"/>
        <v>0% PUR</v>
      </c>
      <c r="AY98" s="8" t="str">
        <f t="shared" si="102"/>
        <v>15% PUR</v>
      </c>
      <c r="AZ98" s="8" t="str">
        <f t="shared" si="103"/>
        <v>15% PUR</v>
      </c>
      <c r="BA98" s="8" t="str">
        <f t="shared" si="104"/>
        <v>15% PUR</v>
      </c>
      <c r="BB98" s="8" t="str">
        <f t="shared" si="105"/>
        <v>0% PUR</v>
      </c>
      <c r="BC98" s="4" t="str">
        <f t="shared" si="99"/>
        <v>Deduction of Advance Payment to Suppliers</v>
      </c>
      <c r="BD98" s="4" t="str">
        <f t="shared" si="126"/>
        <v>Manpower</v>
      </c>
      <c r="BE98" s="4" t="str">
        <f t="shared" si="127"/>
        <v>Machinary</v>
      </c>
      <c r="BF98" s="4" t="str">
        <f t="shared" si="128"/>
        <v>Deduction of Advance Payment to Suppliers</v>
      </c>
      <c r="BG98" s="4" t="str">
        <f t="shared" si="129"/>
        <v>Indirect Costs</v>
      </c>
      <c r="BH98" s="4" t="str">
        <f t="shared" si="130"/>
        <v>Overheads</v>
      </c>
      <c r="BI98" s="4">
        <f t="shared" si="106"/>
        <v>-1</v>
      </c>
      <c r="BJ98" s="4">
        <f t="shared" si="107"/>
        <v>1</v>
      </c>
      <c r="BK98" s="4">
        <f t="shared" si="108"/>
        <v>1</v>
      </c>
      <c r="BL98" s="4">
        <f t="shared" si="109"/>
        <v>-1</v>
      </c>
      <c r="BM98" s="4">
        <f t="shared" si="110"/>
        <v>1</v>
      </c>
      <c r="BN98" s="4">
        <f t="shared" si="111"/>
        <v>1</v>
      </c>
      <c r="BO98" s="26">
        <f t="shared" si="112"/>
        <v>462486</v>
      </c>
      <c r="BP98" s="26">
        <f t="shared" si="113"/>
        <v>225905</v>
      </c>
      <c r="BQ98" s="26">
        <f t="shared" si="114"/>
        <v>20854</v>
      </c>
      <c r="BR98" s="26">
        <f t="shared" si="115"/>
        <v>92597</v>
      </c>
      <c r="BS98" s="26">
        <f t="shared" si="116"/>
        <v>39613</v>
      </c>
      <c r="BT98" s="26">
        <f t="shared" si="117"/>
        <v>91400</v>
      </c>
      <c r="BU98" s="27">
        <f t="shared" si="118"/>
        <v>-997812</v>
      </c>
      <c r="BV98" s="27" t="str">
        <f t="shared" si="119"/>
        <v/>
      </c>
    </row>
    <row r="99" spans="1:74" x14ac:dyDescent="0.2">
      <c r="A99" s="4" t="s">
        <v>794</v>
      </c>
      <c r="B99" s="5">
        <v>45352</v>
      </c>
      <c r="C99" s="5">
        <f t="shared" si="71"/>
        <v>45322</v>
      </c>
      <c r="D99" s="31" t="s">
        <v>1038</v>
      </c>
      <c r="E99" s="4" t="str">
        <f t="shared" si="72"/>
        <v>Raw Material Supplier</v>
      </c>
      <c r="F99" s="31" t="s">
        <v>1039</v>
      </c>
      <c r="G99" s="4" t="str">
        <f t="shared" si="73"/>
        <v>Employees Wages &amp; Salaries</v>
      </c>
      <c r="H99" s="31" t="s">
        <v>1041</v>
      </c>
      <c r="I99" s="4" t="str">
        <f t="shared" si="74"/>
        <v>Machinary Depreciation &amp; Maintenance</v>
      </c>
      <c r="J99" s="31" t="s">
        <v>1040</v>
      </c>
      <c r="K99" s="4" t="str">
        <f t="shared" si="75"/>
        <v>Subcontractors &amp; Services</v>
      </c>
      <c r="L99" s="31" t="s">
        <v>1042</v>
      </c>
      <c r="M99" s="4" t="str">
        <f t="shared" si="76"/>
        <v>Indirect Costs</v>
      </c>
      <c r="N99" s="31" t="s">
        <v>1020</v>
      </c>
      <c r="O99" s="4" t="str">
        <f t="shared" si="77"/>
        <v>Overheads</v>
      </c>
      <c r="P99" s="5">
        <v>45382</v>
      </c>
      <c r="Q99" s="5">
        <f t="shared" si="78"/>
        <v>45352</v>
      </c>
      <c r="R99" s="5">
        <f t="shared" si="79"/>
        <v>45352</v>
      </c>
      <c r="S99" s="4">
        <v>2977862</v>
      </c>
      <c r="T99" s="7">
        <f t="shared" si="120"/>
        <v>2977862</v>
      </c>
      <c r="U99" s="4">
        <v>10234</v>
      </c>
      <c r="V99" s="4">
        <f>VLOOKUP(U99,'CC Odoo'!$A$1:$E$998,4,FALSE)</f>
        <v>1006</v>
      </c>
      <c r="W99" s="4" t="str">
        <f t="shared" si="80"/>
        <v>{"1006": 100.0}</v>
      </c>
      <c r="X99" s="4" t="str">
        <f t="shared" si="81"/>
        <v>3010092</v>
      </c>
      <c r="Y99" s="4" t="str">
        <f t="shared" si="82"/>
        <v>3010093</v>
      </c>
      <c r="Z99" s="4" t="str">
        <f t="shared" si="83"/>
        <v>3010094</v>
      </c>
      <c r="AA99" s="4" t="str">
        <f t="shared" si="84"/>
        <v>3010095</v>
      </c>
      <c r="AB99" s="4" t="str">
        <f t="shared" si="85"/>
        <v>3010096</v>
      </c>
      <c r="AC99" s="4" t="str">
        <f t="shared" si="86"/>
        <v>3010097</v>
      </c>
      <c r="AD99" s="5">
        <f t="shared" si="87"/>
        <v>45387</v>
      </c>
      <c r="AE99" s="5">
        <f t="shared" si="88"/>
        <v>45387</v>
      </c>
      <c r="AF99" s="5">
        <f t="shared" si="89"/>
        <v>45357</v>
      </c>
      <c r="AG99" s="5">
        <f t="shared" si="90"/>
        <v>45357</v>
      </c>
      <c r="AH99" s="5">
        <f t="shared" si="91"/>
        <v>45382</v>
      </c>
      <c r="AI99" s="5">
        <f t="shared" si="92"/>
        <v>45382</v>
      </c>
      <c r="AJ99" s="5">
        <f t="shared" si="93"/>
        <v>45367</v>
      </c>
      <c r="AK99" s="5">
        <f t="shared" si="94"/>
        <v>45367</v>
      </c>
      <c r="AL99" s="5">
        <f t="shared" si="95"/>
        <v>45352</v>
      </c>
      <c r="AM99" s="5">
        <f t="shared" si="96"/>
        <v>45352</v>
      </c>
      <c r="AN99" s="5">
        <f t="shared" si="97"/>
        <v>45373</v>
      </c>
      <c r="AO99" s="5">
        <f t="shared" si="98"/>
        <v>45373</v>
      </c>
      <c r="AQ99" s="4" t="str">
        <f t="shared" si="121"/>
        <v>{"</v>
      </c>
      <c r="AR99" s="4" t="str">
        <f t="shared" si="122"/>
        <v>"</v>
      </c>
      <c r="AS99" s="4" t="str">
        <f t="shared" si="123"/>
        <v xml:space="preserve">: </v>
      </c>
      <c r="AT99" s="4" t="str">
        <f t="shared" si="124"/>
        <v>100.0</v>
      </c>
      <c r="AU99" s="4" t="str">
        <f t="shared" si="125"/>
        <v>}</v>
      </c>
      <c r="AW99" s="8" t="str">
        <f t="shared" si="100"/>
        <v>15% PUR</v>
      </c>
      <c r="AX99" s="8" t="str">
        <f t="shared" si="101"/>
        <v>0% PUR</v>
      </c>
      <c r="AY99" s="8" t="str">
        <f t="shared" si="102"/>
        <v>15% PUR</v>
      </c>
      <c r="AZ99" s="8" t="str">
        <f t="shared" si="103"/>
        <v>15% PUR</v>
      </c>
      <c r="BA99" s="8" t="str">
        <f t="shared" si="104"/>
        <v>15% PUR</v>
      </c>
      <c r="BB99" s="8" t="str">
        <f t="shared" si="105"/>
        <v>0% PUR</v>
      </c>
      <c r="BC99" s="4" t="str">
        <f t="shared" si="99"/>
        <v>Raw Material</v>
      </c>
      <c r="BD99" s="4" t="str">
        <f t="shared" si="126"/>
        <v>Manpower</v>
      </c>
      <c r="BE99" s="4" t="str">
        <f t="shared" si="127"/>
        <v>Machinary</v>
      </c>
      <c r="BF99" s="4" t="str">
        <f t="shared" si="128"/>
        <v>Subcontractors</v>
      </c>
      <c r="BG99" s="4" t="str">
        <f t="shared" si="129"/>
        <v>Indirect Costs</v>
      </c>
      <c r="BH99" s="4" t="str">
        <f t="shared" si="130"/>
        <v>Overheads</v>
      </c>
      <c r="BI99" s="4">
        <f t="shared" si="106"/>
        <v>1</v>
      </c>
      <c r="BJ99" s="4">
        <f t="shared" si="107"/>
        <v>1</v>
      </c>
      <c r="BK99" s="4">
        <f t="shared" si="108"/>
        <v>1</v>
      </c>
      <c r="BL99" s="4">
        <f t="shared" si="109"/>
        <v>1</v>
      </c>
      <c r="BM99" s="4">
        <f t="shared" si="110"/>
        <v>1</v>
      </c>
      <c r="BN99" s="4">
        <f t="shared" si="111"/>
        <v>1</v>
      </c>
      <c r="BO99" s="26">
        <f t="shared" si="112"/>
        <v>1380239</v>
      </c>
      <c r="BP99" s="26">
        <f t="shared" si="113"/>
        <v>674188</v>
      </c>
      <c r="BQ99" s="26">
        <f t="shared" si="114"/>
        <v>62237</v>
      </c>
      <c r="BR99" s="26">
        <f t="shared" si="115"/>
        <v>276346</v>
      </c>
      <c r="BS99" s="26">
        <f t="shared" si="116"/>
        <v>118221</v>
      </c>
      <c r="BT99" s="26">
        <f t="shared" si="117"/>
        <v>272772</v>
      </c>
      <c r="BU99" s="27">
        <f t="shared" si="118"/>
        <v>2977862</v>
      </c>
      <c r="BV99" s="27">
        <f t="shared" si="119"/>
        <v>2784003</v>
      </c>
    </row>
    <row r="100" spans="1:74" x14ac:dyDescent="0.2">
      <c r="A100" s="4" t="s">
        <v>795</v>
      </c>
      <c r="B100" s="5">
        <v>45352</v>
      </c>
      <c r="C100" s="5" t="str">
        <f t="shared" si="71"/>
        <v/>
      </c>
      <c r="D100" s="31" t="s">
        <v>1038</v>
      </c>
      <c r="E100" s="4" t="str">
        <f t="shared" si="72"/>
        <v/>
      </c>
      <c r="F100" s="31" t="s">
        <v>1039</v>
      </c>
      <c r="G100" s="4" t="str">
        <f t="shared" si="73"/>
        <v/>
      </c>
      <c r="H100" s="31" t="s">
        <v>1041</v>
      </c>
      <c r="I100" s="4" t="str">
        <f t="shared" si="74"/>
        <v/>
      </c>
      <c r="J100" s="31" t="s">
        <v>1040</v>
      </c>
      <c r="K100" s="4" t="str">
        <f t="shared" si="75"/>
        <v/>
      </c>
      <c r="L100" s="31" t="s">
        <v>1042</v>
      </c>
      <c r="M100" s="4" t="str">
        <f t="shared" si="76"/>
        <v/>
      </c>
      <c r="N100" s="31" t="s">
        <v>1020</v>
      </c>
      <c r="O100" s="4" t="str">
        <f t="shared" si="77"/>
        <v/>
      </c>
      <c r="P100" s="5">
        <v>45382</v>
      </c>
      <c r="Q100" s="5" t="str">
        <f t="shared" si="78"/>
        <v/>
      </c>
      <c r="R100" s="5" t="str">
        <f t="shared" si="79"/>
        <v/>
      </c>
      <c r="S100" s="4">
        <v>744465.5</v>
      </c>
      <c r="T100" s="7">
        <f t="shared" si="120"/>
        <v>744466</v>
      </c>
      <c r="U100" s="4">
        <v>10234</v>
      </c>
      <c r="V100" s="4">
        <f>VLOOKUP(U100,'CC Odoo'!$A$1:$E$998,4,FALSE)</f>
        <v>1006</v>
      </c>
      <c r="W100" s="4" t="str">
        <f t="shared" si="80"/>
        <v>{"1006": 100.0}</v>
      </c>
      <c r="X100" s="4" t="str">
        <f t="shared" si="81"/>
        <v>101011701</v>
      </c>
      <c r="Y100" s="4" t="str">
        <f t="shared" si="82"/>
        <v>3010093</v>
      </c>
      <c r="Z100" s="4" t="str">
        <f t="shared" si="83"/>
        <v>3010094</v>
      </c>
      <c r="AA100" s="4" t="str">
        <f t="shared" si="84"/>
        <v>101011701</v>
      </c>
      <c r="AB100" s="4" t="str">
        <f t="shared" si="85"/>
        <v>3010096</v>
      </c>
      <c r="AC100" s="4" t="str">
        <f t="shared" si="86"/>
        <v>3010097</v>
      </c>
      <c r="AD100" s="5">
        <f t="shared" si="87"/>
        <v>45387</v>
      </c>
      <c r="AE100" s="5" t="str">
        <f t="shared" si="88"/>
        <v/>
      </c>
      <c r="AF100" s="5">
        <f t="shared" si="89"/>
        <v>45357</v>
      </c>
      <c r="AG100" s="5" t="str">
        <f t="shared" si="90"/>
        <v/>
      </c>
      <c r="AH100" s="5">
        <f t="shared" si="91"/>
        <v>45382</v>
      </c>
      <c r="AI100" s="5" t="str">
        <f t="shared" si="92"/>
        <v/>
      </c>
      <c r="AJ100" s="5">
        <f t="shared" si="93"/>
        <v>45367</v>
      </c>
      <c r="AK100" s="5" t="str">
        <f t="shared" si="94"/>
        <v/>
      </c>
      <c r="AL100" s="5">
        <f t="shared" si="95"/>
        <v>45352</v>
      </c>
      <c r="AM100" s="5" t="str">
        <f t="shared" si="96"/>
        <v/>
      </c>
      <c r="AN100" s="5">
        <f t="shared" si="97"/>
        <v>45373</v>
      </c>
      <c r="AO100" s="5" t="str">
        <f t="shared" si="98"/>
        <v/>
      </c>
      <c r="AQ100" s="4" t="str">
        <f t="shared" si="121"/>
        <v>{"</v>
      </c>
      <c r="AR100" s="4" t="str">
        <f t="shared" si="122"/>
        <v>"</v>
      </c>
      <c r="AS100" s="4" t="str">
        <f t="shared" si="123"/>
        <v xml:space="preserve">: </v>
      </c>
      <c r="AT100" s="4" t="str">
        <f t="shared" si="124"/>
        <v>100.0</v>
      </c>
      <c r="AU100" s="4" t="str">
        <f t="shared" si="125"/>
        <v>}</v>
      </c>
      <c r="AW100" s="8" t="str">
        <f t="shared" si="100"/>
        <v>15% PUR</v>
      </c>
      <c r="AX100" s="8" t="str">
        <f t="shared" si="101"/>
        <v>0% PUR</v>
      </c>
      <c r="AY100" s="8" t="str">
        <f t="shared" si="102"/>
        <v>15% PUR</v>
      </c>
      <c r="AZ100" s="8" t="str">
        <f t="shared" si="103"/>
        <v>15% PUR</v>
      </c>
      <c r="BA100" s="8" t="str">
        <f t="shared" si="104"/>
        <v>15% PUR</v>
      </c>
      <c r="BB100" s="8" t="str">
        <f t="shared" si="105"/>
        <v>0% PUR</v>
      </c>
      <c r="BC100" s="4" t="str">
        <f t="shared" si="99"/>
        <v>Deduction of Advance Payment to Suppliers</v>
      </c>
      <c r="BD100" s="4" t="str">
        <f t="shared" si="126"/>
        <v>Manpower</v>
      </c>
      <c r="BE100" s="4" t="str">
        <f t="shared" si="127"/>
        <v>Machinary</v>
      </c>
      <c r="BF100" s="4" t="str">
        <f t="shared" si="128"/>
        <v>Deduction of Advance Payment to Suppliers</v>
      </c>
      <c r="BG100" s="4" t="str">
        <f t="shared" si="129"/>
        <v>Indirect Costs</v>
      </c>
      <c r="BH100" s="4" t="str">
        <f t="shared" si="130"/>
        <v>Overheads</v>
      </c>
      <c r="BI100" s="4">
        <f t="shared" si="106"/>
        <v>-1</v>
      </c>
      <c r="BJ100" s="4">
        <f t="shared" si="107"/>
        <v>1</v>
      </c>
      <c r="BK100" s="4">
        <f t="shared" si="108"/>
        <v>1</v>
      </c>
      <c r="BL100" s="4">
        <f t="shared" si="109"/>
        <v>-1</v>
      </c>
      <c r="BM100" s="4">
        <f t="shared" si="110"/>
        <v>1</v>
      </c>
      <c r="BN100" s="4">
        <f t="shared" si="111"/>
        <v>1</v>
      </c>
      <c r="BO100" s="26">
        <f t="shared" si="112"/>
        <v>345060</v>
      </c>
      <c r="BP100" s="26">
        <f t="shared" si="113"/>
        <v>168547</v>
      </c>
      <c r="BQ100" s="26">
        <f t="shared" si="114"/>
        <v>15559</v>
      </c>
      <c r="BR100" s="26">
        <f t="shared" si="115"/>
        <v>69086</v>
      </c>
      <c r="BS100" s="26">
        <f t="shared" si="116"/>
        <v>29555</v>
      </c>
      <c r="BT100" s="26">
        <f t="shared" si="117"/>
        <v>68193</v>
      </c>
      <c r="BU100" s="27">
        <f t="shared" si="118"/>
        <v>-744466</v>
      </c>
      <c r="BV100" s="27" t="str">
        <f t="shared" si="119"/>
        <v/>
      </c>
    </row>
    <row r="101" spans="1:74" x14ac:dyDescent="0.2">
      <c r="A101" s="4" t="s">
        <v>794</v>
      </c>
      <c r="B101" s="5">
        <v>45352</v>
      </c>
      <c r="C101" s="5">
        <f t="shared" si="71"/>
        <v>45322</v>
      </c>
      <c r="D101" s="31" t="s">
        <v>1038</v>
      </c>
      <c r="E101" s="4" t="str">
        <f t="shared" si="72"/>
        <v>Raw Material Supplier</v>
      </c>
      <c r="F101" s="31" t="s">
        <v>1039</v>
      </c>
      <c r="G101" s="4" t="str">
        <f t="shared" si="73"/>
        <v>Employees Wages &amp; Salaries</v>
      </c>
      <c r="H101" s="31" t="s">
        <v>1041</v>
      </c>
      <c r="I101" s="4" t="str">
        <f t="shared" si="74"/>
        <v>Machinary Depreciation &amp; Maintenance</v>
      </c>
      <c r="J101" s="31" t="s">
        <v>1040</v>
      </c>
      <c r="K101" s="4" t="str">
        <f t="shared" si="75"/>
        <v>Subcontractors &amp; Services</v>
      </c>
      <c r="L101" s="31" t="s">
        <v>1042</v>
      </c>
      <c r="M101" s="4" t="str">
        <f t="shared" si="76"/>
        <v>Indirect Costs</v>
      </c>
      <c r="N101" s="31" t="s">
        <v>1020</v>
      </c>
      <c r="O101" s="4" t="str">
        <f t="shared" si="77"/>
        <v>Overheads</v>
      </c>
      <c r="P101" s="5">
        <v>45382</v>
      </c>
      <c r="Q101" s="5">
        <f t="shared" si="78"/>
        <v>45352</v>
      </c>
      <c r="R101" s="5">
        <f t="shared" si="79"/>
        <v>45352</v>
      </c>
      <c r="S101" s="4">
        <v>1716803</v>
      </c>
      <c r="T101" s="7">
        <f t="shared" si="120"/>
        <v>1716803</v>
      </c>
      <c r="U101" s="4">
        <v>10134</v>
      </c>
      <c r="V101" s="4">
        <f>VLOOKUP(U101,'CC Odoo'!$A$1:$E$998,4,FALSE)</f>
        <v>906</v>
      </c>
      <c r="W101" s="4" t="str">
        <f t="shared" si="80"/>
        <v>{"906": 100.0}</v>
      </c>
      <c r="X101" s="4" t="str">
        <f t="shared" si="81"/>
        <v>3010092</v>
      </c>
      <c r="Y101" s="4" t="str">
        <f t="shared" si="82"/>
        <v>3010093</v>
      </c>
      <c r="Z101" s="4" t="str">
        <f t="shared" si="83"/>
        <v>3010094</v>
      </c>
      <c r="AA101" s="4" t="str">
        <f t="shared" si="84"/>
        <v>3010095</v>
      </c>
      <c r="AB101" s="4" t="str">
        <f t="shared" si="85"/>
        <v>3010096</v>
      </c>
      <c r="AC101" s="4" t="str">
        <f t="shared" si="86"/>
        <v>3010097</v>
      </c>
      <c r="AD101" s="5">
        <f t="shared" si="87"/>
        <v>45387</v>
      </c>
      <c r="AE101" s="5">
        <f t="shared" si="88"/>
        <v>45387</v>
      </c>
      <c r="AF101" s="5">
        <f t="shared" si="89"/>
        <v>45357</v>
      </c>
      <c r="AG101" s="5">
        <f t="shared" si="90"/>
        <v>45357</v>
      </c>
      <c r="AH101" s="5">
        <f t="shared" si="91"/>
        <v>45382</v>
      </c>
      <c r="AI101" s="5">
        <f t="shared" si="92"/>
        <v>45382</v>
      </c>
      <c r="AJ101" s="5">
        <f t="shared" si="93"/>
        <v>45367</v>
      </c>
      <c r="AK101" s="5">
        <f t="shared" si="94"/>
        <v>45367</v>
      </c>
      <c r="AL101" s="5">
        <f t="shared" si="95"/>
        <v>45352</v>
      </c>
      <c r="AM101" s="5">
        <f t="shared" si="96"/>
        <v>45352</v>
      </c>
      <c r="AN101" s="5">
        <f t="shared" si="97"/>
        <v>45373</v>
      </c>
      <c r="AO101" s="5">
        <f t="shared" si="98"/>
        <v>45373</v>
      </c>
      <c r="AQ101" s="4" t="str">
        <f t="shared" si="121"/>
        <v>{"</v>
      </c>
      <c r="AR101" s="4" t="str">
        <f t="shared" si="122"/>
        <v>"</v>
      </c>
      <c r="AS101" s="4" t="str">
        <f t="shared" si="123"/>
        <v xml:space="preserve">: </v>
      </c>
      <c r="AT101" s="4" t="str">
        <f t="shared" si="124"/>
        <v>100.0</v>
      </c>
      <c r="AU101" s="4" t="str">
        <f t="shared" si="125"/>
        <v>}</v>
      </c>
      <c r="AW101" s="8" t="str">
        <f t="shared" si="100"/>
        <v>15% PUR</v>
      </c>
      <c r="AX101" s="8" t="str">
        <f t="shared" si="101"/>
        <v>0% PUR</v>
      </c>
      <c r="AY101" s="8" t="str">
        <f t="shared" si="102"/>
        <v>15% PUR</v>
      </c>
      <c r="AZ101" s="8" t="str">
        <f t="shared" si="103"/>
        <v>15% PUR</v>
      </c>
      <c r="BA101" s="8" t="str">
        <f t="shared" si="104"/>
        <v>15% PUR</v>
      </c>
      <c r="BB101" s="8" t="str">
        <f t="shared" si="105"/>
        <v>0% PUR</v>
      </c>
      <c r="BC101" s="4" t="str">
        <f t="shared" si="99"/>
        <v>Raw Material</v>
      </c>
      <c r="BD101" s="4" t="str">
        <f t="shared" si="126"/>
        <v>Manpower</v>
      </c>
      <c r="BE101" s="4" t="str">
        <f t="shared" si="127"/>
        <v>Machinary</v>
      </c>
      <c r="BF101" s="4" t="str">
        <f t="shared" si="128"/>
        <v>Subcontractors</v>
      </c>
      <c r="BG101" s="4" t="str">
        <f t="shared" si="129"/>
        <v>Indirect Costs</v>
      </c>
      <c r="BH101" s="4" t="str">
        <f t="shared" si="130"/>
        <v>Overheads</v>
      </c>
      <c r="BI101" s="4">
        <f t="shared" si="106"/>
        <v>1</v>
      </c>
      <c r="BJ101" s="4">
        <f t="shared" si="107"/>
        <v>1</v>
      </c>
      <c r="BK101" s="4">
        <f t="shared" si="108"/>
        <v>1</v>
      </c>
      <c r="BL101" s="4">
        <f t="shared" si="109"/>
        <v>1</v>
      </c>
      <c r="BM101" s="4">
        <f t="shared" si="110"/>
        <v>1</v>
      </c>
      <c r="BN101" s="4">
        <f t="shared" si="111"/>
        <v>1</v>
      </c>
      <c r="BO101" s="26">
        <f t="shared" si="112"/>
        <v>795738</v>
      </c>
      <c r="BP101" s="26">
        <f t="shared" si="113"/>
        <v>388684</v>
      </c>
      <c r="BQ101" s="26">
        <f t="shared" si="114"/>
        <v>35881</v>
      </c>
      <c r="BR101" s="26">
        <f t="shared" si="115"/>
        <v>159319</v>
      </c>
      <c r="BS101" s="26">
        <f t="shared" si="116"/>
        <v>68157</v>
      </c>
      <c r="BT101" s="26">
        <f t="shared" si="117"/>
        <v>157259</v>
      </c>
      <c r="BU101" s="27">
        <f t="shared" si="118"/>
        <v>1716803</v>
      </c>
      <c r="BV101" s="27">
        <f t="shared" si="119"/>
        <v>1605038</v>
      </c>
    </row>
    <row r="102" spans="1:74" x14ac:dyDescent="0.2">
      <c r="A102" s="4" t="s">
        <v>795</v>
      </c>
      <c r="B102" s="5">
        <v>45352</v>
      </c>
      <c r="C102" s="5" t="str">
        <f t="shared" si="71"/>
        <v/>
      </c>
      <c r="D102" s="31" t="s">
        <v>1038</v>
      </c>
      <c r="E102" s="4" t="str">
        <f t="shared" si="72"/>
        <v/>
      </c>
      <c r="F102" s="31" t="s">
        <v>1039</v>
      </c>
      <c r="G102" s="4" t="str">
        <f t="shared" si="73"/>
        <v/>
      </c>
      <c r="H102" s="31" t="s">
        <v>1041</v>
      </c>
      <c r="I102" s="4" t="str">
        <f t="shared" si="74"/>
        <v/>
      </c>
      <c r="J102" s="31" t="s">
        <v>1040</v>
      </c>
      <c r="K102" s="4" t="str">
        <f t="shared" si="75"/>
        <v/>
      </c>
      <c r="L102" s="31" t="s">
        <v>1042</v>
      </c>
      <c r="M102" s="4" t="str">
        <f t="shared" si="76"/>
        <v/>
      </c>
      <c r="N102" s="31" t="s">
        <v>1020</v>
      </c>
      <c r="O102" s="4" t="str">
        <f t="shared" si="77"/>
        <v/>
      </c>
      <c r="P102" s="5">
        <v>45382</v>
      </c>
      <c r="Q102" s="5" t="str">
        <f t="shared" si="78"/>
        <v/>
      </c>
      <c r="R102" s="5" t="str">
        <f t="shared" si="79"/>
        <v/>
      </c>
      <c r="S102" s="4">
        <v>515040.89999999997</v>
      </c>
      <c r="T102" s="7">
        <f t="shared" si="120"/>
        <v>515041</v>
      </c>
      <c r="U102" s="4">
        <v>10134</v>
      </c>
      <c r="V102" s="4">
        <f>VLOOKUP(U102,'CC Odoo'!$A$1:$E$998,4,FALSE)</f>
        <v>906</v>
      </c>
      <c r="W102" s="4" t="str">
        <f t="shared" si="80"/>
        <v>{"906": 100.0}</v>
      </c>
      <c r="X102" s="4" t="str">
        <f t="shared" si="81"/>
        <v>101011701</v>
      </c>
      <c r="Y102" s="4" t="str">
        <f t="shared" si="82"/>
        <v>3010093</v>
      </c>
      <c r="Z102" s="4" t="str">
        <f t="shared" si="83"/>
        <v>3010094</v>
      </c>
      <c r="AA102" s="4" t="str">
        <f t="shared" si="84"/>
        <v>101011701</v>
      </c>
      <c r="AB102" s="4" t="str">
        <f t="shared" si="85"/>
        <v>3010096</v>
      </c>
      <c r="AC102" s="4" t="str">
        <f t="shared" si="86"/>
        <v>3010097</v>
      </c>
      <c r="AD102" s="5">
        <f t="shared" si="87"/>
        <v>45387</v>
      </c>
      <c r="AE102" s="5" t="str">
        <f t="shared" si="88"/>
        <v/>
      </c>
      <c r="AF102" s="5">
        <f t="shared" si="89"/>
        <v>45357</v>
      </c>
      <c r="AG102" s="5" t="str">
        <f t="shared" si="90"/>
        <v/>
      </c>
      <c r="AH102" s="5">
        <f t="shared" si="91"/>
        <v>45382</v>
      </c>
      <c r="AI102" s="5" t="str">
        <f t="shared" si="92"/>
        <v/>
      </c>
      <c r="AJ102" s="5">
        <f t="shared" si="93"/>
        <v>45367</v>
      </c>
      <c r="AK102" s="5" t="str">
        <f t="shared" si="94"/>
        <v/>
      </c>
      <c r="AL102" s="5">
        <f t="shared" si="95"/>
        <v>45352</v>
      </c>
      <c r="AM102" s="5" t="str">
        <f t="shared" si="96"/>
        <v/>
      </c>
      <c r="AN102" s="5">
        <f t="shared" si="97"/>
        <v>45373</v>
      </c>
      <c r="AO102" s="5" t="str">
        <f t="shared" si="98"/>
        <v/>
      </c>
      <c r="AQ102" s="4" t="str">
        <f t="shared" si="121"/>
        <v>{"</v>
      </c>
      <c r="AR102" s="4" t="str">
        <f t="shared" si="122"/>
        <v>"</v>
      </c>
      <c r="AS102" s="4" t="str">
        <f t="shared" si="123"/>
        <v xml:space="preserve">: </v>
      </c>
      <c r="AT102" s="4" t="str">
        <f t="shared" si="124"/>
        <v>100.0</v>
      </c>
      <c r="AU102" s="4" t="str">
        <f t="shared" si="125"/>
        <v>}</v>
      </c>
      <c r="AW102" s="8" t="str">
        <f t="shared" si="100"/>
        <v>15% PUR</v>
      </c>
      <c r="AX102" s="8" t="str">
        <f t="shared" si="101"/>
        <v>0% PUR</v>
      </c>
      <c r="AY102" s="8" t="str">
        <f t="shared" si="102"/>
        <v>15% PUR</v>
      </c>
      <c r="AZ102" s="8" t="str">
        <f t="shared" si="103"/>
        <v>15% PUR</v>
      </c>
      <c r="BA102" s="8" t="str">
        <f t="shared" si="104"/>
        <v>15% PUR</v>
      </c>
      <c r="BB102" s="8" t="str">
        <f t="shared" si="105"/>
        <v>0% PUR</v>
      </c>
      <c r="BC102" s="4" t="str">
        <f t="shared" si="99"/>
        <v>Deduction of Advance Payment to Suppliers</v>
      </c>
      <c r="BD102" s="4" t="str">
        <f t="shared" si="126"/>
        <v>Manpower</v>
      </c>
      <c r="BE102" s="4" t="str">
        <f t="shared" si="127"/>
        <v>Machinary</v>
      </c>
      <c r="BF102" s="4" t="str">
        <f t="shared" si="128"/>
        <v>Deduction of Advance Payment to Suppliers</v>
      </c>
      <c r="BG102" s="4" t="str">
        <f t="shared" si="129"/>
        <v>Indirect Costs</v>
      </c>
      <c r="BH102" s="4" t="str">
        <f t="shared" si="130"/>
        <v>Overheads</v>
      </c>
      <c r="BI102" s="4">
        <f t="shared" si="106"/>
        <v>-1</v>
      </c>
      <c r="BJ102" s="4">
        <f t="shared" si="107"/>
        <v>1</v>
      </c>
      <c r="BK102" s="4">
        <f t="shared" si="108"/>
        <v>1</v>
      </c>
      <c r="BL102" s="4">
        <f t="shared" si="109"/>
        <v>-1</v>
      </c>
      <c r="BM102" s="4">
        <f t="shared" si="110"/>
        <v>1</v>
      </c>
      <c r="BN102" s="4">
        <f t="shared" si="111"/>
        <v>1</v>
      </c>
      <c r="BO102" s="26">
        <f t="shared" si="112"/>
        <v>238722</v>
      </c>
      <c r="BP102" s="26">
        <f t="shared" si="113"/>
        <v>116605</v>
      </c>
      <c r="BQ102" s="26">
        <f t="shared" si="114"/>
        <v>10764</v>
      </c>
      <c r="BR102" s="26">
        <f t="shared" si="115"/>
        <v>47796</v>
      </c>
      <c r="BS102" s="26">
        <f t="shared" si="116"/>
        <v>20447</v>
      </c>
      <c r="BT102" s="26">
        <f t="shared" si="117"/>
        <v>47178</v>
      </c>
      <c r="BU102" s="27">
        <f t="shared" si="118"/>
        <v>-515041</v>
      </c>
      <c r="BV102" s="27" t="str">
        <f t="shared" si="119"/>
        <v/>
      </c>
    </row>
    <row r="103" spans="1:74" x14ac:dyDescent="0.2">
      <c r="A103" s="4" t="s">
        <v>794</v>
      </c>
      <c r="B103" s="5">
        <v>45352</v>
      </c>
      <c r="C103" s="5">
        <f t="shared" si="71"/>
        <v>45322</v>
      </c>
      <c r="D103" s="31" t="s">
        <v>1038</v>
      </c>
      <c r="E103" s="4" t="str">
        <f t="shared" si="72"/>
        <v>Raw Material Supplier</v>
      </c>
      <c r="F103" s="31" t="s">
        <v>1039</v>
      </c>
      <c r="G103" s="4" t="str">
        <f t="shared" si="73"/>
        <v>Employees Wages &amp; Salaries</v>
      </c>
      <c r="H103" s="31" t="s">
        <v>1041</v>
      </c>
      <c r="I103" s="4" t="str">
        <f t="shared" si="74"/>
        <v>Machinary Depreciation &amp; Maintenance</v>
      </c>
      <c r="J103" s="31" t="s">
        <v>1040</v>
      </c>
      <c r="K103" s="4" t="str">
        <f t="shared" si="75"/>
        <v>Subcontractors &amp; Services</v>
      </c>
      <c r="L103" s="31" t="s">
        <v>1042</v>
      </c>
      <c r="M103" s="4" t="str">
        <f t="shared" si="76"/>
        <v>Indirect Costs</v>
      </c>
      <c r="N103" s="31" t="s">
        <v>1020</v>
      </c>
      <c r="O103" s="4" t="str">
        <f t="shared" si="77"/>
        <v>Overheads</v>
      </c>
      <c r="P103" s="5">
        <v>45382</v>
      </c>
      <c r="Q103" s="5">
        <f t="shared" si="78"/>
        <v>45352</v>
      </c>
      <c r="R103" s="5">
        <f t="shared" si="79"/>
        <v>45352</v>
      </c>
      <c r="S103" s="4">
        <v>400784</v>
      </c>
      <c r="T103" s="7">
        <f t="shared" si="120"/>
        <v>400784</v>
      </c>
      <c r="U103" s="4">
        <v>10259</v>
      </c>
      <c r="V103" s="4">
        <f>VLOOKUP(U103,'CC Odoo'!$A$1:$E$998,4,FALSE)</f>
        <v>1031</v>
      </c>
      <c r="W103" s="4" t="str">
        <f t="shared" si="80"/>
        <v>{"1031": 100.0}</v>
      </c>
      <c r="X103" s="4" t="str">
        <f t="shared" si="81"/>
        <v>3010092</v>
      </c>
      <c r="Y103" s="4" t="str">
        <f t="shared" si="82"/>
        <v>3010093</v>
      </c>
      <c r="Z103" s="4" t="str">
        <f t="shared" si="83"/>
        <v>3010094</v>
      </c>
      <c r="AA103" s="4" t="str">
        <f t="shared" si="84"/>
        <v>3010095</v>
      </c>
      <c r="AB103" s="4" t="str">
        <f t="shared" si="85"/>
        <v>3010096</v>
      </c>
      <c r="AC103" s="4" t="str">
        <f t="shared" si="86"/>
        <v>3010097</v>
      </c>
      <c r="AD103" s="5">
        <f t="shared" si="87"/>
        <v>45387</v>
      </c>
      <c r="AE103" s="5">
        <f t="shared" si="88"/>
        <v>45387</v>
      </c>
      <c r="AF103" s="5">
        <f t="shared" si="89"/>
        <v>45357</v>
      </c>
      <c r="AG103" s="5">
        <f t="shared" si="90"/>
        <v>45357</v>
      </c>
      <c r="AH103" s="5">
        <f t="shared" si="91"/>
        <v>45382</v>
      </c>
      <c r="AI103" s="5">
        <f t="shared" si="92"/>
        <v>45382</v>
      </c>
      <c r="AJ103" s="5">
        <f t="shared" si="93"/>
        <v>45367</v>
      </c>
      <c r="AK103" s="5">
        <f t="shared" si="94"/>
        <v>45367</v>
      </c>
      <c r="AL103" s="5">
        <f t="shared" si="95"/>
        <v>45352</v>
      </c>
      <c r="AM103" s="5">
        <f t="shared" si="96"/>
        <v>45352</v>
      </c>
      <c r="AN103" s="5">
        <f t="shared" si="97"/>
        <v>45373</v>
      </c>
      <c r="AO103" s="5">
        <f t="shared" si="98"/>
        <v>45373</v>
      </c>
      <c r="AQ103" s="4" t="str">
        <f t="shared" si="121"/>
        <v>{"</v>
      </c>
      <c r="AR103" s="4" t="str">
        <f t="shared" si="122"/>
        <v>"</v>
      </c>
      <c r="AS103" s="4" t="str">
        <f t="shared" si="123"/>
        <v xml:space="preserve">: </v>
      </c>
      <c r="AT103" s="4" t="str">
        <f t="shared" si="124"/>
        <v>100.0</v>
      </c>
      <c r="AU103" s="4" t="str">
        <f t="shared" si="125"/>
        <v>}</v>
      </c>
      <c r="AW103" s="8" t="str">
        <f t="shared" si="100"/>
        <v>15% PUR</v>
      </c>
      <c r="AX103" s="8" t="str">
        <f t="shared" si="101"/>
        <v>0% PUR</v>
      </c>
      <c r="AY103" s="8" t="str">
        <f t="shared" si="102"/>
        <v>15% PUR</v>
      </c>
      <c r="AZ103" s="8" t="str">
        <f t="shared" si="103"/>
        <v>15% PUR</v>
      </c>
      <c r="BA103" s="8" t="str">
        <f t="shared" si="104"/>
        <v>15% PUR</v>
      </c>
      <c r="BB103" s="8" t="str">
        <f t="shared" si="105"/>
        <v>0% PUR</v>
      </c>
      <c r="BC103" s="4" t="str">
        <f t="shared" si="99"/>
        <v>Raw Material</v>
      </c>
      <c r="BD103" s="4" t="str">
        <f t="shared" si="126"/>
        <v>Manpower</v>
      </c>
      <c r="BE103" s="4" t="str">
        <f t="shared" si="127"/>
        <v>Machinary</v>
      </c>
      <c r="BF103" s="4" t="str">
        <f t="shared" si="128"/>
        <v>Subcontractors</v>
      </c>
      <c r="BG103" s="4" t="str">
        <f t="shared" si="129"/>
        <v>Indirect Costs</v>
      </c>
      <c r="BH103" s="4" t="str">
        <f t="shared" si="130"/>
        <v>Overheads</v>
      </c>
      <c r="BI103" s="4">
        <f t="shared" si="106"/>
        <v>1</v>
      </c>
      <c r="BJ103" s="4">
        <f t="shared" si="107"/>
        <v>1</v>
      </c>
      <c r="BK103" s="4">
        <f t="shared" si="108"/>
        <v>1</v>
      </c>
      <c r="BL103" s="4">
        <f t="shared" si="109"/>
        <v>1</v>
      </c>
      <c r="BM103" s="4">
        <f t="shared" si="110"/>
        <v>1</v>
      </c>
      <c r="BN103" s="4">
        <f t="shared" si="111"/>
        <v>1</v>
      </c>
      <c r="BO103" s="26">
        <f t="shared" si="112"/>
        <v>185763</v>
      </c>
      <c r="BP103" s="26">
        <f t="shared" si="113"/>
        <v>90737</v>
      </c>
      <c r="BQ103" s="26">
        <f t="shared" si="114"/>
        <v>8376</v>
      </c>
      <c r="BR103" s="26">
        <f t="shared" si="115"/>
        <v>37193</v>
      </c>
      <c r="BS103" s="26">
        <f t="shared" si="116"/>
        <v>15911</v>
      </c>
      <c r="BT103" s="26">
        <f t="shared" si="117"/>
        <v>36712</v>
      </c>
      <c r="BU103" s="27">
        <f t="shared" si="118"/>
        <v>400784</v>
      </c>
      <c r="BV103" s="27">
        <f t="shared" si="119"/>
        <v>374692</v>
      </c>
    </row>
    <row r="104" spans="1:74" x14ac:dyDescent="0.2">
      <c r="A104" s="4" t="s">
        <v>795</v>
      </c>
      <c r="B104" s="5">
        <v>45352</v>
      </c>
      <c r="C104" s="5" t="str">
        <f t="shared" si="71"/>
        <v/>
      </c>
      <c r="D104" s="31" t="s">
        <v>1038</v>
      </c>
      <c r="E104" s="4" t="str">
        <f t="shared" si="72"/>
        <v/>
      </c>
      <c r="F104" s="31" t="s">
        <v>1039</v>
      </c>
      <c r="G104" s="4" t="str">
        <f t="shared" si="73"/>
        <v/>
      </c>
      <c r="H104" s="31" t="s">
        <v>1041</v>
      </c>
      <c r="I104" s="4" t="str">
        <f t="shared" si="74"/>
        <v/>
      </c>
      <c r="J104" s="31" t="s">
        <v>1040</v>
      </c>
      <c r="K104" s="4" t="str">
        <f t="shared" si="75"/>
        <v/>
      </c>
      <c r="L104" s="31" t="s">
        <v>1042</v>
      </c>
      <c r="M104" s="4" t="str">
        <f t="shared" si="76"/>
        <v/>
      </c>
      <c r="N104" s="31" t="s">
        <v>1020</v>
      </c>
      <c r="O104" s="4" t="str">
        <f t="shared" si="77"/>
        <v/>
      </c>
      <c r="P104" s="5">
        <v>45382</v>
      </c>
      <c r="Q104" s="5" t="str">
        <f t="shared" si="78"/>
        <v/>
      </c>
      <c r="R104" s="5" t="str">
        <f t="shared" si="79"/>
        <v/>
      </c>
      <c r="S104" s="4">
        <v>40078.400000000001</v>
      </c>
      <c r="T104" s="7">
        <f t="shared" si="120"/>
        <v>40078</v>
      </c>
      <c r="U104" s="4">
        <v>10259</v>
      </c>
      <c r="V104" s="4">
        <f>VLOOKUP(U104,'CC Odoo'!$A$1:$E$998,4,FALSE)</f>
        <v>1031</v>
      </c>
      <c r="W104" s="4" t="str">
        <f t="shared" si="80"/>
        <v>{"1031": 100.0}</v>
      </c>
      <c r="X104" s="4" t="str">
        <f t="shared" si="81"/>
        <v>101011701</v>
      </c>
      <c r="Y104" s="4" t="str">
        <f t="shared" si="82"/>
        <v>3010093</v>
      </c>
      <c r="Z104" s="4" t="str">
        <f t="shared" si="83"/>
        <v>3010094</v>
      </c>
      <c r="AA104" s="4" t="str">
        <f t="shared" si="84"/>
        <v>101011701</v>
      </c>
      <c r="AB104" s="4" t="str">
        <f t="shared" si="85"/>
        <v>3010096</v>
      </c>
      <c r="AC104" s="4" t="str">
        <f t="shared" si="86"/>
        <v>3010097</v>
      </c>
      <c r="AD104" s="5">
        <f t="shared" si="87"/>
        <v>45387</v>
      </c>
      <c r="AE104" s="5" t="str">
        <f t="shared" si="88"/>
        <v/>
      </c>
      <c r="AF104" s="5">
        <f t="shared" si="89"/>
        <v>45357</v>
      </c>
      <c r="AG104" s="5" t="str">
        <f t="shared" si="90"/>
        <v/>
      </c>
      <c r="AH104" s="5">
        <f t="shared" si="91"/>
        <v>45382</v>
      </c>
      <c r="AI104" s="5" t="str">
        <f t="shared" si="92"/>
        <v/>
      </c>
      <c r="AJ104" s="5">
        <f t="shared" si="93"/>
        <v>45367</v>
      </c>
      <c r="AK104" s="5" t="str">
        <f t="shared" si="94"/>
        <v/>
      </c>
      <c r="AL104" s="5">
        <f t="shared" si="95"/>
        <v>45352</v>
      </c>
      <c r="AM104" s="5" t="str">
        <f t="shared" si="96"/>
        <v/>
      </c>
      <c r="AN104" s="5">
        <f t="shared" si="97"/>
        <v>45373</v>
      </c>
      <c r="AO104" s="5" t="str">
        <f t="shared" si="98"/>
        <v/>
      </c>
      <c r="AQ104" s="4" t="str">
        <f t="shared" si="121"/>
        <v>{"</v>
      </c>
      <c r="AR104" s="4" t="str">
        <f t="shared" si="122"/>
        <v>"</v>
      </c>
      <c r="AS104" s="4" t="str">
        <f t="shared" si="123"/>
        <v xml:space="preserve">: </v>
      </c>
      <c r="AT104" s="4" t="str">
        <f t="shared" si="124"/>
        <v>100.0</v>
      </c>
      <c r="AU104" s="4" t="str">
        <f t="shared" si="125"/>
        <v>}</v>
      </c>
      <c r="AW104" s="8" t="str">
        <f t="shared" si="100"/>
        <v>15% PUR</v>
      </c>
      <c r="AX104" s="8" t="str">
        <f t="shared" si="101"/>
        <v>0% PUR</v>
      </c>
      <c r="AY104" s="8" t="str">
        <f t="shared" si="102"/>
        <v>15% PUR</v>
      </c>
      <c r="AZ104" s="8" t="str">
        <f t="shared" si="103"/>
        <v>15% PUR</v>
      </c>
      <c r="BA104" s="8" t="str">
        <f t="shared" si="104"/>
        <v>15% PUR</v>
      </c>
      <c r="BB104" s="8" t="str">
        <f t="shared" si="105"/>
        <v>0% PUR</v>
      </c>
      <c r="BC104" s="4" t="str">
        <f t="shared" si="99"/>
        <v>Deduction of Advance Payment to Suppliers</v>
      </c>
      <c r="BD104" s="4" t="str">
        <f t="shared" si="126"/>
        <v>Manpower</v>
      </c>
      <c r="BE104" s="4" t="str">
        <f t="shared" si="127"/>
        <v>Machinary</v>
      </c>
      <c r="BF104" s="4" t="str">
        <f t="shared" si="128"/>
        <v>Deduction of Advance Payment to Suppliers</v>
      </c>
      <c r="BG104" s="4" t="str">
        <f t="shared" si="129"/>
        <v>Indirect Costs</v>
      </c>
      <c r="BH104" s="4" t="str">
        <f t="shared" si="130"/>
        <v>Overheads</v>
      </c>
      <c r="BI104" s="4">
        <f t="shared" si="106"/>
        <v>-1</v>
      </c>
      <c r="BJ104" s="4">
        <f t="shared" si="107"/>
        <v>1</v>
      </c>
      <c r="BK104" s="4">
        <f t="shared" si="108"/>
        <v>1</v>
      </c>
      <c r="BL104" s="4">
        <f t="shared" si="109"/>
        <v>-1</v>
      </c>
      <c r="BM104" s="4">
        <f t="shared" si="110"/>
        <v>1</v>
      </c>
      <c r="BN104" s="4">
        <f t="shared" si="111"/>
        <v>1</v>
      </c>
      <c r="BO104" s="26">
        <f t="shared" si="112"/>
        <v>18576</v>
      </c>
      <c r="BP104" s="26">
        <f t="shared" si="113"/>
        <v>9074</v>
      </c>
      <c r="BQ104" s="26">
        <f t="shared" si="114"/>
        <v>838</v>
      </c>
      <c r="BR104" s="26">
        <f t="shared" si="115"/>
        <v>3719</v>
      </c>
      <c r="BS104" s="26">
        <f t="shared" si="116"/>
        <v>1591</v>
      </c>
      <c r="BT104" s="26">
        <f t="shared" si="117"/>
        <v>3671</v>
      </c>
      <c r="BU104" s="27">
        <f t="shared" si="118"/>
        <v>-40078</v>
      </c>
      <c r="BV104" s="27" t="str">
        <f t="shared" si="119"/>
        <v/>
      </c>
    </row>
    <row r="105" spans="1:74" x14ac:dyDescent="0.2">
      <c r="A105" s="4" t="s">
        <v>794</v>
      </c>
      <c r="B105" s="5">
        <v>45352</v>
      </c>
      <c r="C105" s="5">
        <f t="shared" si="71"/>
        <v>45322</v>
      </c>
      <c r="D105" s="31" t="s">
        <v>1038</v>
      </c>
      <c r="E105" s="4" t="str">
        <f t="shared" si="72"/>
        <v>Raw Material Supplier</v>
      </c>
      <c r="F105" s="31" t="s">
        <v>1039</v>
      </c>
      <c r="G105" s="4" t="str">
        <f t="shared" si="73"/>
        <v>Employees Wages &amp; Salaries</v>
      </c>
      <c r="H105" s="31" t="s">
        <v>1041</v>
      </c>
      <c r="I105" s="4" t="str">
        <f t="shared" si="74"/>
        <v>Machinary Depreciation &amp; Maintenance</v>
      </c>
      <c r="J105" s="31" t="s">
        <v>1040</v>
      </c>
      <c r="K105" s="4" t="str">
        <f t="shared" si="75"/>
        <v>Subcontractors &amp; Services</v>
      </c>
      <c r="L105" s="31" t="s">
        <v>1042</v>
      </c>
      <c r="M105" s="4" t="str">
        <f t="shared" si="76"/>
        <v>Indirect Costs</v>
      </c>
      <c r="N105" s="31" t="s">
        <v>1020</v>
      </c>
      <c r="O105" s="4" t="str">
        <f t="shared" si="77"/>
        <v>Overheads</v>
      </c>
      <c r="P105" s="5">
        <v>45382</v>
      </c>
      <c r="Q105" s="5">
        <f t="shared" si="78"/>
        <v>45352</v>
      </c>
      <c r="R105" s="5">
        <f t="shared" si="79"/>
        <v>45352</v>
      </c>
      <c r="S105" s="4">
        <v>3843166</v>
      </c>
      <c r="T105" s="7">
        <f t="shared" si="120"/>
        <v>3843166</v>
      </c>
      <c r="U105" s="4">
        <v>10263</v>
      </c>
      <c r="V105" s="4">
        <f>VLOOKUP(U105,'CC Odoo'!$A$1:$E$998,4,FALSE)</f>
        <v>1035</v>
      </c>
      <c r="W105" s="4" t="str">
        <f t="shared" si="80"/>
        <v>{"1035": 100.0}</v>
      </c>
      <c r="X105" s="4" t="str">
        <f t="shared" si="81"/>
        <v>3010092</v>
      </c>
      <c r="Y105" s="4" t="str">
        <f t="shared" si="82"/>
        <v>3010093</v>
      </c>
      <c r="Z105" s="4" t="str">
        <f t="shared" si="83"/>
        <v>3010094</v>
      </c>
      <c r="AA105" s="4" t="str">
        <f t="shared" si="84"/>
        <v>3010095</v>
      </c>
      <c r="AB105" s="4" t="str">
        <f t="shared" si="85"/>
        <v>3010096</v>
      </c>
      <c r="AC105" s="4" t="str">
        <f t="shared" si="86"/>
        <v>3010097</v>
      </c>
      <c r="AD105" s="5">
        <f t="shared" si="87"/>
        <v>45387</v>
      </c>
      <c r="AE105" s="5">
        <f t="shared" si="88"/>
        <v>45387</v>
      </c>
      <c r="AF105" s="5">
        <f t="shared" si="89"/>
        <v>45357</v>
      </c>
      <c r="AG105" s="5">
        <f t="shared" si="90"/>
        <v>45357</v>
      </c>
      <c r="AH105" s="5">
        <f t="shared" si="91"/>
        <v>45382</v>
      </c>
      <c r="AI105" s="5">
        <f t="shared" si="92"/>
        <v>45382</v>
      </c>
      <c r="AJ105" s="5">
        <f t="shared" si="93"/>
        <v>45367</v>
      </c>
      <c r="AK105" s="5">
        <f t="shared" si="94"/>
        <v>45367</v>
      </c>
      <c r="AL105" s="5">
        <f t="shared" si="95"/>
        <v>45352</v>
      </c>
      <c r="AM105" s="5">
        <f t="shared" si="96"/>
        <v>45352</v>
      </c>
      <c r="AN105" s="5">
        <f t="shared" si="97"/>
        <v>45373</v>
      </c>
      <c r="AO105" s="5">
        <f t="shared" si="98"/>
        <v>45373</v>
      </c>
      <c r="AQ105" s="4" t="str">
        <f t="shared" si="121"/>
        <v>{"</v>
      </c>
      <c r="AR105" s="4" t="str">
        <f t="shared" si="122"/>
        <v>"</v>
      </c>
      <c r="AS105" s="4" t="str">
        <f t="shared" si="123"/>
        <v xml:space="preserve">: </v>
      </c>
      <c r="AT105" s="4" t="str">
        <f t="shared" si="124"/>
        <v>100.0</v>
      </c>
      <c r="AU105" s="4" t="str">
        <f t="shared" si="125"/>
        <v>}</v>
      </c>
      <c r="AW105" s="8" t="str">
        <f t="shared" si="100"/>
        <v>15% PUR</v>
      </c>
      <c r="AX105" s="8" t="str">
        <f t="shared" si="101"/>
        <v>0% PUR</v>
      </c>
      <c r="AY105" s="8" t="str">
        <f t="shared" si="102"/>
        <v>15% PUR</v>
      </c>
      <c r="AZ105" s="8" t="str">
        <f t="shared" si="103"/>
        <v>15% PUR</v>
      </c>
      <c r="BA105" s="8" t="str">
        <f t="shared" si="104"/>
        <v>15% PUR</v>
      </c>
      <c r="BB105" s="8" t="str">
        <f t="shared" si="105"/>
        <v>0% PUR</v>
      </c>
      <c r="BC105" s="4" t="str">
        <f t="shared" si="99"/>
        <v>Raw Material</v>
      </c>
      <c r="BD105" s="4" t="str">
        <f t="shared" si="126"/>
        <v>Manpower</v>
      </c>
      <c r="BE105" s="4" t="str">
        <f t="shared" si="127"/>
        <v>Machinary</v>
      </c>
      <c r="BF105" s="4" t="str">
        <f t="shared" si="128"/>
        <v>Subcontractors</v>
      </c>
      <c r="BG105" s="4" t="str">
        <f t="shared" si="129"/>
        <v>Indirect Costs</v>
      </c>
      <c r="BH105" s="4" t="str">
        <f t="shared" si="130"/>
        <v>Overheads</v>
      </c>
      <c r="BI105" s="4">
        <f t="shared" si="106"/>
        <v>1</v>
      </c>
      <c r="BJ105" s="4">
        <f t="shared" si="107"/>
        <v>1</v>
      </c>
      <c r="BK105" s="4">
        <f t="shared" si="108"/>
        <v>1</v>
      </c>
      <c r="BL105" s="4">
        <f t="shared" si="109"/>
        <v>1</v>
      </c>
      <c r="BM105" s="4">
        <f t="shared" si="110"/>
        <v>1</v>
      </c>
      <c r="BN105" s="4">
        <f t="shared" si="111"/>
        <v>1</v>
      </c>
      <c r="BO105" s="26">
        <f t="shared" si="112"/>
        <v>1781307</v>
      </c>
      <c r="BP105" s="26">
        <f t="shared" si="113"/>
        <v>870093</v>
      </c>
      <c r="BQ105" s="26">
        <f t="shared" si="114"/>
        <v>80322</v>
      </c>
      <c r="BR105" s="26">
        <f t="shared" si="115"/>
        <v>356646</v>
      </c>
      <c r="BS105" s="26">
        <f t="shared" si="116"/>
        <v>152574</v>
      </c>
      <c r="BT105" s="26">
        <f t="shared" si="117"/>
        <v>352034</v>
      </c>
      <c r="BU105" s="27">
        <f t="shared" si="118"/>
        <v>3843166</v>
      </c>
      <c r="BV105" s="27">
        <f t="shared" si="119"/>
        <v>3592976</v>
      </c>
    </row>
    <row r="106" spans="1:74" x14ac:dyDescent="0.2">
      <c r="A106" s="4" t="s">
        <v>795</v>
      </c>
      <c r="B106" s="5">
        <v>45352</v>
      </c>
      <c r="C106" s="5" t="str">
        <f t="shared" si="71"/>
        <v/>
      </c>
      <c r="D106" s="31" t="s">
        <v>1038</v>
      </c>
      <c r="E106" s="4" t="str">
        <f t="shared" si="72"/>
        <v/>
      </c>
      <c r="F106" s="31" t="s">
        <v>1039</v>
      </c>
      <c r="G106" s="4" t="str">
        <f t="shared" si="73"/>
        <v/>
      </c>
      <c r="H106" s="31" t="s">
        <v>1041</v>
      </c>
      <c r="I106" s="4" t="str">
        <f t="shared" si="74"/>
        <v/>
      </c>
      <c r="J106" s="31" t="s">
        <v>1040</v>
      </c>
      <c r="K106" s="4" t="str">
        <f t="shared" si="75"/>
        <v/>
      </c>
      <c r="L106" s="31" t="s">
        <v>1042</v>
      </c>
      <c r="M106" s="4" t="str">
        <f t="shared" si="76"/>
        <v/>
      </c>
      <c r="N106" s="31" t="s">
        <v>1020</v>
      </c>
      <c r="O106" s="4" t="str">
        <f t="shared" si="77"/>
        <v/>
      </c>
      <c r="P106" s="5">
        <v>45382</v>
      </c>
      <c r="Q106" s="5" t="str">
        <f t="shared" si="78"/>
        <v/>
      </c>
      <c r="R106" s="5" t="str">
        <f t="shared" si="79"/>
        <v/>
      </c>
      <c r="S106" s="4">
        <v>1921583</v>
      </c>
      <c r="T106" s="7">
        <f t="shared" si="120"/>
        <v>1921583</v>
      </c>
      <c r="U106" s="4">
        <v>10263</v>
      </c>
      <c r="V106" s="4">
        <f>VLOOKUP(U106,'CC Odoo'!$A$1:$E$998,4,FALSE)</f>
        <v>1035</v>
      </c>
      <c r="W106" s="4" t="str">
        <f t="shared" si="80"/>
        <v>{"1035": 100.0}</v>
      </c>
      <c r="X106" s="4" t="str">
        <f t="shared" si="81"/>
        <v>101011701</v>
      </c>
      <c r="Y106" s="4" t="str">
        <f t="shared" si="82"/>
        <v>3010093</v>
      </c>
      <c r="Z106" s="4" t="str">
        <f t="shared" si="83"/>
        <v>3010094</v>
      </c>
      <c r="AA106" s="4" t="str">
        <f t="shared" si="84"/>
        <v>101011701</v>
      </c>
      <c r="AB106" s="4" t="str">
        <f t="shared" si="85"/>
        <v>3010096</v>
      </c>
      <c r="AC106" s="4" t="str">
        <f t="shared" si="86"/>
        <v>3010097</v>
      </c>
      <c r="AD106" s="5">
        <f t="shared" si="87"/>
        <v>45387</v>
      </c>
      <c r="AE106" s="5" t="str">
        <f t="shared" si="88"/>
        <v/>
      </c>
      <c r="AF106" s="5">
        <f t="shared" si="89"/>
        <v>45357</v>
      </c>
      <c r="AG106" s="5" t="str">
        <f t="shared" si="90"/>
        <v/>
      </c>
      <c r="AH106" s="5">
        <f t="shared" si="91"/>
        <v>45382</v>
      </c>
      <c r="AI106" s="5" t="str">
        <f t="shared" si="92"/>
        <v/>
      </c>
      <c r="AJ106" s="5">
        <f t="shared" si="93"/>
        <v>45367</v>
      </c>
      <c r="AK106" s="5" t="str">
        <f t="shared" si="94"/>
        <v/>
      </c>
      <c r="AL106" s="5">
        <f t="shared" si="95"/>
        <v>45352</v>
      </c>
      <c r="AM106" s="5" t="str">
        <f t="shared" si="96"/>
        <v/>
      </c>
      <c r="AN106" s="5">
        <f t="shared" si="97"/>
        <v>45373</v>
      </c>
      <c r="AO106" s="5" t="str">
        <f t="shared" si="98"/>
        <v/>
      </c>
      <c r="AQ106" s="4" t="str">
        <f t="shared" si="121"/>
        <v>{"</v>
      </c>
      <c r="AR106" s="4" t="str">
        <f t="shared" si="122"/>
        <v>"</v>
      </c>
      <c r="AS106" s="4" t="str">
        <f t="shared" si="123"/>
        <v xml:space="preserve">: </v>
      </c>
      <c r="AT106" s="4" t="str">
        <f t="shared" si="124"/>
        <v>100.0</v>
      </c>
      <c r="AU106" s="4" t="str">
        <f t="shared" si="125"/>
        <v>}</v>
      </c>
      <c r="AW106" s="8" t="str">
        <f t="shared" si="100"/>
        <v>15% PUR</v>
      </c>
      <c r="AX106" s="8" t="str">
        <f t="shared" si="101"/>
        <v>0% PUR</v>
      </c>
      <c r="AY106" s="8" t="str">
        <f t="shared" si="102"/>
        <v>15% PUR</v>
      </c>
      <c r="AZ106" s="8" t="str">
        <f t="shared" si="103"/>
        <v>15% PUR</v>
      </c>
      <c r="BA106" s="8" t="str">
        <f t="shared" si="104"/>
        <v>15% PUR</v>
      </c>
      <c r="BB106" s="8" t="str">
        <f t="shared" si="105"/>
        <v>0% PUR</v>
      </c>
      <c r="BC106" s="4" t="str">
        <f t="shared" si="99"/>
        <v>Deduction of Advance Payment to Suppliers</v>
      </c>
      <c r="BD106" s="4" t="str">
        <f t="shared" si="126"/>
        <v>Manpower</v>
      </c>
      <c r="BE106" s="4" t="str">
        <f t="shared" si="127"/>
        <v>Machinary</v>
      </c>
      <c r="BF106" s="4" t="str">
        <f t="shared" si="128"/>
        <v>Deduction of Advance Payment to Suppliers</v>
      </c>
      <c r="BG106" s="4" t="str">
        <f t="shared" si="129"/>
        <v>Indirect Costs</v>
      </c>
      <c r="BH106" s="4" t="str">
        <f t="shared" si="130"/>
        <v>Overheads</v>
      </c>
      <c r="BI106" s="4">
        <f t="shared" si="106"/>
        <v>-1</v>
      </c>
      <c r="BJ106" s="4">
        <f t="shared" si="107"/>
        <v>1</v>
      </c>
      <c r="BK106" s="4">
        <f t="shared" si="108"/>
        <v>1</v>
      </c>
      <c r="BL106" s="4">
        <f t="shared" si="109"/>
        <v>-1</v>
      </c>
      <c r="BM106" s="4">
        <f t="shared" si="110"/>
        <v>1</v>
      </c>
      <c r="BN106" s="4">
        <f t="shared" si="111"/>
        <v>1</v>
      </c>
      <c r="BO106" s="26">
        <f t="shared" si="112"/>
        <v>890654</v>
      </c>
      <c r="BP106" s="26">
        <f t="shared" si="113"/>
        <v>435046</v>
      </c>
      <c r="BQ106" s="26">
        <f t="shared" si="114"/>
        <v>40161</v>
      </c>
      <c r="BR106" s="26">
        <f t="shared" si="115"/>
        <v>178323</v>
      </c>
      <c r="BS106" s="26">
        <f t="shared" si="116"/>
        <v>76287</v>
      </c>
      <c r="BT106" s="26">
        <f t="shared" si="117"/>
        <v>176017</v>
      </c>
      <c r="BU106" s="27">
        <f t="shared" si="118"/>
        <v>-1921583</v>
      </c>
      <c r="BV106" s="27" t="str">
        <f t="shared" si="119"/>
        <v/>
      </c>
    </row>
    <row r="107" spans="1:74" x14ac:dyDescent="0.2">
      <c r="A107" s="4" t="s">
        <v>794</v>
      </c>
      <c r="B107" s="5">
        <v>45352</v>
      </c>
      <c r="C107" s="5">
        <f t="shared" si="71"/>
        <v>45322</v>
      </c>
      <c r="D107" s="31" t="s">
        <v>1038</v>
      </c>
      <c r="E107" s="4" t="str">
        <f t="shared" si="72"/>
        <v>Raw Material Supplier</v>
      </c>
      <c r="F107" s="31" t="s">
        <v>1039</v>
      </c>
      <c r="G107" s="4" t="str">
        <f t="shared" si="73"/>
        <v>Employees Wages &amp; Salaries</v>
      </c>
      <c r="H107" s="31" t="s">
        <v>1041</v>
      </c>
      <c r="I107" s="4" t="str">
        <f t="shared" si="74"/>
        <v>Machinary Depreciation &amp; Maintenance</v>
      </c>
      <c r="J107" s="31" t="s">
        <v>1040</v>
      </c>
      <c r="K107" s="4" t="str">
        <f t="shared" si="75"/>
        <v>Subcontractors &amp; Services</v>
      </c>
      <c r="L107" s="31" t="s">
        <v>1042</v>
      </c>
      <c r="M107" s="4" t="str">
        <f t="shared" si="76"/>
        <v>Indirect Costs</v>
      </c>
      <c r="N107" s="31" t="s">
        <v>1020</v>
      </c>
      <c r="O107" s="4" t="str">
        <f t="shared" si="77"/>
        <v>Overheads</v>
      </c>
      <c r="P107" s="5">
        <v>45382</v>
      </c>
      <c r="Q107" s="5">
        <f t="shared" si="78"/>
        <v>45352</v>
      </c>
      <c r="R107" s="5">
        <f t="shared" si="79"/>
        <v>45352</v>
      </c>
      <c r="S107" s="4">
        <v>2020000</v>
      </c>
      <c r="T107" s="7">
        <f t="shared" si="120"/>
        <v>2020000</v>
      </c>
      <c r="U107" s="4">
        <v>10262</v>
      </c>
      <c r="V107" s="4">
        <f>VLOOKUP(U107,'CC Odoo'!$A$1:$E$998,4,FALSE)</f>
        <v>1034</v>
      </c>
      <c r="W107" s="4" t="str">
        <f t="shared" si="80"/>
        <v>{"1034": 100.0}</v>
      </c>
      <c r="X107" s="4" t="str">
        <f t="shared" si="81"/>
        <v>3010092</v>
      </c>
      <c r="Y107" s="4" t="str">
        <f t="shared" si="82"/>
        <v>3010093</v>
      </c>
      <c r="Z107" s="4" t="str">
        <f t="shared" si="83"/>
        <v>3010094</v>
      </c>
      <c r="AA107" s="4" t="str">
        <f t="shared" si="84"/>
        <v>3010095</v>
      </c>
      <c r="AB107" s="4" t="str">
        <f t="shared" si="85"/>
        <v>3010096</v>
      </c>
      <c r="AC107" s="4" t="str">
        <f t="shared" si="86"/>
        <v>3010097</v>
      </c>
      <c r="AD107" s="5">
        <f t="shared" si="87"/>
        <v>45387</v>
      </c>
      <c r="AE107" s="5">
        <f t="shared" si="88"/>
        <v>45387</v>
      </c>
      <c r="AF107" s="5">
        <f t="shared" si="89"/>
        <v>45357</v>
      </c>
      <c r="AG107" s="5">
        <f t="shared" si="90"/>
        <v>45357</v>
      </c>
      <c r="AH107" s="5">
        <f t="shared" si="91"/>
        <v>45382</v>
      </c>
      <c r="AI107" s="5">
        <f t="shared" si="92"/>
        <v>45382</v>
      </c>
      <c r="AJ107" s="5">
        <f t="shared" si="93"/>
        <v>45367</v>
      </c>
      <c r="AK107" s="5">
        <f t="shared" si="94"/>
        <v>45367</v>
      </c>
      <c r="AL107" s="5">
        <f t="shared" si="95"/>
        <v>45352</v>
      </c>
      <c r="AM107" s="5">
        <f t="shared" si="96"/>
        <v>45352</v>
      </c>
      <c r="AN107" s="5">
        <f t="shared" si="97"/>
        <v>45373</v>
      </c>
      <c r="AO107" s="5">
        <f t="shared" si="98"/>
        <v>45373</v>
      </c>
      <c r="AQ107" s="4" t="str">
        <f t="shared" si="121"/>
        <v>{"</v>
      </c>
      <c r="AR107" s="4" t="str">
        <f t="shared" si="122"/>
        <v>"</v>
      </c>
      <c r="AS107" s="4" t="str">
        <f t="shared" si="123"/>
        <v xml:space="preserve">: </v>
      </c>
      <c r="AT107" s="4" t="str">
        <f t="shared" si="124"/>
        <v>100.0</v>
      </c>
      <c r="AU107" s="4" t="str">
        <f t="shared" si="125"/>
        <v>}</v>
      </c>
      <c r="AW107" s="8" t="str">
        <f t="shared" si="100"/>
        <v>15% PUR</v>
      </c>
      <c r="AX107" s="8" t="str">
        <f t="shared" si="101"/>
        <v>0% PUR</v>
      </c>
      <c r="AY107" s="8" t="str">
        <f t="shared" si="102"/>
        <v>15% PUR</v>
      </c>
      <c r="AZ107" s="8" t="str">
        <f t="shared" si="103"/>
        <v>15% PUR</v>
      </c>
      <c r="BA107" s="8" t="str">
        <f t="shared" si="104"/>
        <v>15% PUR</v>
      </c>
      <c r="BB107" s="8" t="str">
        <f t="shared" si="105"/>
        <v>0% PUR</v>
      </c>
      <c r="BC107" s="4" t="str">
        <f t="shared" si="99"/>
        <v>Raw Material</v>
      </c>
      <c r="BD107" s="4" t="str">
        <f t="shared" si="126"/>
        <v>Manpower</v>
      </c>
      <c r="BE107" s="4" t="str">
        <f t="shared" si="127"/>
        <v>Machinary</v>
      </c>
      <c r="BF107" s="4" t="str">
        <f t="shared" si="128"/>
        <v>Subcontractors</v>
      </c>
      <c r="BG107" s="4" t="str">
        <f t="shared" si="129"/>
        <v>Indirect Costs</v>
      </c>
      <c r="BH107" s="4" t="str">
        <f t="shared" si="130"/>
        <v>Overheads</v>
      </c>
      <c r="BI107" s="4">
        <f t="shared" si="106"/>
        <v>1</v>
      </c>
      <c r="BJ107" s="4">
        <f t="shared" si="107"/>
        <v>1</v>
      </c>
      <c r="BK107" s="4">
        <f t="shared" si="108"/>
        <v>1</v>
      </c>
      <c r="BL107" s="4">
        <f t="shared" si="109"/>
        <v>1</v>
      </c>
      <c r="BM107" s="4">
        <f t="shared" si="110"/>
        <v>1</v>
      </c>
      <c r="BN107" s="4">
        <f t="shared" si="111"/>
        <v>1</v>
      </c>
      <c r="BO107" s="26">
        <f t="shared" si="112"/>
        <v>936270</v>
      </c>
      <c r="BP107" s="26">
        <f t="shared" si="113"/>
        <v>457328</v>
      </c>
      <c r="BQ107" s="26">
        <f t="shared" si="114"/>
        <v>42218</v>
      </c>
      <c r="BR107" s="26">
        <f t="shared" si="115"/>
        <v>187456</v>
      </c>
      <c r="BS107" s="26">
        <f t="shared" si="116"/>
        <v>80194</v>
      </c>
      <c r="BT107" s="26">
        <f t="shared" si="117"/>
        <v>185032</v>
      </c>
      <c r="BU107" s="27">
        <f t="shared" si="118"/>
        <v>2020000</v>
      </c>
      <c r="BV107" s="27">
        <f t="shared" si="119"/>
        <v>1888498</v>
      </c>
    </row>
    <row r="108" spans="1:74" x14ac:dyDescent="0.2">
      <c r="A108" s="4" t="s">
        <v>795</v>
      </c>
      <c r="B108" s="5">
        <v>45352</v>
      </c>
      <c r="C108" s="5" t="str">
        <f t="shared" si="71"/>
        <v/>
      </c>
      <c r="D108" s="31" t="s">
        <v>1038</v>
      </c>
      <c r="E108" s="4" t="str">
        <f t="shared" si="72"/>
        <v/>
      </c>
      <c r="F108" s="31" t="s">
        <v>1039</v>
      </c>
      <c r="G108" s="4" t="str">
        <f t="shared" si="73"/>
        <v/>
      </c>
      <c r="H108" s="31" t="s">
        <v>1041</v>
      </c>
      <c r="I108" s="4" t="str">
        <f t="shared" si="74"/>
        <v/>
      </c>
      <c r="J108" s="31" t="s">
        <v>1040</v>
      </c>
      <c r="K108" s="4" t="str">
        <f t="shared" si="75"/>
        <v/>
      </c>
      <c r="L108" s="31" t="s">
        <v>1042</v>
      </c>
      <c r="M108" s="4" t="str">
        <f t="shared" si="76"/>
        <v/>
      </c>
      <c r="N108" s="31" t="s">
        <v>1020</v>
      </c>
      <c r="O108" s="4" t="str">
        <f t="shared" si="77"/>
        <v/>
      </c>
      <c r="P108" s="5">
        <v>45382</v>
      </c>
      <c r="Q108" s="5" t="str">
        <f t="shared" si="78"/>
        <v/>
      </c>
      <c r="R108" s="5" t="str">
        <f t="shared" si="79"/>
        <v/>
      </c>
      <c r="S108" s="4">
        <v>404000</v>
      </c>
      <c r="T108" s="7">
        <f t="shared" si="120"/>
        <v>404000</v>
      </c>
      <c r="U108" s="4">
        <v>10262</v>
      </c>
      <c r="V108" s="4">
        <f>VLOOKUP(U108,'CC Odoo'!$A$1:$E$998,4,FALSE)</f>
        <v>1034</v>
      </c>
      <c r="W108" s="4" t="str">
        <f t="shared" si="80"/>
        <v>{"1034": 100.0}</v>
      </c>
      <c r="X108" s="4" t="str">
        <f t="shared" si="81"/>
        <v>101011701</v>
      </c>
      <c r="Y108" s="4" t="str">
        <f t="shared" si="82"/>
        <v>3010093</v>
      </c>
      <c r="Z108" s="4" t="str">
        <f t="shared" si="83"/>
        <v>3010094</v>
      </c>
      <c r="AA108" s="4" t="str">
        <f t="shared" si="84"/>
        <v>101011701</v>
      </c>
      <c r="AB108" s="4" t="str">
        <f t="shared" si="85"/>
        <v>3010096</v>
      </c>
      <c r="AC108" s="4" t="str">
        <f t="shared" si="86"/>
        <v>3010097</v>
      </c>
      <c r="AD108" s="5">
        <f t="shared" si="87"/>
        <v>45387</v>
      </c>
      <c r="AE108" s="5" t="str">
        <f t="shared" si="88"/>
        <v/>
      </c>
      <c r="AF108" s="5">
        <f t="shared" si="89"/>
        <v>45357</v>
      </c>
      <c r="AG108" s="5" t="str">
        <f t="shared" si="90"/>
        <v/>
      </c>
      <c r="AH108" s="5">
        <f t="shared" si="91"/>
        <v>45382</v>
      </c>
      <c r="AI108" s="5" t="str">
        <f t="shared" si="92"/>
        <v/>
      </c>
      <c r="AJ108" s="5">
        <f t="shared" si="93"/>
        <v>45367</v>
      </c>
      <c r="AK108" s="5" t="str">
        <f t="shared" si="94"/>
        <v/>
      </c>
      <c r="AL108" s="5">
        <f t="shared" si="95"/>
        <v>45352</v>
      </c>
      <c r="AM108" s="5" t="str">
        <f t="shared" si="96"/>
        <v/>
      </c>
      <c r="AN108" s="5">
        <f t="shared" si="97"/>
        <v>45373</v>
      </c>
      <c r="AO108" s="5" t="str">
        <f t="shared" si="98"/>
        <v/>
      </c>
      <c r="AQ108" s="4" t="str">
        <f t="shared" si="121"/>
        <v>{"</v>
      </c>
      <c r="AR108" s="4" t="str">
        <f t="shared" si="122"/>
        <v>"</v>
      </c>
      <c r="AS108" s="4" t="str">
        <f t="shared" si="123"/>
        <v xml:space="preserve">: </v>
      </c>
      <c r="AT108" s="4" t="str">
        <f t="shared" si="124"/>
        <v>100.0</v>
      </c>
      <c r="AU108" s="4" t="str">
        <f t="shared" si="125"/>
        <v>}</v>
      </c>
      <c r="AW108" s="8" t="str">
        <f t="shared" si="100"/>
        <v>15% PUR</v>
      </c>
      <c r="AX108" s="8" t="str">
        <f t="shared" si="101"/>
        <v>0% PUR</v>
      </c>
      <c r="AY108" s="8" t="str">
        <f t="shared" si="102"/>
        <v>15% PUR</v>
      </c>
      <c r="AZ108" s="8" t="str">
        <f t="shared" si="103"/>
        <v>15% PUR</v>
      </c>
      <c r="BA108" s="8" t="str">
        <f t="shared" si="104"/>
        <v>15% PUR</v>
      </c>
      <c r="BB108" s="8" t="str">
        <f t="shared" si="105"/>
        <v>0% PUR</v>
      </c>
      <c r="BC108" s="4" t="str">
        <f t="shared" si="99"/>
        <v>Deduction of Advance Payment to Suppliers</v>
      </c>
      <c r="BD108" s="4" t="str">
        <f t="shared" si="126"/>
        <v>Manpower</v>
      </c>
      <c r="BE108" s="4" t="str">
        <f t="shared" si="127"/>
        <v>Machinary</v>
      </c>
      <c r="BF108" s="4" t="str">
        <f t="shared" si="128"/>
        <v>Deduction of Advance Payment to Suppliers</v>
      </c>
      <c r="BG108" s="4" t="str">
        <f t="shared" si="129"/>
        <v>Indirect Costs</v>
      </c>
      <c r="BH108" s="4" t="str">
        <f t="shared" si="130"/>
        <v>Overheads</v>
      </c>
      <c r="BI108" s="4">
        <f t="shared" si="106"/>
        <v>-1</v>
      </c>
      <c r="BJ108" s="4">
        <f t="shared" si="107"/>
        <v>1</v>
      </c>
      <c r="BK108" s="4">
        <f t="shared" si="108"/>
        <v>1</v>
      </c>
      <c r="BL108" s="4">
        <f t="shared" si="109"/>
        <v>-1</v>
      </c>
      <c r="BM108" s="4">
        <f t="shared" si="110"/>
        <v>1</v>
      </c>
      <c r="BN108" s="4">
        <f t="shared" si="111"/>
        <v>1</v>
      </c>
      <c r="BO108" s="26">
        <f t="shared" si="112"/>
        <v>187254</v>
      </c>
      <c r="BP108" s="26">
        <f t="shared" si="113"/>
        <v>91466</v>
      </c>
      <c r="BQ108" s="26">
        <f t="shared" si="114"/>
        <v>8444</v>
      </c>
      <c r="BR108" s="26">
        <f t="shared" si="115"/>
        <v>37491</v>
      </c>
      <c r="BS108" s="26">
        <f t="shared" si="116"/>
        <v>16039</v>
      </c>
      <c r="BT108" s="26">
        <f t="shared" si="117"/>
        <v>37006</v>
      </c>
      <c r="BU108" s="27">
        <f t="shared" si="118"/>
        <v>-404000</v>
      </c>
      <c r="BV108" s="27" t="str">
        <f t="shared" si="119"/>
        <v/>
      </c>
    </row>
    <row r="109" spans="1:74" x14ac:dyDescent="0.2">
      <c r="A109" s="4" t="s">
        <v>794</v>
      </c>
      <c r="B109" s="5">
        <v>45352</v>
      </c>
      <c r="C109" s="5">
        <f t="shared" si="71"/>
        <v>45322</v>
      </c>
      <c r="D109" s="31" t="s">
        <v>1038</v>
      </c>
      <c r="E109" s="4" t="str">
        <f t="shared" si="72"/>
        <v>Raw Material Supplier</v>
      </c>
      <c r="F109" s="31" t="s">
        <v>1039</v>
      </c>
      <c r="G109" s="4" t="str">
        <f t="shared" si="73"/>
        <v>Employees Wages &amp; Salaries</v>
      </c>
      <c r="H109" s="31" t="s">
        <v>1041</v>
      </c>
      <c r="I109" s="4" t="str">
        <f t="shared" si="74"/>
        <v>Machinary Depreciation &amp; Maintenance</v>
      </c>
      <c r="J109" s="31" t="s">
        <v>1040</v>
      </c>
      <c r="K109" s="4" t="str">
        <f t="shared" si="75"/>
        <v>Subcontractors &amp; Services</v>
      </c>
      <c r="L109" s="31" t="s">
        <v>1042</v>
      </c>
      <c r="M109" s="4" t="str">
        <f t="shared" si="76"/>
        <v>Indirect Costs</v>
      </c>
      <c r="N109" s="31" t="s">
        <v>1020</v>
      </c>
      <c r="O109" s="4" t="str">
        <f t="shared" si="77"/>
        <v>Overheads</v>
      </c>
      <c r="P109" s="5">
        <v>45382</v>
      </c>
      <c r="Q109" s="5">
        <f t="shared" si="78"/>
        <v>45352</v>
      </c>
      <c r="R109" s="5">
        <f t="shared" si="79"/>
        <v>45352</v>
      </c>
      <c r="S109" s="4">
        <v>993682.08357006079</v>
      </c>
      <c r="T109" s="7">
        <f t="shared" si="120"/>
        <v>993682</v>
      </c>
      <c r="U109" s="4">
        <v>10239</v>
      </c>
      <c r="V109" s="4">
        <f>VLOOKUP(U109,'CC Odoo'!$A$1:$E$998,4,FALSE)</f>
        <v>1011</v>
      </c>
      <c r="W109" s="4" t="str">
        <f t="shared" si="80"/>
        <v>{"1011": 100.0}</v>
      </c>
      <c r="X109" s="4" t="str">
        <f t="shared" si="81"/>
        <v>3010092</v>
      </c>
      <c r="Y109" s="4" t="str">
        <f t="shared" si="82"/>
        <v>3010093</v>
      </c>
      <c r="Z109" s="4" t="str">
        <f t="shared" si="83"/>
        <v>3010094</v>
      </c>
      <c r="AA109" s="4" t="str">
        <f t="shared" si="84"/>
        <v>3010095</v>
      </c>
      <c r="AB109" s="4" t="str">
        <f t="shared" si="85"/>
        <v>3010096</v>
      </c>
      <c r="AC109" s="4" t="str">
        <f t="shared" si="86"/>
        <v>3010097</v>
      </c>
      <c r="AD109" s="5">
        <f t="shared" si="87"/>
        <v>45387</v>
      </c>
      <c r="AE109" s="5">
        <f t="shared" si="88"/>
        <v>45387</v>
      </c>
      <c r="AF109" s="5">
        <f t="shared" si="89"/>
        <v>45357</v>
      </c>
      <c r="AG109" s="5">
        <f t="shared" si="90"/>
        <v>45357</v>
      </c>
      <c r="AH109" s="5">
        <f t="shared" si="91"/>
        <v>45382</v>
      </c>
      <c r="AI109" s="5">
        <f t="shared" si="92"/>
        <v>45382</v>
      </c>
      <c r="AJ109" s="5">
        <f t="shared" si="93"/>
        <v>45367</v>
      </c>
      <c r="AK109" s="5">
        <f t="shared" si="94"/>
        <v>45367</v>
      </c>
      <c r="AL109" s="5">
        <f t="shared" si="95"/>
        <v>45352</v>
      </c>
      <c r="AM109" s="5">
        <f t="shared" si="96"/>
        <v>45352</v>
      </c>
      <c r="AN109" s="5">
        <f t="shared" si="97"/>
        <v>45373</v>
      </c>
      <c r="AO109" s="5">
        <f t="shared" si="98"/>
        <v>45373</v>
      </c>
      <c r="AQ109" s="4" t="str">
        <f t="shared" si="121"/>
        <v>{"</v>
      </c>
      <c r="AR109" s="4" t="str">
        <f t="shared" si="122"/>
        <v>"</v>
      </c>
      <c r="AS109" s="4" t="str">
        <f t="shared" si="123"/>
        <v xml:space="preserve">: </v>
      </c>
      <c r="AT109" s="4" t="str">
        <f t="shared" si="124"/>
        <v>100.0</v>
      </c>
      <c r="AU109" s="4" t="str">
        <f t="shared" si="125"/>
        <v>}</v>
      </c>
      <c r="AW109" s="8" t="str">
        <f t="shared" si="100"/>
        <v>15% PUR</v>
      </c>
      <c r="AX109" s="8" t="str">
        <f t="shared" si="101"/>
        <v>0% PUR</v>
      </c>
      <c r="AY109" s="8" t="str">
        <f t="shared" si="102"/>
        <v>15% PUR</v>
      </c>
      <c r="AZ109" s="8" t="str">
        <f t="shared" si="103"/>
        <v>15% PUR</v>
      </c>
      <c r="BA109" s="8" t="str">
        <f t="shared" si="104"/>
        <v>15% PUR</v>
      </c>
      <c r="BB109" s="8" t="str">
        <f t="shared" si="105"/>
        <v>0% PUR</v>
      </c>
      <c r="BC109" s="4" t="str">
        <f t="shared" si="99"/>
        <v>Raw Material</v>
      </c>
      <c r="BD109" s="4" t="str">
        <f t="shared" si="126"/>
        <v>Manpower</v>
      </c>
      <c r="BE109" s="4" t="str">
        <f t="shared" si="127"/>
        <v>Machinary</v>
      </c>
      <c r="BF109" s="4" t="str">
        <f t="shared" si="128"/>
        <v>Subcontractors</v>
      </c>
      <c r="BG109" s="4" t="str">
        <f t="shared" si="129"/>
        <v>Indirect Costs</v>
      </c>
      <c r="BH109" s="4" t="str">
        <f t="shared" si="130"/>
        <v>Overheads</v>
      </c>
      <c r="BI109" s="4">
        <f t="shared" si="106"/>
        <v>1</v>
      </c>
      <c r="BJ109" s="4">
        <f t="shared" si="107"/>
        <v>1</v>
      </c>
      <c r="BK109" s="4">
        <f t="shared" si="108"/>
        <v>1</v>
      </c>
      <c r="BL109" s="4">
        <f t="shared" si="109"/>
        <v>1</v>
      </c>
      <c r="BM109" s="4">
        <f t="shared" si="110"/>
        <v>1</v>
      </c>
      <c r="BN109" s="4">
        <f t="shared" si="111"/>
        <v>1</v>
      </c>
      <c r="BO109" s="26">
        <f t="shared" si="112"/>
        <v>460572</v>
      </c>
      <c r="BP109" s="26">
        <f t="shared" si="113"/>
        <v>224970</v>
      </c>
      <c r="BQ109" s="26">
        <f t="shared" si="114"/>
        <v>20768</v>
      </c>
      <c r="BR109" s="26">
        <f t="shared" si="115"/>
        <v>92214</v>
      </c>
      <c r="BS109" s="26">
        <f t="shared" si="116"/>
        <v>39449</v>
      </c>
      <c r="BT109" s="26">
        <f t="shared" si="117"/>
        <v>91021</v>
      </c>
      <c r="BU109" s="27">
        <f t="shared" si="118"/>
        <v>993682</v>
      </c>
      <c r="BV109" s="27">
        <f t="shared" si="119"/>
        <v>928994</v>
      </c>
    </row>
    <row r="110" spans="1:74" x14ac:dyDescent="0.2">
      <c r="A110" s="4" t="s">
        <v>795</v>
      </c>
      <c r="B110" s="5">
        <v>45352</v>
      </c>
      <c r="C110" s="5" t="str">
        <f t="shared" si="71"/>
        <v/>
      </c>
      <c r="D110" s="31" t="s">
        <v>1038</v>
      </c>
      <c r="E110" s="4" t="str">
        <f t="shared" si="72"/>
        <v/>
      </c>
      <c r="F110" s="31" t="s">
        <v>1039</v>
      </c>
      <c r="G110" s="4" t="str">
        <f t="shared" si="73"/>
        <v/>
      </c>
      <c r="H110" s="31" t="s">
        <v>1041</v>
      </c>
      <c r="I110" s="4" t="str">
        <f t="shared" si="74"/>
        <v/>
      </c>
      <c r="J110" s="31" t="s">
        <v>1040</v>
      </c>
      <c r="K110" s="4" t="str">
        <f t="shared" si="75"/>
        <v/>
      </c>
      <c r="L110" s="31" t="s">
        <v>1042</v>
      </c>
      <c r="M110" s="4" t="str">
        <f t="shared" si="76"/>
        <v/>
      </c>
      <c r="N110" s="31" t="s">
        <v>1020</v>
      </c>
      <c r="O110" s="4" t="str">
        <f t="shared" si="77"/>
        <v/>
      </c>
      <c r="P110" s="5">
        <v>45382</v>
      </c>
      <c r="Q110" s="5" t="str">
        <f t="shared" si="78"/>
        <v/>
      </c>
      <c r="R110" s="5" t="str">
        <f t="shared" si="79"/>
        <v/>
      </c>
      <c r="S110" s="4">
        <v>248420.5208925152</v>
      </c>
      <c r="T110" s="7">
        <f t="shared" si="120"/>
        <v>248421</v>
      </c>
      <c r="U110" s="4">
        <v>10239</v>
      </c>
      <c r="V110" s="4">
        <f>VLOOKUP(U110,'CC Odoo'!$A$1:$E$998,4,FALSE)</f>
        <v>1011</v>
      </c>
      <c r="W110" s="4" t="str">
        <f t="shared" si="80"/>
        <v>{"1011": 100.0}</v>
      </c>
      <c r="X110" s="4" t="str">
        <f t="shared" si="81"/>
        <v>101011701</v>
      </c>
      <c r="Y110" s="4" t="str">
        <f t="shared" si="82"/>
        <v>3010093</v>
      </c>
      <c r="Z110" s="4" t="str">
        <f t="shared" si="83"/>
        <v>3010094</v>
      </c>
      <c r="AA110" s="4" t="str">
        <f t="shared" si="84"/>
        <v>101011701</v>
      </c>
      <c r="AB110" s="4" t="str">
        <f t="shared" si="85"/>
        <v>3010096</v>
      </c>
      <c r="AC110" s="4" t="str">
        <f t="shared" si="86"/>
        <v>3010097</v>
      </c>
      <c r="AD110" s="5">
        <f t="shared" si="87"/>
        <v>45387</v>
      </c>
      <c r="AE110" s="5" t="str">
        <f t="shared" si="88"/>
        <v/>
      </c>
      <c r="AF110" s="5">
        <f t="shared" si="89"/>
        <v>45357</v>
      </c>
      <c r="AG110" s="5" t="str">
        <f t="shared" si="90"/>
        <v/>
      </c>
      <c r="AH110" s="5">
        <f t="shared" si="91"/>
        <v>45382</v>
      </c>
      <c r="AI110" s="5" t="str">
        <f t="shared" si="92"/>
        <v/>
      </c>
      <c r="AJ110" s="5">
        <f t="shared" si="93"/>
        <v>45367</v>
      </c>
      <c r="AK110" s="5" t="str">
        <f t="shared" si="94"/>
        <v/>
      </c>
      <c r="AL110" s="5">
        <f t="shared" si="95"/>
        <v>45352</v>
      </c>
      <c r="AM110" s="5" t="str">
        <f t="shared" si="96"/>
        <v/>
      </c>
      <c r="AN110" s="5">
        <f t="shared" si="97"/>
        <v>45373</v>
      </c>
      <c r="AO110" s="5" t="str">
        <f t="shared" si="98"/>
        <v/>
      </c>
      <c r="AQ110" s="4" t="str">
        <f t="shared" si="121"/>
        <v>{"</v>
      </c>
      <c r="AR110" s="4" t="str">
        <f t="shared" si="122"/>
        <v>"</v>
      </c>
      <c r="AS110" s="4" t="str">
        <f t="shared" si="123"/>
        <v xml:space="preserve">: </v>
      </c>
      <c r="AT110" s="4" t="str">
        <f t="shared" si="124"/>
        <v>100.0</v>
      </c>
      <c r="AU110" s="4" t="str">
        <f t="shared" si="125"/>
        <v>}</v>
      </c>
      <c r="AW110" s="8" t="str">
        <f t="shared" si="100"/>
        <v>15% PUR</v>
      </c>
      <c r="AX110" s="8" t="str">
        <f t="shared" si="101"/>
        <v>0% PUR</v>
      </c>
      <c r="AY110" s="8" t="str">
        <f t="shared" si="102"/>
        <v>15% PUR</v>
      </c>
      <c r="AZ110" s="8" t="str">
        <f t="shared" si="103"/>
        <v>15% PUR</v>
      </c>
      <c r="BA110" s="8" t="str">
        <f t="shared" si="104"/>
        <v>15% PUR</v>
      </c>
      <c r="BB110" s="8" t="str">
        <f t="shared" si="105"/>
        <v>0% PUR</v>
      </c>
      <c r="BC110" s="4" t="str">
        <f t="shared" si="99"/>
        <v>Deduction of Advance Payment to Suppliers</v>
      </c>
      <c r="BD110" s="4" t="str">
        <f t="shared" si="126"/>
        <v>Manpower</v>
      </c>
      <c r="BE110" s="4" t="str">
        <f t="shared" si="127"/>
        <v>Machinary</v>
      </c>
      <c r="BF110" s="4" t="str">
        <f t="shared" si="128"/>
        <v>Deduction of Advance Payment to Suppliers</v>
      </c>
      <c r="BG110" s="4" t="str">
        <f t="shared" si="129"/>
        <v>Indirect Costs</v>
      </c>
      <c r="BH110" s="4" t="str">
        <f t="shared" si="130"/>
        <v>Overheads</v>
      </c>
      <c r="BI110" s="4">
        <f t="shared" si="106"/>
        <v>-1</v>
      </c>
      <c r="BJ110" s="4">
        <f t="shared" si="107"/>
        <v>1</v>
      </c>
      <c r="BK110" s="4">
        <f t="shared" si="108"/>
        <v>1</v>
      </c>
      <c r="BL110" s="4">
        <f t="shared" si="109"/>
        <v>-1</v>
      </c>
      <c r="BM110" s="4">
        <f t="shared" si="110"/>
        <v>1</v>
      </c>
      <c r="BN110" s="4">
        <f t="shared" si="111"/>
        <v>1</v>
      </c>
      <c r="BO110" s="26">
        <f t="shared" si="112"/>
        <v>115143</v>
      </c>
      <c r="BP110" s="26">
        <f t="shared" si="113"/>
        <v>56243</v>
      </c>
      <c r="BQ110" s="26">
        <f t="shared" si="114"/>
        <v>5192</v>
      </c>
      <c r="BR110" s="26">
        <f t="shared" si="115"/>
        <v>23053</v>
      </c>
      <c r="BS110" s="26">
        <f t="shared" si="116"/>
        <v>9862</v>
      </c>
      <c r="BT110" s="26">
        <f t="shared" si="117"/>
        <v>22755</v>
      </c>
      <c r="BU110" s="27">
        <f t="shared" si="118"/>
        <v>-248421</v>
      </c>
      <c r="BV110" s="27" t="str">
        <f t="shared" si="119"/>
        <v/>
      </c>
    </row>
    <row r="111" spans="1:74" x14ac:dyDescent="0.2">
      <c r="A111" s="4" t="s">
        <v>794</v>
      </c>
      <c r="B111" s="5">
        <v>45352</v>
      </c>
      <c r="C111" s="5">
        <f t="shared" si="71"/>
        <v>45322</v>
      </c>
      <c r="D111" s="31" t="s">
        <v>1038</v>
      </c>
      <c r="E111" s="4" t="str">
        <f t="shared" si="72"/>
        <v>Raw Material Supplier</v>
      </c>
      <c r="F111" s="31" t="s">
        <v>1039</v>
      </c>
      <c r="G111" s="4" t="str">
        <f t="shared" si="73"/>
        <v>Employees Wages &amp; Salaries</v>
      </c>
      <c r="H111" s="31" t="s">
        <v>1041</v>
      </c>
      <c r="I111" s="4" t="str">
        <f t="shared" si="74"/>
        <v>Machinary Depreciation &amp; Maintenance</v>
      </c>
      <c r="J111" s="31" t="s">
        <v>1040</v>
      </c>
      <c r="K111" s="4" t="str">
        <f t="shared" si="75"/>
        <v>Subcontractors &amp; Services</v>
      </c>
      <c r="L111" s="31" t="s">
        <v>1042</v>
      </c>
      <c r="M111" s="4" t="str">
        <f t="shared" si="76"/>
        <v>Indirect Costs</v>
      </c>
      <c r="N111" s="31" t="s">
        <v>1020</v>
      </c>
      <c r="O111" s="4" t="str">
        <f t="shared" si="77"/>
        <v>Overheads</v>
      </c>
      <c r="P111" s="5">
        <v>45382</v>
      </c>
      <c r="Q111" s="5">
        <f t="shared" si="78"/>
        <v>45352</v>
      </c>
      <c r="R111" s="5">
        <f t="shared" si="79"/>
        <v>45352</v>
      </c>
      <c r="S111" s="4">
        <v>508831.02561230795</v>
      </c>
      <c r="T111" s="7">
        <f t="shared" si="120"/>
        <v>508831</v>
      </c>
      <c r="U111" s="4">
        <v>10236</v>
      </c>
      <c r="V111" s="4">
        <f>VLOOKUP(U111,'CC Odoo'!$A$1:$E$998,4,FALSE)</f>
        <v>1008</v>
      </c>
      <c r="W111" s="4" t="str">
        <f t="shared" si="80"/>
        <v>{"1008": 100.0}</v>
      </c>
      <c r="X111" s="4" t="str">
        <f t="shared" si="81"/>
        <v>3010092</v>
      </c>
      <c r="Y111" s="4" t="str">
        <f t="shared" si="82"/>
        <v>3010093</v>
      </c>
      <c r="Z111" s="4" t="str">
        <f t="shared" si="83"/>
        <v>3010094</v>
      </c>
      <c r="AA111" s="4" t="str">
        <f t="shared" si="84"/>
        <v>3010095</v>
      </c>
      <c r="AB111" s="4" t="str">
        <f t="shared" si="85"/>
        <v>3010096</v>
      </c>
      <c r="AC111" s="4" t="str">
        <f t="shared" si="86"/>
        <v>3010097</v>
      </c>
      <c r="AD111" s="5">
        <f t="shared" si="87"/>
        <v>45387</v>
      </c>
      <c r="AE111" s="5">
        <f t="shared" si="88"/>
        <v>45387</v>
      </c>
      <c r="AF111" s="5">
        <f t="shared" si="89"/>
        <v>45357</v>
      </c>
      <c r="AG111" s="5">
        <f t="shared" si="90"/>
        <v>45357</v>
      </c>
      <c r="AH111" s="5">
        <f t="shared" si="91"/>
        <v>45382</v>
      </c>
      <c r="AI111" s="5">
        <f t="shared" si="92"/>
        <v>45382</v>
      </c>
      <c r="AJ111" s="5">
        <f t="shared" si="93"/>
        <v>45367</v>
      </c>
      <c r="AK111" s="5">
        <f t="shared" si="94"/>
        <v>45367</v>
      </c>
      <c r="AL111" s="5">
        <f t="shared" si="95"/>
        <v>45352</v>
      </c>
      <c r="AM111" s="5">
        <f t="shared" si="96"/>
        <v>45352</v>
      </c>
      <c r="AN111" s="5">
        <f t="shared" si="97"/>
        <v>45373</v>
      </c>
      <c r="AO111" s="5">
        <f t="shared" si="98"/>
        <v>45373</v>
      </c>
      <c r="AQ111" s="4" t="str">
        <f t="shared" si="121"/>
        <v>{"</v>
      </c>
      <c r="AR111" s="4" t="str">
        <f t="shared" si="122"/>
        <v>"</v>
      </c>
      <c r="AS111" s="4" t="str">
        <f t="shared" si="123"/>
        <v xml:space="preserve">: </v>
      </c>
      <c r="AT111" s="4" t="str">
        <f t="shared" si="124"/>
        <v>100.0</v>
      </c>
      <c r="AU111" s="4" t="str">
        <f t="shared" si="125"/>
        <v>}</v>
      </c>
      <c r="AW111" s="8" t="str">
        <f t="shared" si="100"/>
        <v>15% PUR</v>
      </c>
      <c r="AX111" s="8" t="str">
        <f t="shared" si="101"/>
        <v>0% PUR</v>
      </c>
      <c r="AY111" s="8" t="str">
        <f t="shared" si="102"/>
        <v>15% PUR</v>
      </c>
      <c r="AZ111" s="8" t="str">
        <f t="shared" si="103"/>
        <v>15% PUR</v>
      </c>
      <c r="BA111" s="8" t="str">
        <f t="shared" si="104"/>
        <v>15% PUR</v>
      </c>
      <c r="BB111" s="8" t="str">
        <f t="shared" si="105"/>
        <v>0% PUR</v>
      </c>
      <c r="BC111" s="4" t="str">
        <f t="shared" si="99"/>
        <v>Raw Material</v>
      </c>
      <c r="BD111" s="4" t="str">
        <f t="shared" si="126"/>
        <v>Manpower</v>
      </c>
      <c r="BE111" s="4" t="str">
        <f t="shared" si="127"/>
        <v>Machinary</v>
      </c>
      <c r="BF111" s="4" t="str">
        <f t="shared" si="128"/>
        <v>Subcontractors</v>
      </c>
      <c r="BG111" s="4" t="str">
        <f t="shared" si="129"/>
        <v>Indirect Costs</v>
      </c>
      <c r="BH111" s="4" t="str">
        <f t="shared" si="130"/>
        <v>Overheads</v>
      </c>
      <c r="BI111" s="4">
        <f t="shared" si="106"/>
        <v>1</v>
      </c>
      <c r="BJ111" s="4">
        <f t="shared" si="107"/>
        <v>1</v>
      </c>
      <c r="BK111" s="4">
        <f t="shared" si="108"/>
        <v>1</v>
      </c>
      <c r="BL111" s="4">
        <f t="shared" si="109"/>
        <v>1</v>
      </c>
      <c r="BM111" s="4">
        <f t="shared" si="110"/>
        <v>1</v>
      </c>
      <c r="BN111" s="4">
        <f t="shared" si="111"/>
        <v>1</v>
      </c>
      <c r="BO111" s="26">
        <f t="shared" si="112"/>
        <v>235843</v>
      </c>
      <c r="BP111" s="26">
        <f t="shared" si="113"/>
        <v>115199</v>
      </c>
      <c r="BQ111" s="26">
        <f t="shared" si="114"/>
        <v>10635</v>
      </c>
      <c r="BR111" s="26">
        <f t="shared" si="115"/>
        <v>47220</v>
      </c>
      <c r="BS111" s="26">
        <f t="shared" si="116"/>
        <v>20201</v>
      </c>
      <c r="BT111" s="26">
        <f t="shared" si="117"/>
        <v>46609</v>
      </c>
      <c r="BU111" s="27">
        <f t="shared" si="118"/>
        <v>508831</v>
      </c>
      <c r="BV111" s="27">
        <f t="shared" si="119"/>
        <v>475707</v>
      </c>
    </row>
    <row r="112" spans="1:74" x14ac:dyDescent="0.2">
      <c r="A112" s="4" t="s">
        <v>795</v>
      </c>
      <c r="B112" s="5">
        <v>45352</v>
      </c>
      <c r="C112" s="5" t="str">
        <f t="shared" si="71"/>
        <v/>
      </c>
      <c r="D112" s="31" t="s">
        <v>1038</v>
      </c>
      <c r="E112" s="4" t="str">
        <f t="shared" si="72"/>
        <v/>
      </c>
      <c r="F112" s="31" t="s">
        <v>1039</v>
      </c>
      <c r="G112" s="4" t="str">
        <f t="shared" si="73"/>
        <v/>
      </c>
      <c r="H112" s="31" t="s">
        <v>1041</v>
      </c>
      <c r="I112" s="4" t="str">
        <f t="shared" si="74"/>
        <v/>
      </c>
      <c r="J112" s="31" t="s">
        <v>1040</v>
      </c>
      <c r="K112" s="4" t="str">
        <f t="shared" si="75"/>
        <v/>
      </c>
      <c r="L112" s="31" t="s">
        <v>1042</v>
      </c>
      <c r="M112" s="4" t="str">
        <f t="shared" si="76"/>
        <v/>
      </c>
      <c r="N112" s="31" t="s">
        <v>1020</v>
      </c>
      <c r="O112" s="4" t="str">
        <f t="shared" si="77"/>
        <v/>
      </c>
      <c r="P112" s="5">
        <v>45382</v>
      </c>
      <c r="Q112" s="5" t="str">
        <f t="shared" si="78"/>
        <v/>
      </c>
      <c r="R112" s="5" t="str">
        <f t="shared" si="79"/>
        <v/>
      </c>
      <c r="S112" s="4">
        <v>127207.75640307699</v>
      </c>
      <c r="T112" s="7">
        <f t="shared" si="120"/>
        <v>127208</v>
      </c>
      <c r="U112" s="4">
        <v>10236</v>
      </c>
      <c r="V112" s="4">
        <f>VLOOKUP(U112,'CC Odoo'!$A$1:$E$998,4,FALSE)</f>
        <v>1008</v>
      </c>
      <c r="W112" s="4" t="str">
        <f t="shared" si="80"/>
        <v>{"1008": 100.0}</v>
      </c>
      <c r="X112" s="4" t="str">
        <f t="shared" si="81"/>
        <v>101011701</v>
      </c>
      <c r="Y112" s="4" t="str">
        <f t="shared" si="82"/>
        <v>3010093</v>
      </c>
      <c r="Z112" s="4" t="str">
        <f t="shared" si="83"/>
        <v>3010094</v>
      </c>
      <c r="AA112" s="4" t="str">
        <f t="shared" si="84"/>
        <v>101011701</v>
      </c>
      <c r="AB112" s="4" t="str">
        <f t="shared" si="85"/>
        <v>3010096</v>
      </c>
      <c r="AC112" s="4" t="str">
        <f t="shared" si="86"/>
        <v>3010097</v>
      </c>
      <c r="AD112" s="5">
        <f t="shared" si="87"/>
        <v>45387</v>
      </c>
      <c r="AE112" s="5" t="str">
        <f t="shared" si="88"/>
        <v/>
      </c>
      <c r="AF112" s="5">
        <f t="shared" si="89"/>
        <v>45357</v>
      </c>
      <c r="AG112" s="5" t="str">
        <f t="shared" si="90"/>
        <v/>
      </c>
      <c r="AH112" s="5">
        <f t="shared" si="91"/>
        <v>45382</v>
      </c>
      <c r="AI112" s="5" t="str">
        <f t="shared" si="92"/>
        <v/>
      </c>
      <c r="AJ112" s="5">
        <f t="shared" si="93"/>
        <v>45367</v>
      </c>
      <c r="AK112" s="5" t="str">
        <f t="shared" si="94"/>
        <v/>
      </c>
      <c r="AL112" s="5">
        <f t="shared" si="95"/>
        <v>45352</v>
      </c>
      <c r="AM112" s="5" t="str">
        <f t="shared" si="96"/>
        <v/>
      </c>
      <c r="AN112" s="5">
        <f t="shared" si="97"/>
        <v>45373</v>
      </c>
      <c r="AO112" s="5" t="str">
        <f t="shared" si="98"/>
        <v/>
      </c>
      <c r="AQ112" s="4" t="str">
        <f t="shared" si="121"/>
        <v>{"</v>
      </c>
      <c r="AR112" s="4" t="str">
        <f t="shared" si="122"/>
        <v>"</v>
      </c>
      <c r="AS112" s="4" t="str">
        <f t="shared" si="123"/>
        <v xml:space="preserve">: </v>
      </c>
      <c r="AT112" s="4" t="str">
        <f t="shared" si="124"/>
        <v>100.0</v>
      </c>
      <c r="AU112" s="4" t="str">
        <f t="shared" si="125"/>
        <v>}</v>
      </c>
      <c r="AW112" s="8" t="str">
        <f t="shared" si="100"/>
        <v>15% PUR</v>
      </c>
      <c r="AX112" s="8" t="str">
        <f t="shared" si="101"/>
        <v>0% PUR</v>
      </c>
      <c r="AY112" s="8" t="str">
        <f t="shared" si="102"/>
        <v>15% PUR</v>
      </c>
      <c r="AZ112" s="8" t="str">
        <f t="shared" si="103"/>
        <v>15% PUR</v>
      </c>
      <c r="BA112" s="8" t="str">
        <f t="shared" si="104"/>
        <v>15% PUR</v>
      </c>
      <c r="BB112" s="8" t="str">
        <f t="shared" si="105"/>
        <v>0% PUR</v>
      </c>
      <c r="BC112" s="4" t="str">
        <f t="shared" si="99"/>
        <v>Deduction of Advance Payment to Suppliers</v>
      </c>
      <c r="BD112" s="4" t="str">
        <f t="shared" si="126"/>
        <v>Manpower</v>
      </c>
      <c r="BE112" s="4" t="str">
        <f t="shared" si="127"/>
        <v>Machinary</v>
      </c>
      <c r="BF112" s="4" t="str">
        <f t="shared" si="128"/>
        <v>Deduction of Advance Payment to Suppliers</v>
      </c>
      <c r="BG112" s="4" t="str">
        <f t="shared" si="129"/>
        <v>Indirect Costs</v>
      </c>
      <c r="BH112" s="4" t="str">
        <f t="shared" si="130"/>
        <v>Overheads</v>
      </c>
      <c r="BI112" s="4">
        <f t="shared" si="106"/>
        <v>-1</v>
      </c>
      <c r="BJ112" s="4">
        <f t="shared" si="107"/>
        <v>1</v>
      </c>
      <c r="BK112" s="4">
        <f t="shared" si="108"/>
        <v>1</v>
      </c>
      <c r="BL112" s="4">
        <f t="shared" si="109"/>
        <v>-1</v>
      </c>
      <c r="BM112" s="4">
        <f t="shared" si="110"/>
        <v>1</v>
      </c>
      <c r="BN112" s="4">
        <f t="shared" si="111"/>
        <v>1</v>
      </c>
      <c r="BO112" s="26">
        <f t="shared" si="112"/>
        <v>58961</v>
      </c>
      <c r="BP112" s="26">
        <f t="shared" si="113"/>
        <v>28800</v>
      </c>
      <c r="BQ112" s="26">
        <f t="shared" si="114"/>
        <v>2659</v>
      </c>
      <c r="BR112" s="26">
        <f t="shared" si="115"/>
        <v>11805</v>
      </c>
      <c r="BS112" s="26">
        <f t="shared" si="116"/>
        <v>5050</v>
      </c>
      <c r="BT112" s="26">
        <f t="shared" si="117"/>
        <v>11652</v>
      </c>
      <c r="BU112" s="27">
        <f t="shared" si="118"/>
        <v>-127208</v>
      </c>
      <c r="BV112" s="27" t="str">
        <f t="shared" si="119"/>
        <v/>
      </c>
    </row>
    <row r="113" spans="1:74" x14ac:dyDescent="0.2">
      <c r="A113" s="4" t="s">
        <v>794</v>
      </c>
      <c r="B113" s="5">
        <v>45352</v>
      </c>
      <c r="C113" s="5">
        <f t="shared" si="71"/>
        <v>45322</v>
      </c>
      <c r="D113" s="31" t="s">
        <v>1038</v>
      </c>
      <c r="E113" s="4" t="str">
        <f t="shared" si="72"/>
        <v>Raw Material Supplier</v>
      </c>
      <c r="F113" s="31" t="s">
        <v>1039</v>
      </c>
      <c r="G113" s="4" t="str">
        <f t="shared" si="73"/>
        <v>Employees Wages &amp; Salaries</v>
      </c>
      <c r="H113" s="31" t="s">
        <v>1041</v>
      </c>
      <c r="I113" s="4" t="str">
        <f t="shared" si="74"/>
        <v>Machinary Depreciation &amp; Maintenance</v>
      </c>
      <c r="J113" s="31" t="s">
        <v>1040</v>
      </c>
      <c r="K113" s="4" t="str">
        <f t="shared" si="75"/>
        <v>Subcontractors &amp; Services</v>
      </c>
      <c r="L113" s="31" t="s">
        <v>1042</v>
      </c>
      <c r="M113" s="4" t="str">
        <f t="shared" si="76"/>
        <v>Indirect Costs</v>
      </c>
      <c r="N113" s="31" t="s">
        <v>1020</v>
      </c>
      <c r="O113" s="4" t="str">
        <f t="shared" si="77"/>
        <v>Overheads</v>
      </c>
      <c r="P113" s="5">
        <v>45382</v>
      </c>
      <c r="Q113" s="5">
        <f t="shared" si="78"/>
        <v>45352</v>
      </c>
      <c r="R113" s="5">
        <f t="shared" si="79"/>
        <v>45352</v>
      </c>
      <c r="S113" s="4">
        <v>2747910.0609142855</v>
      </c>
      <c r="T113" s="7">
        <f t="shared" si="120"/>
        <v>2747910</v>
      </c>
      <c r="U113" s="4">
        <v>10247</v>
      </c>
      <c r="V113" s="4">
        <f>VLOOKUP(U113,'CC Odoo'!$A$1:$E$998,4,FALSE)</f>
        <v>1019</v>
      </c>
      <c r="W113" s="4" t="str">
        <f t="shared" si="80"/>
        <v>{"1019": 100.0}</v>
      </c>
      <c r="X113" s="4" t="str">
        <f t="shared" si="81"/>
        <v>3010092</v>
      </c>
      <c r="Y113" s="4" t="str">
        <f t="shared" si="82"/>
        <v>3010093</v>
      </c>
      <c r="Z113" s="4" t="str">
        <f t="shared" si="83"/>
        <v>3010094</v>
      </c>
      <c r="AA113" s="4" t="str">
        <f t="shared" si="84"/>
        <v>3010095</v>
      </c>
      <c r="AB113" s="4" t="str">
        <f t="shared" si="85"/>
        <v>3010096</v>
      </c>
      <c r="AC113" s="4" t="str">
        <f t="shared" si="86"/>
        <v>3010097</v>
      </c>
      <c r="AD113" s="5">
        <f t="shared" si="87"/>
        <v>45387</v>
      </c>
      <c r="AE113" s="5">
        <f t="shared" si="88"/>
        <v>45387</v>
      </c>
      <c r="AF113" s="5">
        <f t="shared" si="89"/>
        <v>45357</v>
      </c>
      <c r="AG113" s="5">
        <f t="shared" si="90"/>
        <v>45357</v>
      </c>
      <c r="AH113" s="5">
        <f t="shared" si="91"/>
        <v>45382</v>
      </c>
      <c r="AI113" s="5">
        <f t="shared" si="92"/>
        <v>45382</v>
      </c>
      <c r="AJ113" s="5">
        <f t="shared" si="93"/>
        <v>45367</v>
      </c>
      <c r="AK113" s="5">
        <f t="shared" si="94"/>
        <v>45367</v>
      </c>
      <c r="AL113" s="5">
        <f t="shared" si="95"/>
        <v>45352</v>
      </c>
      <c r="AM113" s="5">
        <f t="shared" si="96"/>
        <v>45352</v>
      </c>
      <c r="AN113" s="5">
        <f t="shared" si="97"/>
        <v>45373</v>
      </c>
      <c r="AO113" s="5">
        <f t="shared" si="98"/>
        <v>45373</v>
      </c>
      <c r="AQ113" s="4" t="str">
        <f t="shared" si="121"/>
        <v>{"</v>
      </c>
      <c r="AR113" s="4" t="str">
        <f t="shared" si="122"/>
        <v>"</v>
      </c>
      <c r="AS113" s="4" t="str">
        <f t="shared" si="123"/>
        <v xml:space="preserve">: </v>
      </c>
      <c r="AT113" s="4" t="str">
        <f t="shared" si="124"/>
        <v>100.0</v>
      </c>
      <c r="AU113" s="4" t="str">
        <f t="shared" si="125"/>
        <v>}</v>
      </c>
      <c r="AW113" s="8" t="str">
        <f t="shared" si="100"/>
        <v>15% PUR</v>
      </c>
      <c r="AX113" s="8" t="str">
        <f t="shared" si="101"/>
        <v>0% PUR</v>
      </c>
      <c r="AY113" s="8" t="str">
        <f t="shared" si="102"/>
        <v>15% PUR</v>
      </c>
      <c r="AZ113" s="8" t="str">
        <f t="shared" si="103"/>
        <v>15% PUR</v>
      </c>
      <c r="BA113" s="8" t="str">
        <f t="shared" si="104"/>
        <v>15% PUR</v>
      </c>
      <c r="BB113" s="8" t="str">
        <f t="shared" si="105"/>
        <v>0% PUR</v>
      </c>
      <c r="BC113" s="4" t="str">
        <f t="shared" si="99"/>
        <v>Raw Material</v>
      </c>
      <c r="BD113" s="4" t="str">
        <f t="shared" si="126"/>
        <v>Manpower</v>
      </c>
      <c r="BE113" s="4" t="str">
        <f t="shared" si="127"/>
        <v>Machinary</v>
      </c>
      <c r="BF113" s="4" t="str">
        <f t="shared" si="128"/>
        <v>Subcontractors</v>
      </c>
      <c r="BG113" s="4" t="str">
        <f t="shared" si="129"/>
        <v>Indirect Costs</v>
      </c>
      <c r="BH113" s="4" t="str">
        <f t="shared" si="130"/>
        <v>Overheads</v>
      </c>
      <c r="BI113" s="4">
        <f t="shared" si="106"/>
        <v>1</v>
      </c>
      <c r="BJ113" s="4">
        <f t="shared" si="107"/>
        <v>1</v>
      </c>
      <c r="BK113" s="4">
        <f t="shared" si="108"/>
        <v>1</v>
      </c>
      <c r="BL113" s="4">
        <f t="shared" si="109"/>
        <v>1</v>
      </c>
      <c r="BM113" s="4">
        <f t="shared" si="110"/>
        <v>1</v>
      </c>
      <c r="BN113" s="4">
        <f t="shared" si="111"/>
        <v>1</v>
      </c>
      <c r="BO113" s="26">
        <f t="shared" si="112"/>
        <v>1273656</v>
      </c>
      <c r="BP113" s="26">
        <f t="shared" si="113"/>
        <v>622127</v>
      </c>
      <c r="BQ113" s="26">
        <f t="shared" si="114"/>
        <v>57431</v>
      </c>
      <c r="BR113" s="26">
        <f t="shared" si="115"/>
        <v>255006</v>
      </c>
      <c r="BS113" s="26">
        <f t="shared" si="116"/>
        <v>109092</v>
      </c>
      <c r="BT113" s="26">
        <f t="shared" si="117"/>
        <v>251709</v>
      </c>
      <c r="BU113" s="27">
        <f t="shared" si="118"/>
        <v>2747910</v>
      </c>
      <c r="BV113" s="27">
        <f t="shared" si="119"/>
        <v>2569021</v>
      </c>
    </row>
    <row r="114" spans="1:74" x14ac:dyDescent="0.2">
      <c r="A114" s="4" t="s">
        <v>795</v>
      </c>
      <c r="B114" s="5">
        <v>45352</v>
      </c>
      <c r="C114" s="5" t="str">
        <f t="shared" si="71"/>
        <v/>
      </c>
      <c r="D114" s="31" t="s">
        <v>1038</v>
      </c>
      <c r="E114" s="4" t="str">
        <f t="shared" si="72"/>
        <v/>
      </c>
      <c r="F114" s="31" t="s">
        <v>1039</v>
      </c>
      <c r="G114" s="4" t="str">
        <f t="shared" si="73"/>
        <v/>
      </c>
      <c r="H114" s="31" t="s">
        <v>1041</v>
      </c>
      <c r="I114" s="4" t="str">
        <f t="shared" si="74"/>
        <v/>
      </c>
      <c r="J114" s="31" t="s">
        <v>1040</v>
      </c>
      <c r="K114" s="4" t="str">
        <f t="shared" si="75"/>
        <v/>
      </c>
      <c r="L114" s="31" t="s">
        <v>1042</v>
      </c>
      <c r="M114" s="4" t="str">
        <f t="shared" si="76"/>
        <v/>
      </c>
      <c r="N114" s="31" t="s">
        <v>1020</v>
      </c>
      <c r="O114" s="4" t="str">
        <f t="shared" si="77"/>
        <v/>
      </c>
      <c r="P114" s="5">
        <v>45382</v>
      </c>
      <c r="Q114" s="5" t="str">
        <f t="shared" si="78"/>
        <v/>
      </c>
      <c r="R114" s="5" t="str">
        <f t="shared" si="79"/>
        <v/>
      </c>
      <c r="S114" s="4">
        <v>549582.01218285714</v>
      </c>
      <c r="T114" s="7">
        <f t="shared" si="120"/>
        <v>549582</v>
      </c>
      <c r="U114" s="4">
        <v>10247</v>
      </c>
      <c r="V114" s="4">
        <f>VLOOKUP(U114,'CC Odoo'!$A$1:$E$998,4,FALSE)</f>
        <v>1019</v>
      </c>
      <c r="W114" s="4" t="str">
        <f t="shared" si="80"/>
        <v>{"1019": 100.0}</v>
      </c>
      <c r="X114" s="4" t="str">
        <f t="shared" si="81"/>
        <v>101011701</v>
      </c>
      <c r="Y114" s="4" t="str">
        <f t="shared" si="82"/>
        <v>3010093</v>
      </c>
      <c r="Z114" s="4" t="str">
        <f t="shared" si="83"/>
        <v>3010094</v>
      </c>
      <c r="AA114" s="4" t="str">
        <f t="shared" si="84"/>
        <v>101011701</v>
      </c>
      <c r="AB114" s="4" t="str">
        <f t="shared" si="85"/>
        <v>3010096</v>
      </c>
      <c r="AC114" s="4" t="str">
        <f t="shared" si="86"/>
        <v>3010097</v>
      </c>
      <c r="AD114" s="5">
        <f t="shared" si="87"/>
        <v>45387</v>
      </c>
      <c r="AE114" s="5" t="str">
        <f t="shared" si="88"/>
        <v/>
      </c>
      <c r="AF114" s="5">
        <f t="shared" si="89"/>
        <v>45357</v>
      </c>
      <c r="AG114" s="5" t="str">
        <f t="shared" si="90"/>
        <v/>
      </c>
      <c r="AH114" s="5">
        <f t="shared" si="91"/>
        <v>45382</v>
      </c>
      <c r="AI114" s="5" t="str">
        <f t="shared" si="92"/>
        <v/>
      </c>
      <c r="AJ114" s="5">
        <f t="shared" si="93"/>
        <v>45367</v>
      </c>
      <c r="AK114" s="5" t="str">
        <f t="shared" si="94"/>
        <v/>
      </c>
      <c r="AL114" s="5">
        <f t="shared" si="95"/>
        <v>45352</v>
      </c>
      <c r="AM114" s="5" t="str">
        <f t="shared" si="96"/>
        <v/>
      </c>
      <c r="AN114" s="5">
        <f t="shared" si="97"/>
        <v>45373</v>
      </c>
      <c r="AO114" s="5" t="str">
        <f t="shared" si="98"/>
        <v/>
      </c>
      <c r="AQ114" s="4" t="str">
        <f t="shared" si="121"/>
        <v>{"</v>
      </c>
      <c r="AR114" s="4" t="str">
        <f t="shared" si="122"/>
        <v>"</v>
      </c>
      <c r="AS114" s="4" t="str">
        <f t="shared" si="123"/>
        <v xml:space="preserve">: </v>
      </c>
      <c r="AT114" s="4" t="str">
        <f t="shared" si="124"/>
        <v>100.0</v>
      </c>
      <c r="AU114" s="4" t="str">
        <f t="shared" si="125"/>
        <v>}</v>
      </c>
      <c r="AW114" s="8" t="str">
        <f t="shared" si="100"/>
        <v>15% PUR</v>
      </c>
      <c r="AX114" s="8" t="str">
        <f t="shared" si="101"/>
        <v>0% PUR</v>
      </c>
      <c r="AY114" s="8" t="str">
        <f t="shared" si="102"/>
        <v>15% PUR</v>
      </c>
      <c r="AZ114" s="8" t="str">
        <f t="shared" si="103"/>
        <v>15% PUR</v>
      </c>
      <c r="BA114" s="8" t="str">
        <f t="shared" si="104"/>
        <v>15% PUR</v>
      </c>
      <c r="BB114" s="8" t="str">
        <f t="shared" si="105"/>
        <v>0% PUR</v>
      </c>
      <c r="BC114" s="4" t="str">
        <f t="shared" si="99"/>
        <v>Deduction of Advance Payment to Suppliers</v>
      </c>
      <c r="BD114" s="4" t="str">
        <f t="shared" si="126"/>
        <v>Manpower</v>
      </c>
      <c r="BE114" s="4" t="str">
        <f t="shared" si="127"/>
        <v>Machinary</v>
      </c>
      <c r="BF114" s="4" t="str">
        <f t="shared" si="128"/>
        <v>Deduction of Advance Payment to Suppliers</v>
      </c>
      <c r="BG114" s="4" t="str">
        <f t="shared" si="129"/>
        <v>Indirect Costs</v>
      </c>
      <c r="BH114" s="4" t="str">
        <f t="shared" si="130"/>
        <v>Overheads</v>
      </c>
      <c r="BI114" s="4">
        <f t="shared" si="106"/>
        <v>-1</v>
      </c>
      <c r="BJ114" s="4">
        <f t="shared" si="107"/>
        <v>1</v>
      </c>
      <c r="BK114" s="4">
        <f t="shared" si="108"/>
        <v>1</v>
      </c>
      <c r="BL114" s="4">
        <f t="shared" si="109"/>
        <v>-1</v>
      </c>
      <c r="BM114" s="4">
        <f t="shared" si="110"/>
        <v>1</v>
      </c>
      <c r="BN114" s="4">
        <f t="shared" si="111"/>
        <v>1</v>
      </c>
      <c r="BO114" s="26">
        <f t="shared" si="112"/>
        <v>254731</v>
      </c>
      <c r="BP114" s="26">
        <f t="shared" si="113"/>
        <v>124425</v>
      </c>
      <c r="BQ114" s="26">
        <f t="shared" si="114"/>
        <v>11486</v>
      </c>
      <c r="BR114" s="26">
        <f t="shared" si="115"/>
        <v>51001</v>
      </c>
      <c r="BS114" s="26">
        <f t="shared" si="116"/>
        <v>21818</v>
      </c>
      <c r="BT114" s="26">
        <f t="shared" si="117"/>
        <v>50342</v>
      </c>
      <c r="BU114" s="27">
        <f t="shared" si="118"/>
        <v>-549582</v>
      </c>
      <c r="BV114" s="27" t="str">
        <f t="shared" si="119"/>
        <v/>
      </c>
    </row>
    <row r="115" spans="1:74" x14ac:dyDescent="0.2">
      <c r="A115" s="4" t="s">
        <v>794</v>
      </c>
      <c r="B115" s="5">
        <v>45352</v>
      </c>
      <c r="C115" s="5">
        <f t="shared" si="71"/>
        <v>45322</v>
      </c>
      <c r="D115" s="31" t="s">
        <v>1038</v>
      </c>
      <c r="E115" s="4" t="str">
        <f t="shared" si="72"/>
        <v>Raw Material Supplier</v>
      </c>
      <c r="F115" s="31" t="s">
        <v>1039</v>
      </c>
      <c r="G115" s="4" t="str">
        <f t="shared" si="73"/>
        <v>Employees Wages &amp; Salaries</v>
      </c>
      <c r="H115" s="31" t="s">
        <v>1041</v>
      </c>
      <c r="I115" s="4" t="str">
        <f t="shared" si="74"/>
        <v>Machinary Depreciation &amp; Maintenance</v>
      </c>
      <c r="J115" s="31" t="s">
        <v>1040</v>
      </c>
      <c r="K115" s="4" t="str">
        <f t="shared" si="75"/>
        <v>Subcontractors &amp; Services</v>
      </c>
      <c r="L115" s="31" t="s">
        <v>1042</v>
      </c>
      <c r="M115" s="4" t="str">
        <f t="shared" si="76"/>
        <v>Indirect Costs</v>
      </c>
      <c r="N115" s="31" t="s">
        <v>1020</v>
      </c>
      <c r="O115" s="4" t="str">
        <f t="shared" si="77"/>
        <v>Overheads</v>
      </c>
      <c r="P115" s="5">
        <v>45382</v>
      </c>
      <c r="Q115" s="5">
        <f t="shared" si="78"/>
        <v>45352</v>
      </c>
      <c r="R115" s="5">
        <f t="shared" si="79"/>
        <v>45352</v>
      </c>
      <c r="S115" s="4">
        <v>480000</v>
      </c>
      <c r="T115" s="7">
        <f t="shared" si="120"/>
        <v>480000</v>
      </c>
      <c r="U115" s="4">
        <v>10261</v>
      </c>
      <c r="V115" s="4">
        <f>VLOOKUP(U115,'CC Odoo'!$A$1:$E$998,4,FALSE)</f>
        <v>1033</v>
      </c>
      <c r="W115" s="4" t="str">
        <f t="shared" si="80"/>
        <v>{"1033": 100.0}</v>
      </c>
      <c r="X115" s="4" t="str">
        <f t="shared" si="81"/>
        <v>3010092</v>
      </c>
      <c r="Y115" s="4" t="str">
        <f t="shared" si="82"/>
        <v>3010093</v>
      </c>
      <c r="Z115" s="4" t="str">
        <f t="shared" si="83"/>
        <v>3010094</v>
      </c>
      <c r="AA115" s="4" t="str">
        <f t="shared" si="84"/>
        <v>3010095</v>
      </c>
      <c r="AB115" s="4" t="str">
        <f t="shared" si="85"/>
        <v>3010096</v>
      </c>
      <c r="AC115" s="4" t="str">
        <f t="shared" si="86"/>
        <v>3010097</v>
      </c>
      <c r="AD115" s="5">
        <f t="shared" si="87"/>
        <v>45387</v>
      </c>
      <c r="AE115" s="5">
        <f t="shared" si="88"/>
        <v>45387</v>
      </c>
      <c r="AF115" s="5">
        <f t="shared" si="89"/>
        <v>45357</v>
      </c>
      <c r="AG115" s="5">
        <f t="shared" si="90"/>
        <v>45357</v>
      </c>
      <c r="AH115" s="5">
        <f t="shared" si="91"/>
        <v>45382</v>
      </c>
      <c r="AI115" s="5">
        <f t="shared" si="92"/>
        <v>45382</v>
      </c>
      <c r="AJ115" s="5">
        <f t="shared" si="93"/>
        <v>45367</v>
      </c>
      <c r="AK115" s="5">
        <f t="shared" si="94"/>
        <v>45367</v>
      </c>
      <c r="AL115" s="5">
        <f t="shared" si="95"/>
        <v>45352</v>
      </c>
      <c r="AM115" s="5">
        <f t="shared" si="96"/>
        <v>45352</v>
      </c>
      <c r="AN115" s="5">
        <f t="shared" si="97"/>
        <v>45373</v>
      </c>
      <c r="AO115" s="5">
        <f t="shared" si="98"/>
        <v>45373</v>
      </c>
      <c r="AQ115" s="4" t="str">
        <f t="shared" si="121"/>
        <v>{"</v>
      </c>
      <c r="AR115" s="4" t="str">
        <f t="shared" si="122"/>
        <v>"</v>
      </c>
      <c r="AS115" s="4" t="str">
        <f t="shared" si="123"/>
        <v xml:space="preserve">: </v>
      </c>
      <c r="AT115" s="4" t="str">
        <f t="shared" si="124"/>
        <v>100.0</v>
      </c>
      <c r="AU115" s="4" t="str">
        <f t="shared" si="125"/>
        <v>}</v>
      </c>
      <c r="AW115" s="8" t="str">
        <f t="shared" si="100"/>
        <v>15% PUR</v>
      </c>
      <c r="AX115" s="8" t="str">
        <f t="shared" si="101"/>
        <v>0% PUR</v>
      </c>
      <c r="AY115" s="8" t="str">
        <f t="shared" si="102"/>
        <v>15% PUR</v>
      </c>
      <c r="AZ115" s="8" t="str">
        <f t="shared" si="103"/>
        <v>15% PUR</v>
      </c>
      <c r="BA115" s="8" t="str">
        <f t="shared" si="104"/>
        <v>15% PUR</v>
      </c>
      <c r="BB115" s="8" t="str">
        <f t="shared" si="105"/>
        <v>0% PUR</v>
      </c>
      <c r="BC115" s="4" t="str">
        <f t="shared" si="99"/>
        <v>Raw Material</v>
      </c>
      <c r="BD115" s="4" t="str">
        <f t="shared" si="126"/>
        <v>Manpower</v>
      </c>
      <c r="BE115" s="4" t="str">
        <f t="shared" si="127"/>
        <v>Machinary</v>
      </c>
      <c r="BF115" s="4" t="str">
        <f t="shared" si="128"/>
        <v>Subcontractors</v>
      </c>
      <c r="BG115" s="4" t="str">
        <f t="shared" si="129"/>
        <v>Indirect Costs</v>
      </c>
      <c r="BH115" s="4" t="str">
        <f t="shared" si="130"/>
        <v>Overheads</v>
      </c>
      <c r="BI115" s="4">
        <f t="shared" si="106"/>
        <v>1</v>
      </c>
      <c r="BJ115" s="4">
        <f t="shared" si="107"/>
        <v>1</v>
      </c>
      <c r="BK115" s="4">
        <f t="shared" si="108"/>
        <v>1</v>
      </c>
      <c r="BL115" s="4">
        <f t="shared" si="109"/>
        <v>1</v>
      </c>
      <c r="BM115" s="4">
        <f t="shared" si="110"/>
        <v>1</v>
      </c>
      <c r="BN115" s="4">
        <f t="shared" si="111"/>
        <v>1</v>
      </c>
      <c r="BO115" s="26">
        <f t="shared" si="112"/>
        <v>222480</v>
      </c>
      <c r="BP115" s="26">
        <f t="shared" si="113"/>
        <v>108672</v>
      </c>
      <c r="BQ115" s="26">
        <f t="shared" si="114"/>
        <v>10032</v>
      </c>
      <c r="BR115" s="26">
        <f t="shared" si="115"/>
        <v>44544</v>
      </c>
      <c r="BS115" s="26">
        <f t="shared" si="116"/>
        <v>19056</v>
      </c>
      <c r="BT115" s="26">
        <f t="shared" si="117"/>
        <v>43968</v>
      </c>
      <c r="BU115" s="27">
        <f t="shared" si="118"/>
        <v>480000</v>
      </c>
      <c r="BV115" s="27">
        <f t="shared" si="119"/>
        <v>448752</v>
      </c>
    </row>
    <row r="116" spans="1:74" x14ac:dyDescent="0.2">
      <c r="A116" s="4" t="s">
        <v>795</v>
      </c>
      <c r="B116" s="5">
        <v>45352</v>
      </c>
      <c r="C116" s="5" t="str">
        <f t="shared" si="71"/>
        <v/>
      </c>
      <c r="D116" s="31" t="s">
        <v>1038</v>
      </c>
      <c r="E116" s="4" t="str">
        <f t="shared" si="72"/>
        <v/>
      </c>
      <c r="F116" s="31" t="s">
        <v>1039</v>
      </c>
      <c r="G116" s="4" t="str">
        <f t="shared" si="73"/>
        <v/>
      </c>
      <c r="H116" s="31" t="s">
        <v>1041</v>
      </c>
      <c r="I116" s="4" t="str">
        <f t="shared" si="74"/>
        <v/>
      </c>
      <c r="J116" s="31" t="s">
        <v>1040</v>
      </c>
      <c r="K116" s="4" t="str">
        <f t="shared" si="75"/>
        <v/>
      </c>
      <c r="L116" s="31" t="s">
        <v>1042</v>
      </c>
      <c r="M116" s="4" t="str">
        <f t="shared" si="76"/>
        <v/>
      </c>
      <c r="N116" s="31" t="s">
        <v>1020</v>
      </c>
      <c r="O116" s="4" t="str">
        <f t="shared" si="77"/>
        <v/>
      </c>
      <c r="P116" s="5">
        <v>45382</v>
      </c>
      <c r="Q116" s="5" t="str">
        <f t="shared" si="78"/>
        <v/>
      </c>
      <c r="R116" s="5" t="str">
        <f t="shared" si="79"/>
        <v/>
      </c>
      <c r="S116" s="4">
        <v>144000</v>
      </c>
      <c r="T116" s="7">
        <f t="shared" si="120"/>
        <v>144000</v>
      </c>
      <c r="U116" s="4">
        <v>10261</v>
      </c>
      <c r="V116" s="4">
        <f>VLOOKUP(U116,'CC Odoo'!$A$1:$E$998,4,FALSE)</f>
        <v>1033</v>
      </c>
      <c r="W116" s="4" t="str">
        <f t="shared" si="80"/>
        <v>{"1033": 100.0}</v>
      </c>
      <c r="X116" s="4" t="str">
        <f t="shared" si="81"/>
        <v>101011701</v>
      </c>
      <c r="Y116" s="4" t="str">
        <f t="shared" si="82"/>
        <v>3010093</v>
      </c>
      <c r="Z116" s="4" t="str">
        <f t="shared" si="83"/>
        <v>3010094</v>
      </c>
      <c r="AA116" s="4" t="str">
        <f t="shared" si="84"/>
        <v>101011701</v>
      </c>
      <c r="AB116" s="4" t="str">
        <f t="shared" si="85"/>
        <v>3010096</v>
      </c>
      <c r="AC116" s="4" t="str">
        <f t="shared" si="86"/>
        <v>3010097</v>
      </c>
      <c r="AD116" s="5">
        <f t="shared" si="87"/>
        <v>45387</v>
      </c>
      <c r="AE116" s="5" t="str">
        <f t="shared" si="88"/>
        <v/>
      </c>
      <c r="AF116" s="5">
        <f t="shared" si="89"/>
        <v>45357</v>
      </c>
      <c r="AG116" s="5" t="str">
        <f t="shared" si="90"/>
        <v/>
      </c>
      <c r="AH116" s="5">
        <f t="shared" si="91"/>
        <v>45382</v>
      </c>
      <c r="AI116" s="5" t="str">
        <f t="shared" si="92"/>
        <v/>
      </c>
      <c r="AJ116" s="5">
        <f t="shared" si="93"/>
        <v>45367</v>
      </c>
      <c r="AK116" s="5" t="str">
        <f t="shared" si="94"/>
        <v/>
      </c>
      <c r="AL116" s="5">
        <f t="shared" si="95"/>
        <v>45352</v>
      </c>
      <c r="AM116" s="5" t="str">
        <f t="shared" si="96"/>
        <v/>
      </c>
      <c r="AN116" s="5">
        <f t="shared" si="97"/>
        <v>45373</v>
      </c>
      <c r="AO116" s="5" t="str">
        <f t="shared" si="98"/>
        <v/>
      </c>
      <c r="AQ116" s="4" t="str">
        <f t="shared" si="121"/>
        <v>{"</v>
      </c>
      <c r="AR116" s="4" t="str">
        <f t="shared" si="122"/>
        <v>"</v>
      </c>
      <c r="AS116" s="4" t="str">
        <f t="shared" si="123"/>
        <v xml:space="preserve">: </v>
      </c>
      <c r="AT116" s="4" t="str">
        <f t="shared" si="124"/>
        <v>100.0</v>
      </c>
      <c r="AU116" s="4" t="str">
        <f t="shared" si="125"/>
        <v>}</v>
      </c>
      <c r="AW116" s="8" t="str">
        <f t="shared" si="100"/>
        <v>15% PUR</v>
      </c>
      <c r="AX116" s="8" t="str">
        <f t="shared" si="101"/>
        <v>0% PUR</v>
      </c>
      <c r="AY116" s="8" t="str">
        <f t="shared" si="102"/>
        <v>15% PUR</v>
      </c>
      <c r="AZ116" s="8" t="str">
        <f t="shared" si="103"/>
        <v>15% PUR</v>
      </c>
      <c r="BA116" s="8" t="str">
        <f t="shared" si="104"/>
        <v>15% PUR</v>
      </c>
      <c r="BB116" s="8" t="str">
        <f t="shared" si="105"/>
        <v>0% PUR</v>
      </c>
      <c r="BC116" s="4" t="str">
        <f t="shared" si="99"/>
        <v>Deduction of Advance Payment to Suppliers</v>
      </c>
      <c r="BD116" s="4" t="str">
        <f t="shared" si="126"/>
        <v>Manpower</v>
      </c>
      <c r="BE116" s="4" t="str">
        <f t="shared" si="127"/>
        <v>Machinary</v>
      </c>
      <c r="BF116" s="4" t="str">
        <f t="shared" si="128"/>
        <v>Deduction of Advance Payment to Suppliers</v>
      </c>
      <c r="BG116" s="4" t="str">
        <f t="shared" si="129"/>
        <v>Indirect Costs</v>
      </c>
      <c r="BH116" s="4" t="str">
        <f t="shared" si="130"/>
        <v>Overheads</v>
      </c>
      <c r="BI116" s="4">
        <f t="shared" si="106"/>
        <v>-1</v>
      </c>
      <c r="BJ116" s="4">
        <f t="shared" si="107"/>
        <v>1</v>
      </c>
      <c r="BK116" s="4">
        <f t="shared" si="108"/>
        <v>1</v>
      </c>
      <c r="BL116" s="4">
        <f t="shared" si="109"/>
        <v>-1</v>
      </c>
      <c r="BM116" s="4">
        <f t="shared" si="110"/>
        <v>1</v>
      </c>
      <c r="BN116" s="4">
        <f t="shared" si="111"/>
        <v>1</v>
      </c>
      <c r="BO116" s="26">
        <f t="shared" si="112"/>
        <v>66744</v>
      </c>
      <c r="BP116" s="26">
        <f t="shared" si="113"/>
        <v>32602</v>
      </c>
      <c r="BQ116" s="26">
        <f t="shared" si="114"/>
        <v>3010</v>
      </c>
      <c r="BR116" s="26">
        <f t="shared" si="115"/>
        <v>13363</v>
      </c>
      <c r="BS116" s="26">
        <f t="shared" si="116"/>
        <v>5717</v>
      </c>
      <c r="BT116" s="26">
        <f t="shared" si="117"/>
        <v>13190</v>
      </c>
      <c r="BU116" s="27">
        <f t="shared" si="118"/>
        <v>-144000</v>
      </c>
      <c r="BV116" s="27" t="str">
        <f t="shared" si="119"/>
        <v/>
      </c>
    </row>
    <row r="117" spans="1:74" x14ac:dyDescent="0.2">
      <c r="A117" s="4" t="s">
        <v>794</v>
      </c>
      <c r="B117" s="5">
        <v>45352</v>
      </c>
      <c r="C117" s="5">
        <f t="shared" si="71"/>
        <v>45322</v>
      </c>
      <c r="D117" s="31" t="s">
        <v>1038</v>
      </c>
      <c r="E117" s="4" t="str">
        <f t="shared" si="72"/>
        <v>Raw Material Supplier</v>
      </c>
      <c r="F117" s="31" t="s">
        <v>1039</v>
      </c>
      <c r="G117" s="4" t="str">
        <f t="shared" si="73"/>
        <v>Employees Wages &amp; Salaries</v>
      </c>
      <c r="H117" s="31" t="s">
        <v>1041</v>
      </c>
      <c r="I117" s="4" t="str">
        <f t="shared" si="74"/>
        <v>Machinary Depreciation &amp; Maintenance</v>
      </c>
      <c r="J117" s="31" t="s">
        <v>1040</v>
      </c>
      <c r="K117" s="4" t="str">
        <f t="shared" si="75"/>
        <v>Subcontractors &amp; Services</v>
      </c>
      <c r="L117" s="31" t="s">
        <v>1042</v>
      </c>
      <c r="M117" s="4" t="str">
        <f t="shared" si="76"/>
        <v>Indirect Costs</v>
      </c>
      <c r="N117" s="31" t="s">
        <v>1020</v>
      </c>
      <c r="O117" s="4" t="str">
        <f t="shared" si="77"/>
        <v>Overheads</v>
      </c>
      <c r="P117" s="5">
        <v>45382</v>
      </c>
      <c r="Q117" s="5">
        <f t="shared" si="78"/>
        <v>45352</v>
      </c>
      <c r="R117" s="5">
        <f t="shared" si="79"/>
        <v>45352</v>
      </c>
      <c r="S117" s="4">
        <v>1200000</v>
      </c>
      <c r="T117" s="7">
        <f t="shared" si="120"/>
        <v>1200000</v>
      </c>
      <c r="U117" s="4">
        <v>10249</v>
      </c>
      <c r="V117" s="4">
        <f>VLOOKUP(U117,'CC Odoo'!$A$1:$E$998,4,FALSE)</f>
        <v>1021</v>
      </c>
      <c r="W117" s="4" t="str">
        <f t="shared" si="80"/>
        <v>{"1021": 100.0}</v>
      </c>
      <c r="X117" s="4" t="str">
        <f t="shared" si="81"/>
        <v>3010092</v>
      </c>
      <c r="Y117" s="4" t="str">
        <f t="shared" si="82"/>
        <v>3010093</v>
      </c>
      <c r="Z117" s="4" t="str">
        <f t="shared" si="83"/>
        <v>3010094</v>
      </c>
      <c r="AA117" s="4" t="str">
        <f t="shared" si="84"/>
        <v>3010095</v>
      </c>
      <c r="AB117" s="4" t="str">
        <f t="shared" si="85"/>
        <v>3010096</v>
      </c>
      <c r="AC117" s="4" t="str">
        <f t="shared" si="86"/>
        <v>3010097</v>
      </c>
      <c r="AD117" s="5">
        <f t="shared" si="87"/>
        <v>45387</v>
      </c>
      <c r="AE117" s="5">
        <f t="shared" si="88"/>
        <v>45387</v>
      </c>
      <c r="AF117" s="5">
        <f t="shared" si="89"/>
        <v>45357</v>
      </c>
      <c r="AG117" s="5">
        <f t="shared" si="90"/>
        <v>45357</v>
      </c>
      <c r="AH117" s="5">
        <f t="shared" si="91"/>
        <v>45382</v>
      </c>
      <c r="AI117" s="5">
        <f t="shared" si="92"/>
        <v>45382</v>
      </c>
      <c r="AJ117" s="5">
        <f t="shared" si="93"/>
        <v>45367</v>
      </c>
      <c r="AK117" s="5">
        <f t="shared" si="94"/>
        <v>45367</v>
      </c>
      <c r="AL117" s="5">
        <f t="shared" si="95"/>
        <v>45352</v>
      </c>
      <c r="AM117" s="5">
        <f t="shared" si="96"/>
        <v>45352</v>
      </c>
      <c r="AN117" s="5">
        <f t="shared" si="97"/>
        <v>45373</v>
      </c>
      <c r="AO117" s="5">
        <f t="shared" si="98"/>
        <v>45373</v>
      </c>
      <c r="AQ117" s="4" t="str">
        <f t="shared" si="121"/>
        <v>{"</v>
      </c>
      <c r="AR117" s="4" t="str">
        <f t="shared" si="122"/>
        <v>"</v>
      </c>
      <c r="AS117" s="4" t="str">
        <f t="shared" si="123"/>
        <v xml:space="preserve">: </v>
      </c>
      <c r="AT117" s="4" t="str">
        <f t="shared" si="124"/>
        <v>100.0</v>
      </c>
      <c r="AU117" s="4" t="str">
        <f t="shared" si="125"/>
        <v>}</v>
      </c>
      <c r="AW117" s="8" t="str">
        <f t="shared" si="100"/>
        <v>15% PUR</v>
      </c>
      <c r="AX117" s="8" t="str">
        <f t="shared" si="101"/>
        <v>0% PUR</v>
      </c>
      <c r="AY117" s="8" t="str">
        <f t="shared" si="102"/>
        <v>15% PUR</v>
      </c>
      <c r="AZ117" s="8" t="str">
        <f t="shared" si="103"/>
        <v>15% PUR</v>
      </c>
      <c r="BA117" s="8" t="str">
        <f t="shared" si="104"/>
        <v>15% PUR</v>
      </c>
      <c r="BB117" s="8" t="str">
        <f t="shared" si="105"/>
        <v>0% PUR</v>
      </c>
      <c r="BC117" s="4" t="str">
        <f t="shared" si="99"/>
        <v>Raw Material</v>
      </c>
      <c r="BD117" s="4" t="str">
        <f t="shared" si="126"/>
        <v>Manpower</v>
      </c>
      <c r="BE117" s="4" t="str">
        <f t="shared" si="127"/>
        <v>Machinary</v>
      </c>
      <c r="BF117" s="4" t="str">
        <f t="shared" si="128"/>
        <v>Subcontractors</v>
      </c>
      <c r="BG117" s="4" t="str">
        <f t="shared" si="129"/>
        <v>Indirect Costs</v>
      </c>
      <c r="BH117" s="4" t="str">
        <f t="shared" si="130"/>
        <v>Overheads</v>
      </c>
      <c r="BI117" s="4">
        <f t="shared" si="106"/>
        <v>1</v>
      </c>
      <c r="BJ117" s="4">
        <f t="shared" si="107"/>
        <v>1</v>
      </c>
      <c r="BK117" s="4">
        <f t="shared" si="108"/>
        <v>1</v>
      </c>
      <c r="BL117" s="4">
        <f t="shared" si="109"/>
        <v>1</v>
      </c>
      <c r="BM117" s="4">
        <f t="shared" si="110"/>
        <v>1</v>
      </c>
      <c r="BN117" s="4">
        <f t="shared" si="111"/>
        <v>1</v>
      </c>
      <c r="BO117" s="26">
        <f t="shared" si="112"/>
        <v>556200</v>
      </c>
      <c r="BP117" s="26">
        <f t="shared" si="113"/>
        <v>271680</v>
      </c>
      <c r="BQ117" s="26">
        <f t="shared" si="114"/>
        <v>25080</v>
      </c>
      <c r="BR117" s="26">
        <f t="shared" si="115"/>
        <v>111360</v>
      </c>
      <c r="BS117" s="26">
        <f t="shared" si="116"/>
        <v>47640</v>
      </c>
      <c r="BT117" s="26">
        <f t="shared" si="117"/>
        <v>109920</v>
      </c>
      <c r="BU117" s="27">
        <f t="shared" si="118"/>
        <v>1200000</v>
      </c>
      <c r="BV117" s="27">
        <f t="shared" si="119"/>
        <v>1121880</v>
      </c>
    </row>
    <row r="118" spans="1:74" x14ac:dyDescent="0.2">
      <c r="A118" s="4" t="s">
        <v>795</v>
      </c>
      <c r="B118" s="5">
        <v>45352</v>
      </c>
      <c r="C118" s="5" t="str">
        <f t="shared" si="71"/>
        <v/>
      </c>
      <c r="D118" s="31" t="s">
        <v>1038</v>
      </c>
      <c r="E118" s="4" t="str">
        <f t="shared" si="72"/>
        <v/>
      </c>
      <c r="F118" s="31" t="s">
        <v>1039</v>
      </c>
      <c r="G118" s="4" t="str">
        <f t="shared" si="73"/>
        <v/>
      </c>
      <c r="H118" s="31" t="s">
        <v>1041</v>
      </c>
      <c r="I118" s="4" t="str">
        <f t="shared" si="74"/>
        <v/>
      </c>
      <c r="J118" s="31" t="s">
        <v>1040</v>
      </c>
      <c r="K118" s="4" t="str">
        <f t="shared" si="75"/>
        <v/>
      </c>
      <c r="L118" s="31" t="s">
        <v>1042</v>
      </c>
      <c r="M118" s="4" t="str">
        <f t="shared" si="76"/>
        <v/>
      </c>
      <c r="N118" s="31" t="s">
        <v>1020</v>
      </c>
      <c r="O118" s="4" t="str">
        <f t="shared" si="77"/>
        <v/>
      </c>
      <c r="P118" s="5">
        <v>45382</v>
      </c>
      <c r="Q118" s="5" t="str">
        <f t="shared" si="78"/>
        <v/>
      </c>
      <c r="R118" s="5" t="str">
        <f t="shared" si="79"/>
        <v/>
      </c>
      <c r="S118" s="4">
        <v>180000</v>
      </c>
      <c r="T118" s="7">
        <f t="shared" si="120"/>
        <v>180000</v>
      </c>
      <c r="U118" s="4">
        <v>10249</v>
      </c>
      <c r="V118" s="4">
        <f>VLOOKUP(U118,'CC Odoo'!$A$1:$E$998,4,FALSE)</f>
        <v>1021</v>
      </c>
      <c r="W118" s="4" t="str">
        <f t="shared" si="80"/>
        <v>{"1021": 100.0}</v>
      </c>
      <c r="X118" s="4" t="str">
        <f t="shared" si="81"/>
        <v>101011701</v>
      </c>
      <c r="Y118" s="4" t="str">
        <f t="shared" si="82"/>
        <v>3010093</v>
      </c>
      <c r="Z118" s="4" t="str">
        <f t="shared" si="83"/>
        <v>3010094</v>
      </c>
      <c r="AA118" s="4" t="str">
        <f t="shared" si="84"/>
        <v>101011701</v>
      </c>
      <c r="AB118" s="4" t="str">
        <f t="shared" si="85"/>
        <v>3010096</v>
      </c>
      <c r="AC118" s="4" t="str">
        <f t="shared" si="86"/>
        <v>3010097</v>
      </c>
      <c r="AD118" s="5">
        <f t="shared" si="87"/>
        <v>45387</v>
      </c>
      <c r="AE118" s="5" t="str">
        <f t="shared" si="88"/>
        <v/>
      </c>
      <c r="AF118" s="5">
        <f t="shared" si="89"/>
        <v>45357</v>
      </c>
      <c r="AG118" s="5" t="str">
        <f t="shared" si="90"/>
        <v/>
      </c>
      <c r="AH118" s="5">
        <f t="shared" si="91"/>
        <v>45382</v>
      </c>
      <c r="AI118" s="5" t="str">
        <f t="shared" si="92"/>
        <v/>
      </c>
      <c r="AJ118" s="5">
        <f t="shared" si="93"/>
        <v>45367</v>
      </c>
      <c r="AK118" s="5" t="str">
        <f t="shared" si="94"/>
        <v/>
      </c>
      <c r="AL118" s="5">
        <f t="shared" si="95"/>
        <v>45352</v>
      </c>
      <c r="AM118" s="5" t="str">
        <f t="shared" si="96"/>
        <v/>
      </c>
      <c r="AN118" s="5">
        <f t="shared" si="97"/>
        <v>45373</v>
      </c>
      <c r="AO118" s="5" t="str">
        <f t="shared" si="98"/>
        <v/>
      </c>
      <c r="AQ118" s="4" t="str">
        <f t="shared" si="121"/>
        <v>{"</v>
      </c>
      <c r="AR118" s="4" t="str">
        <f t="shared" si="122"/>
        <v>"</v>
      </c>
      <c r="AS118" s="4" t="str">
        <f t="shared" si="123"/>
        <v xml:space="preserve">: </v>
      </c>
      <c r="AT118" s="4" t="str">
        <f t="shared" si="124"/>
        <v>100.0</v>
      </c>
      <c r="AU118" s="4" t="str">
        <f t="shared" si="125"/>
        <v>}</v>
      </c>
      <c r="AW118" s="8" t="str">
        <f t="shared" si="100"/>
        <v>15% PUR</v>
      </c>
      <c r="AX118" s="8" t="str">
        <f t="shared" si="101"/>
        <v>0% PUR</v>
      </c>
      <c r="AY118" s="8" t="str">
        <f t="shared" si="102"/>
        <v>15% PUR</v>
      </c>
      <c r="AZ118" s="8" t="str">
        <f t="shared" si="103"/>
        <v>15% PUR</v>
      </c>
      <c r="BA118" s="8" t="str">
        <f t="shared" si="104"/>
        <v>15% PUR</v>
      </c>
      <c r="BB118" s="8" t="str">
        <f t="shared" si="105"/>
        <v>0% PUR</v>
      </c>
      <c r="BC118" s="4" t="str">
        <f t="shared" si="99"/>
        <v>Deduction of Advance Payment to Suppliers</v>
      </c>
      <c r="BD118" s="4" t="str">
        <f t="shared" si="126"/>
        <v>Manpower</v>
      </c>
      <c r="BE118" s="4" t="str">
        <f t="shared" si="127"/>
        <v>Machinary</v>
      </c>
      <c r="BF118" s="4" t="str">
        <f t="shared" si="128"/>
        <v>Deduction of Advance Payment to Suppliers</v>
      </c>
      <c r="BG118" s="4" t="str">
        <f t="shared" si="129"/>
        <v>Indirect Costs</v>
      </c>
      <c r="BH118" s="4" t="str">
        <f t="shared" si="130"/>
        <v>Overheads</v>
      </c>
      <c r="BI118" s="4">
        <f t="shared" si="106"/>
        <v>-1</v>
      </c>
      <c r="BJ118" s="4">
        <f t="shared" si="107"/>
        <v>1</v>
      </c>
      <c r="BK118" s="4">
        <f t="shared" si="108"/>
        <v>1</v>
      </c>
      <c r="BL118" s="4">
        <f t="shared" si="109"/>
        <v>-1</v>
      </c>
      <c r="BM118" s="4">
        <f t="shared" si="110"/>
        <v>1</v>
      </c>
      <c r="BN118" s="4">
        <f t="shared" si="111"/>
        <v>1</v>
      </c>
      <c r="BO118" s="26">
        <f t="shared" si="112"/>
        <v>83430</v>
      </c>
      <c r="BP118" s="26">
        <f t="shared" si="113"/>
        <v>40752</v>
      </c>
      <c r="BQ118" s="26">
        <f t="shared" si="114"/>
        <v>3762</v>
      </c>
      <c r="BR118" s="26">
        <f t="shared" si="115"/>
        <v>16704</v>
      </c>
      <c r="BS118" s="26">
        <f t="shared" si="116"/>
        <v>7146</v>
      </c>
      <c r="BT118" s="26">
        <f t="shared" si="117"/>
        <v>16488</v>
      </c>
      <c r="BU118" s="27">
        <f t="shared" si="118"/>
        <v>-180000</v>
      </c>
      <c r="BV118" s="27" t="str">
        <f t="shared" si="119"/>
        <v/>
      </c>
    </row>
    <row r="119" spans="1:74" x14ac:dyDescent="0.2">
      <c r="A119" s="4" t="s">
        <v>794</v>
      </c>
      <c r="B119" s="5">
        <v>45352</v>
      </c>
      <c r="C119" s="5">
        <f t="shared" si="71"/>
        <v>45322</v>
      </c>
      <c r="D119" s="31" t="s">
        <v>1038</v>
      </c>
      <c r="E119" s="4" t="str">
        <f t="shared" si="72"/>
        <v>Raw Material Supplier</v>
      </c>
      <c r="F119" s="31" t="s">
        <v>1039</v>
      </c>
      <c r="G119" s="4" t="str">
        <f t="shared" si="73"/>
        <v>Employees Wages &amp; Salaries</v>
      </c>
      <c r="H119" s="31" t="s">
        <v>1041</v>
      </c>
      <c r="I119" s="4" t="str">
        <f t="shared" si="74"/>
        <v>Machinary Depreciation &amp; Maintenance</v>
      </c>
      <c r="J119" s="31" t="s">
        <v>1040</v>
      </c>
      <c r="K119" s="4" t="str">
        <f t="shared" si="75"/>
        <v>Subcontractors &amp; Services</v>
      </c>
      <c r="L119" s="31" t="s">
        <v>1042</v>
      </c>
      <c r="M119" s="4" t="str">
        <f t="shared" si="76"/>
        <v>Indirect Costs</v>
      </c>
      <c r="N119" s="31" t="s">
        <v>1020</v>
      </c>
      <c r="O119" s="4" t="str">
        <f t="shared" si="77"/>
        <v>Overheads</v>
      </c>
      <c r="P119" s="5">
        <v>45382</v>
      </c>
      <c r="Q119" s="5">
        <f t="shared" si="78"/>
        <v>45352</v>
      </c>
      <c r="R119" s="5">
        <f t="shared" si="79"/>
        <v>45352</v>
      </c>
      <c r="S119" s="4">
        <v>1455852.98346737</v>
      </c>
      <c r="T119" s="7">
        <f t="shared" si="120"/>
        <v>1455853</v>
      </c>
      <c r="U119" s="4">
        <v>10139</v>
      </c>
      <c r="V119" s="4">
        <f>VLOOKUP(U119,'CC Odoo'!$A$1:$E$998,4,FALSE)</f>
        <v>911</v>
      </c>
      <c r="W119" s="4" t="str">
        <f t="shared" si="80"/>
        <v>{"911": 100.0}</v>
      </c>
      <c r="X119" s="4" t="str">
        <f t="shared" si="81"/>
        <v>3010092</v>
      </c>
      <c r="Y119" s="4" t="str">
        <f t="shared" si="82"/>
        <v>3010093</v>
      </c>
      <c r="Z119" s="4" t="str">
        <f t="shared" si="83"/>
        <v>3010094</v>
      </c>
      <c r="AA119" s="4" t="str">
        <f t="shared" si="84"/>
        <v>3010095</v>
      </c>
      <c r="AB119" s="4" t="str">
        <f t="shared" si="85"/>
        <v>3010096</v>
      </c>
      <c r="AC119" s="4" t="str">
        <f t="shared" si="86"/>
        <v>3010097</v>
      </c>
      <c r="AD119" s="5">
        <f t="shared" si="87"/>
        <v>45387</v>
      </c>
      <c r="AE119" s="5">
        <f t="shared" si="88"/>
        <v>45387</v>
      </c>
      <c r="AF119" s="5">
        <f t="shared" si="89"/>
        <v>45357</v>
      </c>
      <c r="AG119" s="5">
        <f t="shared" si="90"/>
        <v>45357</v>
      </c>
      <c r="AH119" s="5">
        <f t="shared" si="91"/>
        <v>45382</v>
      </c>
      <c r="AI119" s="5">
        <f t="shared" si="92"/>
        <v>45382</v>
      </c>
      <c r="AJ119" s="5">
        <f t="shared" si="93"/>
        <v>45367</v>
      </c>
      <c r="AK119" s="5">
        <f t="shared" si="94"/>
        <v>45367</v>
      </c>
      <c r="AL119" s="5">
        <f t="shared" si="95"/>
        <v>45352</v>
      </c>
      <c r="AM119" s="5">
        <f t="shared" si="96"/>
        <v>45352</v>
      </c>
      <c r="AN119" s="5">
        <f t="shared" si="97"/>
        <v>45373</v>
      </c>
      <c r="AO119" s="5">
        <f t="shared" si="98"/>
        <v>45373</v>
      </c>
      <c r="AQ119" s="4" t="str">
        <f t="shared" si="121"/>
        <v>{"</v>
      </c>
      <c r="AR119" s="4" t="str">
        <f t="shared" si="122"/>
        <v>"</v>
      </c>
      <c r="AS119" s="4" t="str">
        <f t="shared" si="123"/>
        <v xml:space="preserve">: </v>
      </c>
      <c r="AT119" s="4" t="str">
        <f t="shared" si="124"/>
        <v>100.0</v>
      </c>
      <c r="AU119" s="4" t="str">
        <f t="shared" si="125"/>
        <v>}</v>
      </c>
      <c r="AW119" s="8" t="str">
        <f t="shared" si="100"/>
        <v>15% PUR</v>
      </c>
      <c r="AX119" s="8" t="str">
        <f t="shared" si="101"/>
        <v>0% PUR</v>
      </c>
      <c r="AY119" s="8" t="str">
        <f t="shared" si="102"/>
        <v>15% PUR</v>
      </c>
      <c r="AZ119" s="8" t="str">
        <f t="shared" si="103"/>
        <v>15% PUR</v>
      </c>
      <c r="BA119" s="8" t="str">
        <f t="shared" si="104"/>
        <v>15% PUR</v>
      </c>
      <c r="BB119" s="8" t="str">
        <f t="shared" si="105"/>
        <v>0% PUR</v>
      </c>
      <c r="BC119" s="4" t="str">
        <f t="shared" si="99"/>
        <v>Raw Material</v>
      </c>
      <c r="BD119" s="4" t="str">
        <f t="shared" si="126"/>
        <v>Manpower</v>
      </c>
      <c r="BE119" s="4" t="str">
        <f t="shared" si="127"/>
        <v>Machinary</v>
      </c>
      <c r="BF119" s="4" t="str">
        <f t="shared" si="128"/>
        <v>Subcontractors</v>
      </c>
      <c r="BG119" s="4" t="str">
        <f t="shared" si="129"/>
        <v>Indirect Costs</v>
      </c>
      <c r="BH119" s="4" t="str">
        <f t="shared" si="130"/>
        <v>Overheads</v>
      </c>
      <c r="BI119" s="4">
        <f t="shared" si="106"/>
        <v>1</v>
      </c>
      <c r="BJ119" s="4">
        <f t="shared" si="107"/>
        <v>1</v>
      </c>
      <c r="BK119" s="4">
        <f t="shared" si="108"/>
        <v>1</v>
      </c>
      <c r="BL119" s="4">
        <f t="shared" si="109"/>
        <v>1</v>
      </c>
      <c r="BM119" s="4">
        <f t="shared" si="110"/>
        <v>1</v>
      </c>
      <c r="BN119" s="4">
        <f t="shared" si="111"/>
        <v>1</v>
      </c>
      <c r="BO119" s="26">
        <f t="shared" si="112"/>
        <v>674788</v>
      </c>
      <c r="BP119" s="26">
        <f t="shared" si="113"/>
        <v>329605</v>
      </c>
      <c r="BQ119" s="26">
        <f t="shared" si="114"/>
        <v>30427</v>
      </c>
      <c r="BR119" s="26">
        <f t="shared" si="115"/>
        <v>135103</v>
      </c>
      <c r="BS119" s="26">
        <f t="shared" si="116"/>
        <v>57797</v>
      </c>
      <c r="BT119" s="26">
        <f t="shared" si="117"/>
        <v>133356</v>
      </c>
      <c r="BU119" s="27">
        <f t="shared" si="118"/>
        <v>1455853</v>
      </c>
      <c r="BV119" s="27">
        <f t="shared" si="119"/>
        <v>1361076</v>
      </c>
    </row>
    <row r="120" spans="1:74" x14ac:dyDescent="0.2">
      <c r="A120" s="4" t="s">
        <v>795</v>
      </c>
      <c r="B120" s="5">
        <v>45352</v>
      </c>
      <c r="C120" s="5" t="str">
        <f t="shared" si="71"/>
        <v/>
      </c>
      <c r="D120" s="31" t="s">
        <v>1038</v>
      </c>
      <c r="E120" s="4" t="str">
        <f t="shared" si="72"/>
        <v/>
      </c>
      <c r="F120" s="31" t="s">
        <v>1039</v>
      </c>
      <c r="G120" s="4" t="str">
        <f t="shared" si="73"/>
        <v/>
      </c>
      <c r="H120" s="31" t="s">
        <v>1041</v>
      </c>
      <c r="I120" s="4" t="str">
        <f t="shared" si="74"/>
        <v/>
      </c>
      <c r="J120" s="31" t="s">
        <v>1040</v>
      </c>
      <c r="K120" s="4" t="str">
        <f t="shared" si="75"/>
        <v/>
      </c>
      <c r="L120" s="31" t="s">
        <v>1042</v>
      </c>
      <c r="M120" s="4" t="str">
        <f t="shared" si="76"/>
        <v/>
      </c>
      <c r="N120" s="31" t="s">
        <v>1020</v>
      </c>
      <c r="O120" s="4" t="str">
        <f t="shared" si="77"/>
        <v/>
      </c>
      <c r="P120" s="5">
        <v>45382</v>
      </c>
      <c r="Q120" s="5" t="str">
        <f t="shared" si="78"/>
        <v/>
      </c>
      <c r="R120" s="5" t="str">
        <f t="shared" si="79"/>
        <v/>
      </c>
      <c r="S120" s="4">
        <v>85604.155427881356</v>
      </c>
      <c r="T120" s="7">
        <f t="shared" si="120"/>
        <v>85604</v>
      </c>
      <c r="U120" s="4">
        <v>10139</v>
      </c>
      <c r="V120" s="4">
        <f>VLOOKUP(U120,'CC Odoo'!$A$1:$E$998,4,FALSE)</f>
        <v>911</v>
      </c>
      <c r="W120" s="4" t="str">
        <f t="shared" si="80"/>
        <v>{"911": 100.0}</v>
      </c>
      <c r="X120" s="4" t="str">
        <f t="shared" si="81"/>
        <v>101011701</v>
      </c>
      <c r="Y120" s="4" t="str">
        <f t="shared" si="82"/>
        <v>3010093</v>
      </c>
      <c r="Z120" s="4" t="str">
        <f t="shared" si="83"/>
        <v>3010094</v>
      </c>
      <c r="AA120" s="4" t="str">
        <f t="shared" si="84"/>
        <v>101011701</v>
      </c>
      <c r="AB120" s="4" t="str">
        <f t="shared" si="85"/>
        <v>3010096</v>
      </c>
      <c r="AC120" s="4" t="str">
        <f t="shared" si="86"/>
        <v>3010097</v>
      </c>
      <c r="AD120" s="5">
        <f t="shared" si="87"/>
        <v>45387</v>
      </c>
      <c r="AE120" s="5" t="str">
        <f t="shared" si="88"/>
        <v/>
      </c>
      <c r="AF120" s="5">
        <f t="shared" si="89"/>
        <v>45357</v>
      </c>
      <c r="AG120" s="5" t="str">
        <f t="shared" si="90"/>
        <v/>
      </c>
      <c r="AH120" s="5">
        <f t="shared" si="91"/>
        <v>45382</v>
      </c>
      <c r="AI120" s="5" t="str">
        <f t="shared" si="92"/>
        <v/>
      </c>
      <c r="AJ120" s="5">
        <f t="shared" si="93"/>
        <v>45367</v>
      </c>
      <c r="AK120" s="5" t="str">
        <f t="shared" si="94"/>
        <v/>
      </c>
      <c r="AL120" s="5">
        <f t="shared" si="95"/>
        <v>45352</v>
      </c>
      <c r="AM120" s="5" t="str">
        <f t="shared" si="96"/>
        <v/>
      </c>
      <c r="AN120" s="5">
        <f t="shared" si="97"/>
        <v>45373</v>
      </c>
      <c r="AO120" s="5" t="str">
        <f t="shared" si="98"/>
        <v/>
      </c>
      <c r="AQ120" s="4" t="str">
        <f t="shared" si="121"/>
        <v>{"</v>
      </c>
      <c r="AR120" s="4" t="str">
        <f t="shared" si="122"/>
        <v>"</v>
      </c>
      <c r="AS120" s="4" t="str">
        <f t="shared" si="123"/>
        <v xml:space="preserve">: </v>
      </c>
      <c r="AT120" s="4" t="str">
        <f t="shared" si="124"/>
        <v>100.0</v>
      </c>
      <c r="AU120" s="4" t="str">
        <f t="shared" si="125"/>
        <v>}</v>
      </c>
      <c r="AW120" s="8" t="str">
        <f t="shared" si="100"/>
        <v>15% PUR</v>
      </c>
      <c r="AX120" s="8" t="str">
        <f t="shared" si="101"/>
        <v>0% PUR</v>
      </c>
      <c r="AY120" s="8" t="str">
        <f t="shared" si="102"/>
        <v>15% PUR</v>
      </c>
      <c r="AZ120" s="8" t="str">
        <f t="shared" si="103"/>
        <v>15% PUR</v>
      </c>
      <c r="BA120" s="8" t="str">
        <f t="shared" si="104"/>
        <v>15% PUR</v>
      </c>
      <c r="BB120" s="8" t="str">
        <f t="shared" si="105"/>
        <v>0% PUR</v>
      </c>
      <c r="BC120" s="4" t="str">
        <f t="shared" si="99"/>
        <v>Deduction of Advance Payment to Suppliers</v>
      </c>
      <c r="BD120" s="4" t="str">
        <f t="shared" si="126"/>
        <v>Manpower</v>
      </c>
      <c r="BE120" s="4" t="str">
        <f t="shared" si="127"/>
        <v>Machinary</v>
      </c>
      <c r="BF120" s="4" t="str">
        <f t="shared" si="128"/>
        <v>Deduction of Advance Payment to Suppliers</v>
      </c>
      <c r="BG120" s="4" t="str">
        <f t="shared" si="129"/>
        <v>Indirect Costs</v>
      </c>
      <c r="BH120" s="4" t="str">
        <f t="shared" si="130"/>
        <v>Overheads</v>
      </c>
      <c r="BI120" s="4">
        <f t="shared" si="106"/>
        <v>-1</v>
      </c>
      <c r="BJ120" s="4">
        <f t="shared" si="107"/>
        <v>1</v>
      </c>
      <c r="BK120" s="4">
        <f t="shared" si="108"/>
        <v>1</v>
      </c>
      <c r="BL120" s="4">
        <f t="shared" si="109"/>
        <v>-1</v>
      </c>
      <c r="BM120" s="4">
        <f t="shared" si="110"/>
        <v>1</v>
      </c>
      <c r="BN120" s="4">
        <f t="shared" si="111"/>
        <v>1</v>
      </c>
      <c r="BO120" s="26">
        <f t="shared" si="112"/>
        <v>39677</v>
      </c>
      <c r="BP120" s="26">
        <f t="shared" si="113"/>
        <v>19381</v>
      </c>
      <c r="BQ120" s="26">
        <f t="shared" si="114"/>
        <v>1789</v>
      </c>
      <c r="BR120" s="26">
        <f t="shared" si="115"/>
        <v>7944</v>
      </c>
      <c r="BS120" s="26">
        <f t="shared" si="116"/>
        <v>3398</v>
      </c>
      <c r="BT120" s="26">
        <f t="shared" si="117"/>
        <v>7841</v>
      </c>
      <c r="BU120" s="27">
        <f t="shared" si="118"/>
        <v>-85604</v>
      </c>
      <c r="BV120" s="27" t="str">
        <f t="shared" si="119"/>
        <v/>
      </c>
    </row>
    <row r="121" spans="1:74" x14ac:dyDescent="0.2">
      <c r="A121" s="4" t="s">
        <v>794</v>
      </c>
      <c r="B121" s="5">
        <v>45352</v>
      </c>
      <c r="C121" s="5">
        <f t="shared" si="71"/>
        <v>45322</v>
      </c>
      <c r="D121" s="31" t="s">
        <v>1038</v>
      </c>
      <c r="E121" s="4" t="str">
        <f t="shared" si="72"/>
        <v>Raw Material Supplier</v>
      </c>
      <c r="F121" s="31" t="s">
        <v>1039</v>
      </c>
      <c r="G121" s="4" t="str">
        <f t="shared" si="73"/>
        <v>Employees Wages &amp; Salaries</v>
      </c>
      <c r="H121" s="31" t="s">
        <v>1041</v>
      </c>
      <c r="I121" s="4" t="str">
        <f t="shared" si="74"/>
        <v>Machinary Depreciation &amp; Maintenance</v>
      </c>
      <c r="J121" s="31" t="s">
        <v>1040</v>
      </c>
      <c r="K121" s="4" t="str">
        <f t="shared" si="75"/>
        <v>Subcontractors &amp; Services</v>
      </c>
      <c r="L121" s="31" t="s">
        <v>1042</v>
      </c>
      <c r="M121" s="4" t="str">
        <f t="shared" si="76"/>
        <v>Indirect Costs</v>
      </c>
      <c r="N121" s="31" t="s">
        <v>1020</v>
      </c>
      <c r="O121" s="4" t="str">
        <f t="shared" si="77"/>
        <v>Overheads</v>
      </c>
      <c r="P121" s="5">
        <v>45382</v>
      </c>
      <c r="Q121" s="5">
        <f t="shared" si="78"/>
        <v>45352</v>
      </c>
      <c r="R121" s="5">
        <f t="shared" si="79"/>
        <v>45352</v>
      </c>
      <c r="S121" s="4">
        <v>590000</v>
      </c>
      <c r="T121" s="7">
        <f t="shared" si="120"/>
        <v>590000</v>
      </c>
      <c r="U121" s="4">
        <v>10230</v>
      </c>
      <c r="V121" s="4">
        <f>VLOOKUP(U121,'CC Odoo'!$A$1:$E$998,4,FALSE)</f>
        <v>1002</v>
      </c>
      <c r="W121" s="4" t="str">
        <f t="shared" si="80"/>
        <v>{"1002": 100.0}</v>
      </c>
      <c r="X121" s="4" t="str">
        <f t="shared" si="81"/>
        <v>3010092</v>
      </c>
      <c r="Y121" s="4" t="str">
        <f t="shared" si="82"/>
        <v>3010093</v>
      </c>
      <c r="Z121" s="4" t="str">
        <f t="shared" si="83"/>
        <v>3010094</v>
      </c>
      <c r="AA121" s="4" t="str">
        <f t="shared" si="84"/>
        <v>3010095</v>
      </c>
      <c r="AB121" s="4" t="str">
        <f t="shared" si="85"/>
        <v>3010096</v>
      </c>
      <c r="AC121" s="4" t="str">
        <f t="shared" si="86"/>
        <v>3010097</v>
      </c>
      <c r="AD121" s="5">
        <f t="shared" si="87"/>
        <v>45387</v>
      </c>
      <c r="AE121" s="5">
        <f t="shared" si="88"/>
        <v>45387</v>
      </c>
      <c r="AF121" s="5">
        <f t="shared" si="89"/>
        <v>45357</v>
      </c>
      <c r="AG121" s="5">
        <f t="shared" si="90"/>
        <v>45357</v>
      </c>
      <c r="AH121" s="5">
        <f t="shared" si="91"/>
        <v>45382</v>
      </c>
      <c r="AI121" s="5">
        <f t="shared" si="92"/>
        <v>45382</v>
      </c>
      <c r="AJ121" s="5">
        <f t="shared" si="93"/>
        <v>45367</v>
      </c>
      <c r="AK121" s="5">
        <f t="shared" si="94"/>
        <v>45367</v>
      </c>
      <c r="AL121" s="5">
        <f t="shared" si="95"/>
        <v>45352</v>
      </c>
      <c r="AM121" s="5">
        <f t="shared" si="96"/>
        <v>45352</v>
      </c>
      <c r="AN121" s="5">
        <f t="shared" si="97"/>
        <v>45373</v>
      </c>
      <c r="AO121" s="5">
        <f t="shared" si="98"/>
        <v>45373</v>
      </c>
      <c r="AQ121" s="4" t="str">
        <f t="shared" si="121"/>
        <v>{"</v>
      </c>
      <c r="AR121" s="4" t="str">
        <f t="shared" si="122"/>
        <v>"</v>
      </c>
      <c r="AS121" s="4" t="str">
        <f t="shared" si="123"/>
        <v xml:space="preserve">: </v>
      </c>
      <c r="AT121" s="4" t="str">
        <f t="shared" si="124"/>
        <v>100.0</v>
      </c>
      <c r="AU121" s="4" t="str">
        <f t="shared" si="125"/>
        <v>}</v>
      </c>
      <c r="AW121" s="8" t="str">
        <f t="shared" si="100"/>
        <v>15% PUR</v>
      </c>
      <c r="AX121" s="8" t="str">
        <f t="shared" si="101"/>
        <v>0% PUR</v>
      </c>
      <c r="AY121" s="8" t="str">
        <f t="shared" si="102"/>
        <v>15% PUR</v>
      </c>
      <c r="AZ121" s="8" t="str">
        <f t="shared" si="103"/>
        <v>15% PUR</v>
      </c>
      <c r="BA121" s="8" t="str">
        <f t="shared" si="104"/>
        <v>15% PUR</v>
      </c>
      <c r="BB121" s="8" t="str">
        <f t="shared" si="105"/>
        <v>0% PUR</v>
      </c>
      <c r="BC121" s="4" t="str">
        <f t="shared" si="99"/>
        <v>Raw Material</v>
      </c>
      <c r="BD121" s="4" t="str">
        <f t="shared" si="126"/>
        <v>Manpower</v>
      </c>
      <c r="BE121" s="4" t="str">
        <f t="shared" si="127"/>
        <v>Machinary</v>
      </c>
      <c r="BF121" s="4" t="str">
        <f t="shared" si="128"/>
        <v>Subcontractors</v>
      </c>
      <c r="BG121" s="4" t="str">
        <f t="shared" si="129"/>
        <v>Indirect Costs</v>
      </c>
      <c r="BH121" s="4" t="str">
        <f t="shared" si="130"/>
        <v>Overheads</v>
      </c>
      <c r="BI121" s="4">
        <f t="shared" si="106"/>
        <v>1</v>
      </c>
      <c r="BJ121" s="4">
        <f t="shared" si="107"/>
        <v>1</v>
      </c>
      <c r="BK121" s="4">
        <f t="shared" si="108"/>
        <v>1</v>
      </c>
      <c r="BL121" s="4">
        <f t="shared" si="109"/>
        <v>1</v>
      </c>
      <c r="BM121" s="4">
        <f t="shared" si="110"/>
        <v>1</v>
      </c>
      <c r="BN121" s="4">
        <f t="shared" si="111"/>
        <v>1</v>
      </c>
      <c r="BO121" s="26">
        <f t="shared" si="112"/>
        <v>273465</v>
      </c>
      <c r="BP121" s="26">
        <f t="shared" si="113"/>
        <v>133576</v>
      </c>
      <c r="BQ121" s="26">
        <f t="shared" si="114"/>
        <v>12331</v>
      </c>
      <c r="BR121" s="26">
        <f t="shared" si="115"/>
        <v>54752</v>
      </c>
      <c r="BS121" s="26">
        <f t="shared" si="116"/>
        <v>23423</v>
      </c>
      <c r="BT121" s="26">
        <f t="shared" si="117"/>
        <v>54044</v>
      </c>
      <c r="BU121" s="27">
        <f t="shared" si="118"/>
        <v>590000</v>
      </c>
      <c r="BV121" s="27">
        <f t="shared" si="119"/>
        <v>551591</v>
      </c>
    </row>
    <row r="122" spans="1:74" x14ac:dyDescent="0.2">
      <c r="A122" s="4" t="s">
        <v>795</v>
      </c>
      <c r="B122" s="5">
        <v>45352</v>
      </c>
      <c r="C122" s="5" t="str">
        <f t="shared" si="71"/>
        <v/>
      </c>
      <c r="D122" s="31" t="s">
        <v>1038</v>
      </c>
      <c r="E122" s="4" t="str">
        <f t="shared" si="72"/>
        <v/>
      </c>
      <c r="F122" s="31" t="s">
        <v>1039</v>
      </c>
      <c r="G122" s="4" t="str">
        <f t="shared" si="73"/>
        <v/>
      </c>
      <c r="H122" s="31" t="s">
        <v>1041</v>
      </c>
      <c r="I122" s="4" t="str">
        <f t="shared" si="74"/>
        <v/>
      </c>
      <c r="J122" s="31" t="s">
        <v>1040</v>
      </c>
      <c r="K122" s="4" t="str">
        <f t="shared" si="75"/>
        <v/>
      </c>
      <c r="L122" s="31" t="s">
        <v>1042</v>
      </c>
      <c r="M122" s="4" t="str">
        <f t="shared" si="76"/>
        <v/>
      </c>
      <c r="N122" s="31" t="s">
        <v>1020</v>
      </c>
      <c r="O122" s="4" t="str">
        <f t="shared" si="77"/>
        <v/>
      </c>
      <c r="P122" s="5">
        <v>45382</v>
      </c>
      <c r="Q122" s="5" t="str">
        <f t="shared" si="78"/>
        <v/>
      </c>
      <c r="R122" s="5" t="str">
        <f t="shared" si="79"/>
        <v/>
      </c>
      <c r="S122" s="4">
        <v>0</v>
      </c>
      <c r="T122" s="7">
        <f t="shared" si="120"/>
        <v>0</v>
      </c>
      <c r="U122" s="4">
        <v>10230</v>
      </c>
      <c r="V122" s="4">
        <f>VLOOKUP(U122,'CC Odoo'!$A$1:$E$998,4,FALSE)</f>
        <v>1002</v>
      </c>
      <c r="W122" s="4" t="str">
        <f t="shared" si="80"/>
        <v>{"1002": 100.0}</v>
      </c>
      <c r="X122" s="4" t="str">
        <f t="shared" si="81"/>
        <v>101011701</v>
      </c>
      <c r="Y122" s="4" t="str">
        <f t="shared" si="82"/>
        <v>3010093</v>
      </c>
      <c r="Z122" s="4" t="str">
        <f t="shared" si="83"/>
        <v>3010094</v>
      </c>
      <c r="AA122" s="4" t="str">
        <f t="shared" si="84"/>
        <v>101011701</v>
      </c>
      <c r="AB122" s="4" t="str">
        <f t="shared" si="85"/>
        <v>3010096</v>
      </c>
      <c r="AC122" s="4" t="str">
        <f t="shared" si="86"/>
        <v>3010097</v>
      </c>
      <c r="AD122" s="5">
        <f t="shared" si="87"/>
        <v>45387</v>
      </c>
      <c r="AE122" s="5" t="str">
        <f t="shared" si="88"/>
        <v/>
      </c>
      <c r="AF122" s="5">
        <f t="shared" si="89"/>
        <v>45357</v>
      </c>
      <c r="AG122" s="5" t="str">
        <f t="shared" si="90"/>
        <v/>
      </c>
      <c r="AH122" s="5">
        <f t="shared" si="91"/>
        <v>45382</v>
      </c>
      <c r="AI122" s="5" t="str">
        <f t="shared" si="92"/>
        <v/>
      </c>
      <c r="AJ122" s="5">
        <f t="shared" si="93"/>
        <v>45367</v>
      </c>
      <c r="AK122" s="5" t="str">
        <f t="shared" si="94"/>
        <v/>
      </c>
      <c r="AL122" s="5">
        <f t="shared" si="95"/>
        <v>45352</v>
      </c>
      <c r="AM122" s="5" t="str">
        <f t="shared" si="96"/>
        <v/>
      </c>
      <c r="AN122" s="5">
        <f t="shared" si="97"/>
        <v>45373</v>
      </c>
      <c r="AO122" s="5" t="str">
        <f t="shared" si="98"/>
        <v/>
      </c>
      <c r="AQ122" s="4" t="str">
        <f t="shared" si="121"/>
        <v>{"</v>
      </c>
      <c r="AR122" s="4" t="str">
        <f t="shared" si="122"/>
        <v>"</v>
      </c>
      <c r="AS122" s="4" t="str">
        <f t="shared" si="123"/>
        <v xml:space="preserve">: </v>
      </c>
      <c r="AT122" s="4" t="str">
        <f t="shared" si="124"/>
        <v>100.0</v>
      </c>
      <c r="AU122" s="4" t="str">
        <f t="shared" si="125"/>
        <v>}</v>
      </c>
      <c r="AW122" s="8" t="str">
        <f t="shared" si="100"/>
        <v>15% PUR</v>
      </c>
      <c r="AX122" s="8" t="str">
        <f t="shared" si="101"/>
        <v>0% PUR</v>
      </c>
      <c r="AY122" s="8" t="str">
        <f t="shared" si="102"/>
        <v>15% PUR</v>
      </c>
      <c r="AZ122" s="8" t="str">
        <f t="shared" si="103"/>
        <v>15% PUR</v>
      </c>
      <c r="BA122" s="8" t="str">
        <f t="shared" si="104"/>
        <v>15% PUR</v>
      </c>
      <c r="BB122" s="8" t="str">
        <f t="shared" si="105"/>
        <v>0% PUR</v>
      </c>
      <c r="BC122" s="4" t="str">
        <f t="shared" si="99"/>
        <v>Deduction of Advance Payment to Suppliers</v>
      </c>
      <c r="BD122" s="4" t="str">
        <f t="shared" si="126"/>
        <v>Manpower</v>
      </c>
      <c r="BE122" s="4" t="str">
        <f t="shared" si="127"/>
        <v>Machinary</v>
      </c>
      <c r="BF122" s="4" t="str">
        <f t="shared" si="128"/>
        <v>Deduction of Advance Payment to Suppliers</v>
      </c>
      <c r="BG122" s="4" t="str">
        <f t="shared" si="129"/>
        <v>Indirect Costs</v>
      </c>
      <c r="BH122" s="4" t="str">
        <f t="shared" si="130"/>
        <v>Overheads</v>
      </c>
      <c r="BI122" s="4">
        <f t="shared" si="106"/>
        <v>-1</v>
      </c>
      <c r="BJ122" s="4">
        <f t="shared" si="107"/>
        <v>1</v>
      </c>
      <c r="BK122" s="4">
        <f t="shared" si="108"/>
        <v>1</v>
      </c>
      <c r="BL122" s="4">
        <f t="shared" si="109"/>
        <v>-1</v>
      </c>
      <c r="BM122" s="4">
        <f t="shared" si="110"/>
        <v>1</v>
      </c>
      <c r="BN122" s="4">
        <f t="shared" si="111"/>
        <v>1</v>
      </c>
      <c r="BO122" s="26">
        <f t="shared" si="112"/>
        <v>0</v>
      </c>
      <c r="BP122" s="26">
        <f t="shared" si="113"/>
        <v>0</v>
      </c>
      <c r="BQ122" s="26">
        <f t="shared" si="114"/>
        <v>0</v>
      </c>
      <c r="BR122" s="26">
        <f t="shared" si="115"/>
        <v>0</v>
      </c>
      <c r="BS122" s="26">
        <f t="shared" si="116"/>
        <v>0</v>
      </c>
      <c r="BT122" s="26">
        <f t="shared" si="117"/>
        <v>0</v>
      </c>
      <c r="BU122" s="27">
        <f t="shared" si="118"/>
        <v>0</v>
      </c>
      <c r="BV122" s="27" t="str">
        <f t="shared" si="119"/>
        <v/>
      </c>
    </row>
    <row r="123" spans="1:74" x14ac:dyDescent="0.2">
      <c r="A123" s="4" t="s">
        <v>794</v>
      </c>
      <c r="B123" s="5">
        <v>45352</v>
      </c>
      <c r="C123" s="5">
        <f t="shared" si="71"/>
        <v>45322</v>
      </c>
      <c r="D123" s="31" t="s">
        <v>1038</v>
      </c>
      <c r="E123" s="4" t="str">
        <f t="shared" si="72"/>
        <v>Raw Material Supplier</v>
      </c>
      <c r="F123" s="31" t="s">
        <v>1039</v>
      </c>
      <c r="G123" s="4" t="str">
        <f t="shared" si="73"/>
        <v>Employees Wages &amp; Salaries</v>
      </c>
      <c r="H123" s="31" t="s">
        <v>1041</v>
      </c>
      <c r="I123" s="4" t="str">
        <f t="shared" si="74"/>
        <v>Machinary Depreciation &amp; Maintenance</v>
      </c>
      <c r="J123" s="31" t="s">
        <v>1040</v>
      </c>
      <c r="K123" s="4" t="str">
        <f t="shared" si="75"/>
        <v>Subcontractors &amp; Services</v>
      </c>
      <c r="L123" s="31" t="s">
        <v>1042</v>
      </c>
      <c r="M123" s="4" t="str">
        <f t="shared" si="76"/>
        <v>Indirect Costs</v>
      </c>
      <c r="N123" s="31" t="s">
        <v>1020</v>
      </c>
      <c r="O123" s="4" t="str">
        <f t="shared" si="77"/>
        <v>Overheads</v>
      </c>
      <c r="P123" s="5">
        <v>45382</v>
      </c>
      <c r="Q123" s="5">
        <f t="shared" si="78"/>
        <v>45352</v>
      </c>
      <c r="R123" s="5">
        <f t="shared" si="79"/>
        <v>45352</v>
      </c>
      <c r="S123" s="4">
        <v>551407.79</v>
      </c>
      <c r="T123" s="7">
        <f t="shared" si="120"/>
        <v>551408</v>
      </c>
      <c r="U123" s="4">
        <v>10179</v>
      </c>
      <c r="V123" s="4">
        <f>VLOOKUP(U123,'CC Odoo'!$A$1:$E$998,4,FALSE)</f>
        <v>951</v>
      </c>
      <c r="W123" s="4" t="str">
        <f t="shared" si="80"/>
        <v>{"951": 100.0}</v>
      </c>
      <c r="X123" s="4" t="str">
        <f t="shared" si="81"/>
        <v>3010092</v>
      </c>
      <c r="Y123" s="4" t="str">
        <f t="shared" si="82"/>
        <v>3010093</v>
      </c>
      <c r="Z123" s="4" t="str">
        <f t="shared" si="83"/>
        <v>3010094</v>
      </c>
      <c r="AA123" s="4" t="str">
        <f t="shared" si="84"/>
        <v>3010095</v>
      </c>
      <c r="AB123" s="4" t="str">
        <f t="shared" si="85"/>
        <v>3010096</v>
      </c>
      <c r="AC123" s="4" t="str">
        <f t="shared" si="86"/>
        <v>3010097</v>
      </c>
      <c r="AD123" s="5">
        <f t="shared" si="87"/>
        <v>45387</v>
      </c>
      <c r="AE123" s="5">
        <f t="shared" si="88"/>
        <v>45387</v>
      </c>
      <c r="AF123" s="5">
        <f t="shared" si="89"/>
        <v>45357</v>
      </c>
      <c r="AG123" s="5">
        <f t="shared" si="90"/>
        <v>45357</v>
      </c>
      <c r="AH123" s="5">
        <f t="shared" si="91"/>
        <v>45382</v>
      </c>
      <c r="AI123" s="5">
        <f t="shared" si="92"/>
        <v>45382</v>
      </c>
      <c r="AJ123" s="5">
        <f t="shared" si="93"/>
        <v>45367</v>
      </c>
      <c r="AK123" s="5">
        <f t="shared" si="94"/>
        <v>45367</v>
      </c>
      <c r="AL123" s="5">
        <f t="shared" si="95"/>
        <v>45352</v>
      </c>
      <c r="AM123" s="5">
        <f t="shared" si="96"/>
        <v>45352</v>
      </c>
      <c r="AN123" s="5">
        <f t="shared" si="97"/>
        <v>45373</v>
      </c>
      <c r="AO123" s="5">
        <f t="shared" si="98"/>
        <v>45373</v>
      </c>
      <c r="AQ123" s="4" t="str">
        <f t="shared" si="121"/>
        <v>{"</v>
      </c>
      <c r="AR123" s="4" t="str">
        <f t="shared" si="122"/>
        <v>"</v>
      </c>
      <c r="AS123" s="4" t="str">
        <f t="shared" si="123"/>
        <v xml:space="preserve">: </v>
      </c>
      <c r="AT123" s="4" t="str">
        <f t="shared" si="124"/>
        <v>100.0</v>
      </c>
      <c r="AU123" s="4" t="str">
        <f t="shared" si="125"/>
        <v>}</v>
      </c>
      <c r="AW123" s="8" t="str">
        <f t="shared" si="100"/>
        <v>15% PUR</v>
      </c>
      <c r="AX123" s="8" t="str">
        <f t="shared" si="101"/>
        <v>0% PUR</v>
      </c>
      <c r="AY123" s="8" t="str">
        <f t="shared" si="102"/>
        <v>15% PUR</v>
      </c>
      <c r="AZ123" s="8" t="str">
        <f t="shared" si="103"/>
        <v>15% PUR</v>
      </c>
      <c r="BA123" s="8" t="str">
        <f t="shared" si="104"/>
        <v>15% PUR</v>
      </c>
      <c r="BB123" s="8" t="str">
        <f t="shared" si="105"/>
        <v>0% PUR</v>
      </c>
      <c r="BC123" s="4" t="str">
        <f t="shared" si="99"/>
        <v>Raw Material</v>
      </c>
      <c r="BD123" s="4" t="str">
        <f t="shared" si="126"/>
        <v>Manpower</v>
      </c>
      <c r="BE123" s="4" t="str">
        <f t="shared" si="127"/>
        <v>Machinary</v>
      </c>
      <c r="BF123" s="4" t="str">
        <f t="shared" si="128"/>
        <v>Subcontractors</v>
      </c>
      <c r="BG123" s="4" t="str">
        <f t="shared" si="129"/>
        <v>Indirect Costs</v>
      </c>
      <c r="BH123" s="4" t="str">
        <f t="shared" si="130"/>
        <v>Overheads</v>
      </c>
      <c r="BI123" s="4">
        <f t="shared" si="106"/>
        <v>1</v>
      </c>
      <c r="BJ123" s="4">
        <f t="shared" si="107"/>
        <v>1</v>
      </c>
      <c r="BK123" s="4">
        <f t="shared" si="108"/>
        <v>1</v>
      </c>
      <c r="BL123" s="4">
        <f t="shared" si="109"/>
        <v>1</v>
      </c>
      <c r="BM123" s="4">
        <f t="shared" si="110"/>
        <v>1</v>
      </c>
      <c r="BN123" s="4">
        <f t="shared" si="111"/>
        <v>1</v>
      </c>
      <c r="BO123" s="26">
        <f t="shared" si="112"/>
        <v>255578</v>
      </c>
      <c r="BP123" s="26">
        <f t="shared" si="113"/>
        <v>124839</v>
      </c>
      <c r="BQ123" s="26">
        <f t="shared" si="114"/>
        <v>11524</v>
      </c>
      <c r="BR123" s="26">
        <f t="shared" si="115"/>
        <v>51171</v>
      </c>
      <c r="BS123" s="26">
        <f t="shared" si="116"/>
        <v>21891</v>
      </c>
      <c r="BT123" s="26">
        <f t="shared" si="117"/>
        <v>50509</v>
      </c>
      <c r="BU123" s="27">
        <f t="shared" si="118"/>
        <v>551408</v>
      </c>
      <c r="BV123" s="27">
        <f t="shared" si="119"/>
        <v>515512</v>
      </c>
    </row>
    <row r="124" spans="1:74" x14ac:dyDescent="0.2">
      <c r="A124" s="4" t="s">
        <v>795</v>
      </c>
      <c r="B124" s="5">
        <v>45352</v>
      </c>
      <c r="C124" s="5" t="str">
        <f t="shared" si="71"/>
        <v/>
      </c>
      <c r="D124" s="31" t="s">
        <v>1038</v>
      </c>
      <c r="E124" s="4" t="str">
        <f t="shared" si="72"/>
        <v/>
      </c>
      <c r="F124" s="31" t="s">
        <v>1039</v>
      </c>
      <c r="G124" s="4" t="str">
        <f t="shared" si="73"/>
        <v/>
      </c>
      <c r="H124" s="31" t="s">
        <v>1041</v>
      </c>
      <c r="I124" s="4" t="str">
        <f t="shared" si="74"/>
        <v/>
      </c>
      <c r="J124" s="31" t="s">
        <v>1040</v>
      </c>
      <c r="K124" s="4" t="str">
        <f t="shared" si="75"/>
        <v/>
      </c>
      <c r="L124" s="31" t="s">
        <v>1042</v>
      </c>
      <c r="M124" s="4" t="str">
        <f t="shared" si="76"/>
        <v/>
      </c>
      <c r="N124" s="31" t="s">
        <v>1020</v>
      </c>
      <c r="O124" s="4" t="str">
        <f t="shared" si="77"/>
        <v/>
      </c>
      <c r="P124" s="5">
        <v>45382</v>
      </c>
      <c r="Q124" s="5" t="str">
        <f t="shared" si="78"/>
        <v/>
      </c>
      <c r="R124" s="5" t="str">
        <f t="shared" si="79"/>
        <v/>
      </c>
      <c r="S124" s="4">
        <v>0</v>
      </c>
      <c r="T124" s="7">
        <f t="shared" si="120"/>
        <v>0</v>
      </c>
      <c r="U124" s="4">
        <v>10179</v>
      </c>
      <c r="V124" s="4">
        <f>VLOOKUP(U124,'CC Odoo'!$A$1:$E$998,4,FALSE)</f>
        <v>951</v>
      </c>
      <c r="W124" s="4" t="str">
        <f t="shared" si="80"/>
        <v>{"951": 100.0}</v>
      </c>
      <c r="X124" s="4" t="str">
        <f t="shared" si="81"/>
        <v>101011701</v>
      </c>
      <c r="Y124" s="4" t="str">
        <f t="shared" si="82"/>
        <v>3010093</v>
      </c>
      <c r="Z124" s="4" t="str">
        <f t="shared" si="83"/>
        <v>3010094</v>
      </c>
      <c r="AA124" s="4" t="str">
        <f t="shared" si="84"/>
        <v>101011701</v>
      </c>
      <c r="AB124" s="4" t="str">
        <f t="shared" si="85"/>
        <v>3010096</v>
      </c>
      <c r="AC124" s="4" t="str">
        <f t="shared" si="86"/>
        <v>3010097</v>
      </c>
      <c r="AD124" s="5">
        <f t="shared" si="87"/>
        <v>45387</v>
      </c>
      <c r="AE124" s="5" t="str">
        <f t="shared" si="88"/>
        <v/>
      </c>
      <c r="AF124" s="5">
        <f t="shared" si="89"/>
        <v>45357</v>
      </c>
      <c r="AG124" s="5" t="str">
        <f t="shared" si="90"/>
        <v/>
      </c>
      <c r="AH124" s="5">
        <f t="shared" si="91"/>
        <v>45382</v>
      </c>
      <c r="AI124" s="5" t="str">
        <f t="shared" si="92"/>
        <v/>
      </c>
      <c r="AJ124" s="5">
        <f t="shared" si="93"/>
        <v>45367</v>
      </c>
      <c r="AK124" s="5" t="str">
        <f t="shared" si="94"/>
        <v/>
      </c>
      <c r="AL124" s="5">
        <f t="shared" si="95"/>
        <v>45352</v>
      </c>
      <c r="AM124" s="5" t="str">
        <f t="shared" si="96"/>
        <v/>
      </c>
      <c r="AN124" s="5">
        <f t="shared" si="97"/>
        <v>45373</v>
      </c>
      <c r="AO124" s="5" t="str">
        <f t="shared" si="98"/>
        <v/>
      </c>
      <c r="AQ124" s="4" t="str">
        <f t="shared" si="121"/>
        <v>{"</v>
      </c>
      <c r="AR124" s="4" t="str">
        <f t="shared" si="122"/>
        <v>"</v>
      </c>
      <c r="AS124" s="4" t="str">
        <f t="shared" si="123"/>
        <v xml:space="preserve">: </v>
      </c>
      <c r="AT124" s="4" t="str">
        <f t="shared" si="124"/>
        <v>100.0</v>
      </c>
      <c r="AU124" s="4" t="str">
        <f t="shared" si="125"/>
        <v>}</v>
      </c>
      <c r="AW124" s="8" t="str">
        <f t="shared" si="100"/>
        <v>15% PUR</v>
      </c>
      <c r="AX124" s="8" t="str">
        <f t="shared" si="101"/>
        <v>0% PUR</v>
      </c>
      <c r="AY124" s="8" t="str">
        <f t="shared" si="102"/>
        <v>15% PUR</v>
      </c>
      <c r="AZ124" s="8" t="str">
        <f t="shared" si="103"/>
        <v>15% PUR</v>
      </c>
      <c r="BA124" s="8" t="str">
        <f t="shared" si="104"/>
        <v>15% PUR</v>
      </c>
      <c r="BB124" s="8" t="str">
        <f t="shared" si="105"/>
        <v>0% PUR</v>
      </c>
      <c r="BC124" s="4" t="str">
        <f t="shared" si="99"/>
        <v>Deduction of Advance Payment to Suppliers</v>
      </c>
      <c r="BD124" s="4" t="str">
        <f t="shared" si="126"/>
        <v>Manpower</v>
      </c>
      <c r="BE124" s="4" t="str">
        <f t="shared" si="127"/>
        <v>Machinary</v>
      </c>
      <c r="BF124" s="4" t="str">
        <f t="shared" si="128"/>
        <v>Deduction of Advance Payment to Suppliers</v>
      </c>
      <c r="BG124" s="4" t="str">
        <f t="shared" si="129"/>
        <v>Indirect Costs</v>
      </c>
      <c r="BH124" s="4" t="str">
        <f t="shared" si="130"/>
        <v>Overheads</v>
      </c>
      <c r="BI124" s="4">
        <f t="shared" si="106"/>
        <v>-1</v>
      </c>
      <c r="BJ124" s="4">
        <f t="shared" si="107"/>
        <v>1</v>
      </c>
      <c r="BK124" s="4">
        <f t="shared" si="108"/>
        <v>1</v>
      </c>
      <c r="BL124" s="4">
        <f t="shared" si="109"/>
        <v>-1</v>
      </c>
      <c r="BM124" s="4">
        <f t="shared" si="110"/>
        <v>1</v>
      </c>
      <c r="BN124" s="4">
        <f t="shared" si="111"/>
        <v>1</v>
      </c>
      <c r="BO124" s="26">
        <f t="shared" si="112"/>
        <v>0</v>
      </c>
      <c r="BP124" s="26">
        <f t="shared" si="113"/>
        <v>0</v>
      </c>
      <c r="BQ124" s="26">
        <f t="shared" si="114"/>
        <v>0</v>
      </c>
      <c r="BR124" s="26">
        <f t="shared" si="115"/>
        <v>0</v>
      </c>
      <c r="BS124" s="26">
        <f t="shared" si="116"/>
        <v>0</v>
      </c>
      <c r="BT124" s="26">
        <f t="shared" si="117"/>
        <v>0</v>
      </c>
      <c r="BU124" s="27">
        <f t="shared" si="118"/>
        <v>0</v>
      </c>
      <c r="BV124" s="27" t="str">
        <f t="shared" si="119"/>
        <v/>
      </c>
    </row>
    <row r="125" spans="1:74" x14ac:dyDescent="0.2">
      <c r="A125" s="4" t="s">
        <v>794</v>
      </c>
      <c r="B125" s="5">
        <v>45352</v>
      </c>
      <c r="C125" s="5">
        <f t="shared" si="71"/>
        <v>45322</v>
      </c>
      <c r="D125" s="31" t="s">
        <v>1038</v>
      </c>
      <c r="E125" s="4" t="str">
        <f t="shared" si="72"/>
        <v>Raw Material Supplier</v>
      </c>
      <c r="F125" s="31" t="s">
        <v>1039</v>
      </c>
      <c r="G125" s="4" t="str">
        <f t="shared" si="73"/>
        <v>Employees Wages &amp; Salaries</v>
      </c>
      <c r="H125" s="31" t="s">
        <v>1041</v>
      </c>
      <c r="I125" s="4" t="str">
        <f t="shared" si="74"/>
        <v>Machinary Depreciation &amp; Maintenance</v>
      </c>
      <c r="J125" s="31" t="s">
        <v>1040</v>
      </c>
      <c r="K125" s="4" t="str">
        <f t="shared" si="75"/>
        <v>Subcontractors &amp; Services</v>
      </c>
      <c r="L125" s="31" t="s">
        <v>1042</v>
      </c>
      <c r="M125" s="4" t="str">
        <f t="shared" si="76"/>
        <v>Indirect Costs</v>
      </c>
      <c r="N125" s="31" t="s">
        <v>1020</v>
      </c>
      <c r="O125" s="4" t="str">
        <f t="shared" si="77"/>
        <v>Overheads</v>
      </c>
      <c r="P125" s="5">
        <v>45382</v>
      </c>
      <c r="Q125" s="5">
        <f t="shared" si="78"/>
        <v>45352</v>
      </c>
      <c r="R125" s="5">
        <f t="shared" si="79"/>
        <v>45352</v>
      </c>
      <c r="S125" s="4">
        <v>400000</v>
      </c>
      <c r="T125" s="7">
        <f t="shared" si="120"/>
        <v>400000</v>
      </c>
      <c r="U125" s="4">
        <v>10183</v>
      </c>
      <c r="V125" s="4">
        <f>VLOOKUP(U125,'CC Odoo'!$A$1:$E$998,4,FALSE)</f>
        <v>955</v>
      </c>
      <c r="W125" s="4" t="str">
        <f t="shared" si="80"/>
        <v>{"955": 100.0}</v>
      </c>
      <c r="X125" s="4" t="str">
        <f t="shared" si="81"/>
        <v>3010092</v>
      </c>
      <c r="Y125" s="4" t="str">
        <f t="shared" si="82"/>
        <v>3010093</v>
      </c>
      <c r="Z125" s="4" t="str">
        <f t="shared" si="83"/>
        <v>3010094</v>
      </c>
      <c r="AA125" s="4" t="str">
        <f t="shared" si="84"/>
        <v>3010095</v>
      </c>
      <c r="AB125" s="4" t="str">
        <f t="shared" si="85"/>
        <v>3010096</v>
      </c>
      <c r="AC125" s="4" t="str">
        <f t="shared" si="86"/>
        <v>3010097</v>
      </c>
      <c r="AD125" s="5">
        <f t="shared" si="87"/>
        <v>45387</v>
      </c>
      <c r="AE125" s="5">
        <f t="shared" si="88"/>
        <v>45387</v>
      </c>
      <c r="AF125" s="5">
        <f t="shared" si="89"/>
        <v>45357</v>
      </c>
      <c r="AG125" s="5">
        <f t="shared" si="90"/>
        <v>45357</v>
      </c>
      <c r="AH125" s="5">
        <f t="shared" si="91"/>
        <v>45382</v>
      </c>
      <c r="AI125" s="5">
        <f t="shared" si="92"/>
        <v>45382</v>
      </c>
      <c r="AJ125" s="5">
        <f t="shared" si="93"/>
        <v>45367</v>
      </c>
      <c r="AK125" s="5">
        <f t="shared" si="94"/>
        <v>45367</v>
      </c>
      <c r="AL125" s="5">
        <f t="shared" si="95"/>
        <v>45352</v>
      </c>
      <c r="AM125" s="5">
        <f t="shared" si="96"/>
        <v>45352</v>
      </c>
      <c r="AN125" s="5">
        <f t="shared" si="97"/>
        <v>45373</v>
      </c>
      <c r="AO125" s="5">
        <f t="shared" si="98"/>
        <v>45373</v>
      </c>
      <c r="AQ125" s="4" t="str">
        <f t="shared" si="121"/>
        <v>{"</v>
      </c>
      <c r="AR125" s="4" t="str">
        <f t="shared" si="122"/>
        <v>"</v>
      </c>
      <c r="AS125" s="4" t="str">
        <f t="shared" si="123"/>
        <v xml:space="preserve">: </v>
      </c>
      <c r="AT125" s="4" t="str">
        <f t="shared" si="124"/>
        <v>100.0</v>
      </c>
      <c r="AU125" s="4" t="str">
        <f t="shared" si="125"/>
        <v>}</v>
      </c>
      <c r="AW125" s="8" t="str">
        <f t="shared" si="100"/>
        <v>15% PUR</v>
      </c>
      <c r="AX125" s="8" t="str">
        <f t="shared" si="101"/>
        <v>0% PUR</v>
      </c>
      <c r="AY125" s="8" t="str">
        <f t="shared" si="102"/>
        <v>15% PUR</v>
      </c>
      <c r="AZ125" s="8" t="str">
        <f t="shared" si="103"/>
        <v>15% PUR</v>
      </c>
      <c r="BA125" s="8" t="str">
        <f t="shared" si="104"/>
        <v>15% PUR</v>
      </c>
      <c r="BB125" s="8" t="str">
        <f t="shared" si="105"/>
        <v>0% PUR</v>
      </c>
      <c r="BC125" s="4" t="str">
        <f t="shared" si="99"/>
        <v>Raw Material</v>
      </c>
      <c r="BD125" s="4" t="str">
        <f t="shared" si="126"/>
        <v>Manpower</v>
      </c>
      <c r="BE125" s="4" t="str">
        <f t="shared" si="127"/>
        <v>Machinary</v>
      </c>
      <c r="BF125" s="4" t="str">
        <f t="shared" si="128"/>
        <v>Subcontractors</v>
      </c>
      <c r="BG125" s="4" t="str">
        <f t="shared" si="129"/>
        <v>Indirect Costs</v>
      </c>
      <c r="BH125" s="4" t="str">
        <f t="shared" si="130"/>
        <v>Overheads</v>
      </c>
      <c r="BI125" s="4">
        <f t="shared" si="106"/>
        <v>1</v>
      </c>
      <c r="BJ125" s="4">
        <f t="shared" si="107"/>
        <v>1</v>
      </c>
      <c r="BK125" s="4">
        <f t="shared" si="108"/>
        <v>1</v>
      </c>
      <c r="BL125" s="4">
        <f t="shared" si="109"/>
        <v>1</v>
      </c>
      <c r="BM125" s="4">
        <f t="shared" si="110"/>
        <v>1</v>
      </c>
      <c r="BN125" s="4">
        <f t="shared" si="111"/>
        <v>1</v>
      </c>
      <c r="BO125" s="26">
        <f t="shared" si="112"/>
        <v>185400</v>
      </c>
      <c r="BP125" s="26">
        <f t="shared" si="113"/>
        <v>90560</v>
      </c>
      <c r="BQ125" s="26">
        <f t="shared" si="114"/>
        <v>8360</v>
      </c>
      <c r="BR125" s="26">
        <f t="shared" si="115"/>
        <v>37120</v>
      </c>
      <c r="BS125" s="26">
        <f t="shared" si="116"/>
        <v>15880</v>
      </c>
      <c r="BT125" s="26">
        <f t="shared" si="117"/>
        <v>36640</v>
      </c>
      <c r="BU125" s="27">
        <f t="shared" si="118"/>
        <v>400000</v>
      </c>
      <c r="BV125" s="27">
        <f t="shared" si="119"/>
        <v>373960</v>
      </c>
    </row>
    <row r="126" spans="1:74" x14ac:dyDescent="0.2">
      <c r="A126" s="4" t="s">
        <v>795</v>
      </c>
      <c r="B126" s="5">
        <v>45352</v>
      </c>
      <c r="C126" s="5" t="str">
        <f t="shared" si="71"/>
        <v/>
      </c>
      <c r="D126" s="31" t="s">
        <v>1038</v>
      </c>
      <c r="E126" s="4" t="str">
        <f t="shared" si="72"/>
        <v/>
      </c>
      <c r="F126" s="31" t="s">
        <v>1039</v>
      </c>
      <c r="G126" s="4" t="str">
        <f t="shared" si="73"/>
        <v/>
      </c>
      <c r="H126" s="31" t="s">
        <v>1041</v>
      </c>
      <c r="I126" s="4" t="str">
        <f t="shared" si="74"/>
        <v/>
      </c>
      <c r="J126" s="31" t="s">
        <v>1040</v>
      </c>
      <c r="K126" s="4" t="str">
        <f t="shared" si="75"/>
        <v/>
      </c>
      <c r="L126" s="31" t="s">
        <v>1042</v>
      </c>
      <c r="M126" s="4" t="str">
        <f t="shared" si="76"/>
        <v/>
      </c>
      <c r="N126" s="31" t="s">
        <v>1020</v>
      </c>
      <c r="O126" s="4" t="str">
        <f t="shared" si="77"/>
        <v/>
      </c>
      <c r="P126" s="5">
        <v>45382</v>
      </c>
      <c r="Q126" s="5" t="str">
        <f t="shared" si="78"/>
        <v/>
      </c>
      <c r="R126" s="5" t="str">
        <f t="shared" si="79"/>
        <v/>
      </c>
      <c r="S126" s="4">
        <v>121439.99999999999</v>
      </c>
      <c r="T126" s="7">
        <f t="shared" si="120"/>
        <v>121440</v>
      </c>
      <c r="U126" s="4">
        <v>10183</v>
      </c>
      <c r="V126" s="4">
        <f>VLOOKUP(U126,'CC Odoo'!$A$1:$E$998,4,FALSE)</f>
        <v>955</v>
      </c>
      <c r="W126" s="4" t="str">
        <f t="shared" si="80"/>
        <v>{"955": 100.0}</v>
      </c>
      <c r="X126" s="4" t="str">
        <f t="shared" si="81"/>
        <v>101011701</v>
      </c>
      <c r="Y126" s="4" t="str">
        <f t="shared" si="82"/>
        <v>3010093</v>
      </c>
      <c r="Z126" s="4" t="str">
        <f t="shared" si="83"/>
        <v>3010094</v>
      </c>
      <c r="AA126" s="4" t="str">
        <f t="shared" si="84"/>
        <v>101011701</v>
      </c>
      <c r="AB126" s="4" t="str">
        <f t="shared" si="85"/>
        <v>3010096</v>
      </c>
      <c r="AC126" s="4" t="str">
        <f t="shared" si="86"/>
        <v>3010097</v>
      </c>
      <c r="AD126" s="5">
        <f t="shared" si="87"/>
        <v>45387</v>
      </c>
      <c r="AE126" s="5" t="str">
        <f t="shared" si="88"/>
        <v/>
      </c>
      <c r="AF126" s="5">
        <f t="shared" si="89"/>
        <v>45357</v>
      </c>
      <c r="AG126" s="5" t="str">
        <f t="shared" si="90"/>
        <v/>
      </c>
      <c r="AH126" s="5">
        <f t="shared" si="91"/>
        <v>45382</v>
      </c>
      <c r="AI126" s="5" t="str">
        <f t="shared" si="92"/>
        <v/>
      </c>
      <c r="AJ126" s="5">
        <f t="shared" si="93"/>
        <v>45367</v>
      </c>
      <c r="AK126" s="5" t="str">
        <f t="shared" si="94"/>
        <v/>
      </c>
      <c r="AL126" s="5">
        <f t="shared" si="95"/>
        <v>45352</v>
      </c>
      <c r="AM126" s="5" t="str">
        <f t="shared" si="96"/>
        <v/>
      </c>
      <c r="AN126" s="5">
        <f t="shared" si="97"/>
        <v>45373</v>
      </c>
      <c r="AO126" s="5" t="str">
        <f t="shared" si="98"/>
        <v/>
      </c>
      <c r="AQ126" s="4" t="str">
        <f t="shared" si="121"/>
        <v>{"</v>
      </c>
      <c r="AR126" s="4" t="str">
        <f t="shared" si="122"/>
        <v>"</v>
      </c>
      <c r="AS126" s="4" t="str">
        <f t="shared" si="123"/>
        <v xml:space="preserve">: </v>
      </c>
      <c r="AT126" s="4" t="str">
        <f t="shared" si="124"/>
        <v>100.0</v>
      </c>
      <c r="AU126" s="4" t="str">
        <f t="shared" si="125"/>
        <v>}</v>
      </c>
      <c r="AW126" s="8" t="str">
        <f t="shared" si="100"/>
        <v>15% PUR</v>
      </c>
      <c r="AX126" s="8" t="str">
        <f t="shared" si="101"/>
        <v>0% PUR</v>
      </c>
      <c r="AY126" s="8" t="str">
        <f t="shared" si="102"/>
        <v>15% PUR</v>
      </c>
      <c r="AZ126" s="8" t="str">
        <f t="shared" si="103"/>
        <v>15% PUR</v>
      </c>
      <c r="BA126" s="8" t="str">
        <f t="shared" si="104"/>
        <v>15% PUR</v>
      </c>
      <c r="BB126" s="8" t="str">
        <f t="shared" si="105"/>
        <v>0% PUR</v>
      </c>
      <c r="BC126" s="4" t="str">
        <f t="shared" si="99"/>
        <v>Deduction of Advance Payment to Suppliers</v>
      </c>
      <c r="BD126" s="4" t="str">
        <f t="shared" si="126"/>
        <v>Manpower</v>
      </c>
      <c r="BE126" s="4" t="str">
        <f t="shared" si="127"/>
        <v>Machinary</v>
      </c>
      <c r="BF126" s="4" t="str">
        <f t="shared" si="128"/>
        <v>Deduction of Advance Payment to Suppliers</v>
      </c>
      <c r="BG126" s="4" t="str">
        <f t="shared" si="129"/>
        <v>Indirect Costs</v>
      </c>
      <c r="BH126" s="4" t="str">
        <f t="shared" si="130"/>
        <v>Overheads</v>
      </c>
      <c r="BI126" s="4">
        <f t="shared" si="106"/>
        <v>-1</v>
      </c>
      <c r="BJ126" s="4">
        <f t="shared" si="107"/>
        <v>1</v>
      </c>
      <c r="BK126" s="4">
        <f t="shared" si="108"/>
        <v>1</v>
      </c>
      <c r="BL126" s="4">
        <f t="shared" si="109"/>
        <v>-1</v>
      </c>
      <c r="BM126" s="4">
        <f t="shared" si="110"/>
        <v>1</v>
      </c>
      <c r="BN126" s="4">
        <f t="shared" si="111"/>
        <v>1</v>
      </c>
      <c r="BO126" s="26">
        <f t="shared" si="112"/>
        <v>56287</v>
      </c>
      <c r="BP126" s="26">
        <f t="shared" si="113"/>
        <v>27494</v>
      </c>
      <c r="BQ126" s="26">
        <f t="shared" si="114"/>
        <v>2538</v>
      </c>
      <c r="BR126" s="26">
        <f t="shared" si="115"/>
        <v>11270</v>
      </c>
      <c r="BS126" s="26">
        <f t="shared" si="116"/>
        <v>4821</v>
      </c>
      <c r="BT126" s="26">
        <f t="shared" si="117"/>
        <v>11124</v>
      </c>
      <c r="BU126" s="27">
        <f t="shared" si="118"/>
        <v>-121440</v>
      </c>
      <c r="BV126" s="27" t="str">
        <f t="shared" si="119"/>
        <v/>
      </c>
    </row>
    <row r="127" spans="1:74" x14ac:dyDescent="0.2">
      <c r="A127" s="4" t="s">
        <v>794</v>
      </c>
      <c r="B127" s="5">
        <v>45352</v>
      </c>
      <c r="C127" s="5">
        <f t="shared" si="71"/>
        <v>45322</v>
      </c>
      <c r="D127" s="31" t="s">
        <v>1038</v>
      </c>
      <c r="E127" s="4" t="str">
        <f t="shared" si="72"/>
        <v>Raw Material Supplier</v>
      </c>
      <c r="F127" s="31" t="s">
        <v>1039</v>
      </c>
      <c r="G127" s="4" t="str">
        <f t="shared" si="73"/>
        <v>Employees Wages &amp; Salaries</v>
      </c>
      <c r="H127" s="31" t="s">
        <v>1041</v>
      </c>
      <c r="I127" s="4" t="str">
        <f t="shared" si="74"/>
        <v>Machinary Depreciation &amp; Maintenance</v>
      </c>
      <c r="J127" s="31" t="s">
        <v>1040</v>
      </c>
      <c r="K127" s="4" t="str">
        <f t="shared" si="75"/>
        <v>Subcontractors &amp; Services</v>
      </c>
      <c r="L127" s="31" t="s">
        <v>1042</v>
      </c>
      <c r="M127" s="4" t="str">
        <f t="shared" si="76"/>
        <v>Indirect Costs</v>
      </c>
      <c r="N127" s="31" t="s">
        <v>1020</v>
      </c>
      <c r="O127" s="4" t="str">
        <f t="shared" si="77"/>
        <v>Overheads</v>
      </c>
      <c r="P127" s="5">
        <v>45382</v>
      </c>
      <c r="Q127" s="5">
        <f t="shared" si="78"/>
        <v>45352</v>
      </c>
      <c r="R127" s="5">
        <f t="shared" si="79"/>
        <v>45352</v>
      </c>
      <c r="S127" s="4">
        <v>403807</v>
      </c>
      <c r="T127" s="7">
        <f t="shared" si="120"/>
        <v>403807</v>
      </c>
      <c r="U127" s="4">
        <v>10147</v>
      </c>
      <c r="V127" s="4">
        <f>VLOOKUP(U127,'CC Odoo'!$A$1:$E$998,4,FALSE)</f>
        <v>919</v>
      </c>
      <c r="W127" s="4" t="str">
        <f t="shared" si="80"/>
        <v>{"919": 100.0}</v>
      </c>
      <c r="X127" s="4" t="str">
        <f t="shared" si="81"/>
        <v>3010092</v>
      </c>
      <c r="Y127" s="4" t="str">
        <f t="shared" si="82"/>
        <v>3010093</v>
      </c>
      <c r="Z127" s="4" t="str">
        <f t="shared" si="83"/>
        <v>3010094</v>
      </c>
      <c r="AA127" s="4" t="str">
        <f t="shared" si="84"/>
        <v>3010095</v>
      </c>
      <c r="AB127" s="4" t="str">
        <f t="shared" si="85"/>
        <v>3010096</v>
      </c>
      <c r="AC127" s="4" t="str">
        <f t="shared" si="86"/>
        <v>3010097</v>
      </c>
      <c r="AD127" s="5">
        <f t="shared" si="87"/>
        <v>45387</v>
      </c>
      <c r="AE127" s="5">
        <f t="shared" si="88"/>
        <v>45387</v>
      </c>
      <c r="AF127" s="5">
        <f t="shared" si="89"/>
        <v>45357</v>
      </c>
      <c r="AG127" s="5">
        <f t="shared" si="90"/>
        <v>45357</v>
      </c>
      <c r="AH127" s="5">
        <f t="shared" si="91"/>
        <v>45382</v>
      </c>
      <c r="AI127" s="5">
        <f t="shared" si="92"/>
        <v>45382</v>
      </c>
      <c r="AJ127" s="5">
        <f t="shared" si="93"/>
        <v>45367</v>
      </c>
      <c r="AK127" s="5">
        <f t="shared" si="94"/>
        <v>45367</v>
      </c>
      <c r="AL127" s="5">
        <f t="shared" si="95"/>
        <v>45352</v>
      </c>
      <c r="AM127" s="5">
        <f t="shared" si="96"/>
        <v>45352</v>
      </c>
      <c r="AN127" s="5">
        <f t="shared" si="97"/>
        <v>45373</v>
      </c>
      <c r="AO127" s="5">
        <f t="shared" si="98"/>
        <v>45373</v>
      </c>
      <c r="AQ127" s="4" t="str">
        <f t="shared" si="121"/>
        <v>{"</v>
      </c>
      <c r="AR127" s="4" t="str">
        <f t="shared" si="122"/>
        <v>"</v>
      </c>
      <c r="AS127" s="4" t="str">
        <f t="shared" si="123"/>
        <v xml:space="preserve">: </v>
      </c>
      <c r="AT127" s="4" t="str">
        <f t="shared" si="124"/>
        <v>100.0</v>
      </c>
      <c r="AU127" s="4" t="str">
        <f t="shared" si="125"/>
        <v>}</v>
      </c>
      <c r="AW127" s="8" t="str">
        <f t="shared" si="100"/>
        <v>15% PUR</v>
      </c>
      <c r="AX127" s="8" t="str">
        <f t="shared" si="101"/>
        <v>0% PUR</v>
      </c>
      <c r="AY127" s="8" t="str">
        <f t="shared" si="102"/>
        <v>15% PUR</v>
      </c>
      <c r="AZ127" s="8" t="str">
        <f t="shared" si="103"/>
        <v>15% PUR</v>
      </c>
      <c r="BA127" s="8" t="str">
        <f t="shared" si="104"/>
        <v>15% PUR</v>
      </c>
      <c r="BB127" s="8" t="str">
        <f t="shared" si="105"/>
        <v>0% PUR</v>
      </c>
      <c r="BC127" s="4" t="str">
        <f t="shared" si="99"/>
        <v>Raw Material</v>
      </c>
      <c r="BD127" s="4" t="str">
        <f t="shared" si="126"/>
        <v>Manpower</v>
      </c>
      <c r="BE127" s="4" t="str">
        <f t="shared" si="127"/>
        <v>Machinary</v>
      </c>
      <c r="BF127" s="4" t="str">
        <f t="shared" si="128"/>
        <v>Subcontractors</v>
      </c>
      <c r="BG127" s="4" t="str">
        <f t="shared" si="129"/>
        <v>Indirect Costs</v>
      </c>
      <c r="BH127" s="4" t="str">
        <f t="shared" si="130"/>
        <v>Overheads</v>
      </c>
      <c r="BI127" s="4">
        <f t="shared" si="106"/>
        <v>1</v>
      </c>
      <c r="BJ127" s="4">
        <f t="shared" si="107"/>
        <v>1</v>
      </c>
      <c r="BK127" s="4">
        <f t="shared" si="108"/>
        <v>1</v>
      </c>
      <c r="BL127" s="4">
        <f t="shared" si="109"/>
        <v>1</v>
      </c>
      <c r="BM127" s="4">
        <f t="shared" si="110"/>
        <v>1</v>
      </c>
      <c r="BN127" s="4">
        <f t="shared" si="111"/>
        <v>1</v>
      </c>
      <c r="BO127" s="26">
        <f t="shared" si="112"/>
        <v>187165</v>
      </c>
      <c r="BP127" s="26">
        <f t="shared" si="113"/>
        <v>91422</v>
      </c>
      <c r="BQ127" s="26">
        <f t="shared" si="114"/>
        <v>8440</v>
      </c>
      <c r="BR127" s="26">
        <f t="shared" si="115"/>
        <v>37473</v>
      </c>
      <c r="BS127" s="26">
        <f t="shared" si="116"/>
        <v>16031</v>
      </c>
      <c r="BT127" s="26">
        <f t="shared" si="117"/>
        <v>36989</v>
      </c>
      <c r="BU127" s="27">
        <f t="shared" si="118"/>
        <v>403807</v>
      </c>
      <c r="BV127" s="27">
        <f t="shared" si="119"/>
        <v>377520</v>
      </c>
    </row>
    <row r="128" spans="1:74" x14ac:dyDescent="0.2">
      <c r="A128" s="4" t="s">
        <v>795</v>
      </c>
      <c r="B128" s="5">
        <v>45352</v>
      </c>
      <c r="C128" s="5" t="str">
        <f t="shared" si="71"/>
        <v/>
      </c>
      <c r="D128" s="31" t="s">
        <v>1038</v>
      </c>
      <c r="E128" s="4" t="str">
        <f t="shared" si="72"/>
        <v/>
      </c>
      <c r="F128" s="31" t="s">
        <v>1039</v>
      </c>
      <c r="G128" s="4" t="str">
        <f t="shared" si="73"/>
        <v/>
      </c>
      <c r="H128" s="31" t="s">
        <v>1041</v>
      </c>
      <c r="I128" s="4" t="str">
        <f t="shared" si="74"/>
        <v/>
      </c>
      <c r="J128" s="31" t="s">
        <v>1040</v>
      </c>
      <c r="K128" s="4" t="str">
        <f t="shared" si="75"/>
        <v/>
      </c>
      <c r="L128" s="31" t="s">
        <v>1042</v>
      </c>
      <c r="M128" s="4" t="str">
        <f t="shared" si="76"/>
        <v/>
      </c>
      <c r="N128" s="31" t="s">
        <v>1020</v>
      </c>
      <c r="O128" s="4" t="str">
        <f t="shared" si="77"/>
        <v/>
      </c>
      <c r="P128" s="5">
        <v>45382</v>
      </c>
      <c r="Q128" s="5" t="str">
        <f t="shared" si="78"/>
        <v/>
      </c>
      <c r="R128" s="5" t="str">
        <f t="shared" si="79"/>
        <v/>
      </c>
      <c r="S128" s="4">
        <v>0</v>
      </c>
      <c r="T128" s="7">
        <f t="shared" si="120"/>
        <v>0</v>
      </c>
      <c r="U128" s="4">
        <v>10147</v>
      </c>
      <c r="V128" s="4">
        <f>VLOOKUP(U128,'CC Odoo'!$A$1:$E$998,4,FALSE)</f>
        <v>919</v>
      </c>
      <c r="W128" s="4" t="str">
        <f t="shared" si="80"/>
        <v>{"919": 100.0}</v>
      </c>
      <c r="X128" s="4" t="str">
        <f t="shared" si="81"/>
        <v>101011701</v>
      </c>
      <c r="Y128" s="4" t="str">
        <f t="shared" si="82"/>
        <v>3010093</v>
      </c>
      <c r="Z128" s="4" t="str">
        <f t="shared" si="83"/>
        <v>3010094</v>
      </c>
      <c r="AA128" s="4" t="str">
        <f t="shared" si="84"/>
        <v>101011701</v>
      </c>
      <c r="AB128" s="4" t="str">
        <f t="shared" si="85"/>
        <v>3010096</v>
      </c>
      <c r="AC128" s="4" t="str">
        <f t="shared" si="86"/>
        <v>3010097</v>
      </c>
      <c r="AD128" s="5">
        <f t="shared" si="87"/>
        <v>45387</v>
      </c>
      <c r="AE128" s="5" t="str">
        <f t="shared" si="88"/>
        <v/>
      </c>
      <c r="AF128" s="5">
        <f t="shared" si="89"/>
        <v>45357</v>
      </c>
      <c r="AG128" s="5" t="str">
        <f t="shared" si="90"/>
        <v/>
      </c>
      <c r="AH128" s="5">
        <f t="shared" si="91"/>
        <v>45382</v>
      </c>
      <c r="AI128" s="5" t="str">
        <f t="shared" si="92"/>
        <v/>
      </c>
      <c r="AJ128" s="5">
        <f t="shared" si="93"/>
        <v>45367</v>
      </c>
      <c r="AK128" s="5" t="str">
        <f t="shared" si="94"/>
        <v/>
      </c>
      <c r="AL128" s="5">
        <f t="shared" si="95"/>
        <v>45352</v>
      </c>
      <c r="AM128" s="5" t="str">
        <f t="shared" si="96"/>
        <v/>
      </c>
      <c r="AN128" s="5">
        <f t="shared" si="97"/>
        <v>45373</v>
      </c>
      <c r="AO128" s="5" t="str">
        <f t="shared" si="98"/>
        <v/>
      </c>
      <c r="AQ128" s="4" t="str">
        <f t="shared" si="121"/>
        <v>{"</v>
      </c>
      <c r="AR128" s="4" t="str">
        <f t="shared" si="122"/>
        <v>"</v>
      </c>
      <c r="AS128" s="4" t="str">
        <f t="shared" si="123"/>
        <v xml:space="preserve">: </v>
      </c>
      <c r="AT128" s="4" t="str">
        <f t="shared" si="124"/>
        <v>100.0</v>
      </c>
      <c r="AU128" s="4" t="str">
        <f t="shared" si="125"/>
        <v>}</v>
      </c>
      <c r="AW128" s="8" t="str">
        <f t="shared" si="100"/>
        <v>15% PUR</v>
      </c>
      <c r="AX128" s="8" t="str">
        <f t="shared" si="101"/>
        <v>0% PUR</v>
      </c>
      <c r="AY128" s="8" t="str">
        <f t="shared" si="102"/>
        <v>15% PUR</v>
      </c>
      <c r="AZ128" s="8" t="str">
        <f t="shared" si="103"/>
        <v>15% PUR</v>
      </c>
      <c r="BA128" s="8" t="str">
        <f t="shared" si="104"/>
        <v>15% PUR</v>
      </c>
      <c r="BB128" s="8" t="str">
        <f t="shared" si="105"/>
        <v>0% PUR</v>
      </c>
      <c r="BC128" s="4" t="str">
        <f t="shared" si="99"/>
        <v>Deduction of Advance Payment to Suppliers</v>
      </c>
      <c r="BD128" s="4" t="str">
        <f t="shared" si="126"/>
        <v>Manpower</v>
      </c>
      <c r="BE128" s="4" t="str">
        <f t="shared" si="127"/>
        <v>Machinary</v>
      </c>
      <c r="BF128" s="4" t="str">
        <f t="shared" si="128"/>
        <v>Deduction of Advance Payment to Suppliers</v>
      </c>
      <c r="BG128" s="4" t="str">
        <f t="shared" si="129"/>
        <v>Indirect Costs</v>
      </c>
      <c r="BH128" s="4" t="str">
        <f t="shared" si="130"/>
        <v>Overheads</v>
      </c>
      <c r="BI128" s="4">
        <f t="shared" si="106"/>
        <v>-1</v>
      </c>
      <c r="BJ128" s="4">
        <f t="shared" si="107"/>
        <v>1</v>
      </c>
      <c r="BK128" s="4">
        <f t="shared" si="108"/>
        <v>1</v>
      </c>
      <c r="BL128" s="4">
        <f t="shared" si="109"/>
        <v>-1</v>
      </c>
      <c r="BM128" s="4">
        <f t="shared" si="110"/>
        <v>1</v>
      </c>
      <c r="BN128" s="4">
        <f t="shared" si="111"/>
        <v>1</v>
      </c>
      <c r="BO128" s="26">
        <f t="shared" si="112"/>
        <v>0</v>
      </c>
      <c r="BP128" s="26">
        <f t="shared" si="113"/>
        <v>0</v>
      </c>
      <c r="BQ128" s="26">
        <f t="shared" si="114"/>
        <v>0</v>
      </c>
      <c r="BR128" s="26">
        <f t="shared" si="115"/>
        <v>0</v>
      </c>
      <c r="BS128" s="26">
        <f t="shared" si="116"/>
        <v>0</v>
      </c>
      <c r="BT128" s="26">
        <f t="shared" si="117"/>
        <v>0</v>
      </c>
      <c r="BU128" s="27">
        <f t="shared" si="118"/>
        <v>0</v>
      </c>
      <c r="BV128" s="27" t="str">
        <f t="shared" si="119"/>
        <v/>
      </c>
    </row>
    <row r="129" spans="1:74" x14ac:dyDescent="0.2">
      <c r="A129" s="4" t="s">
        <v>794</v>
      </c>
      <c r="B129" s="5">
        <v>45352</v>
      </c>
      <c r="C129" s="5">
        <f t="shared" si="71"/>
        <v>45322</v>
      </c>
      <c r="D129" s="31" t="s">
        <v>1038</v>
      </c>
      <c r="E129" s="4" t="str">
        <f t="shared" si="72"/>
        <v>Raw Material Supplier</v>
      </c>
      <c r="F129" s="31" t="s">
        <v>1039</v>
      </c>
      <c r="G129" s="4" t="str">
        <f t="shared" si="73"/>
        <v>Employees Wages &amp; Salaries</v>
      </c>
      <c r="H129" s="31" t="s">
        <v>1041</v>
      </c>
      <c r="I129" s="4" t="str">
        <f t="shared" si="74"/>
        <v>Machinary Depreciation &amp; Maintenance</v>
      </c>
      <c r="J129" s="31" t="s">
        <v>1040</v>
      </c>
      <c r="K129" s="4" t="str">
        <f t="shared" si="75"/>
        <v>Subcontractors &amp; Services</v>
      </c>
      <c r="L129" s="31" t="s">
        <v>1042</v>
      </c>
      <c r="M129" s="4" t="str">
        <f t="shared" si="76"/>
        <v>Indirect Costs</v>
      </c>
      <c r="N129" s="31" t="s">
        <v>1020</v>
      </c>
      <c r="O129" s="4" t="str">
        <f t="shared" si="77"/>
        <v>Overheads</v>
      </c>
      <c r="P129" s="5">
        <v>45382</v>
      </c>
      <c r="Q129" s="5">
        <f t="shared" si="78"/>
        <v>45352</v>
      </c>
      <c r="R129" s="5">
        <f t="shared" si="79"/>
        <v>45352</v>
      </c>
      <c r="S129" s="4">
        <v>124831</v>
      </c>
      <c r="T129" s="7">
        <f t="shared" si="120"/>
        <v>124831</v>
      </c>
      <c r="U129" s="4">
        <v>10168</v>
      </c>
      <c r="V129" s="4">
        <f>VLOOKUP(U129,'CC Odoo'!$A$1:$E$998,4,FALSE)</f>
        <v>940</v>
      </c>
      <c r="W129" s="4" t="str">
        <f t="shared" si="80"/>
        <v>{"940": 100.0}</v>
      </c>
      <c r="X129" s="4" t="str">
        <f t="shared" si="81"/>
        <v>3010092</v>
      </c>
      <c r="Y129" s="4" t="str">
        <f t="shared" si="82"/>
        <v>3010093</v>
      </c>
      <c r="Z129" s="4" t="str">
        <f t="shared" si="83"/>
        <v>3010094</v>
      </c>
      <c r="AA129" s="4" t="str">
        <f t="shared" si="84"/>
        <v>3010095</v>
      </c>
      <c r="AB129" s="4" t="str">
        <f t="shared" si="85"/>
        <v>3010096</v>
      </c>
      <c r="AC129" s="4" t="str">
        <f t="shared" si="86"/>
        <v>3010097</v>
      </c>
      <c r="AD129" s="5">
        <f t="shared" si="87"/>
        <v>45387</v>
      </c>
      <c r="AE129" s="5">
        <f t="shared" si="88"/>
        <v>45387</v>
      </c>
      <c r="AF129" s="5">
        <f t="shared" si="89"/>
        <v>45357</v>
      </c>
      <c r="AG129" s="5">
        <f t="shared" si="90"/>
        <v>45357</v>
      </c>
      <c r="AH129" s="5">
        <f t="shared" si="91"/>
        <v>45382</v>
      </c>
      <c r="AI129" s="5">
        <f t="shared" si="92"/>
        <v>45382</v>
      </c>
      <c r="AJ129" s="5">
        <f t="shared" si="93"/>
        <v>45367</v>
      </c>
      <c r="AK129" s="5">
        <f t="shared" si="94"/>
        <v>45367</v>
      </c>
      <c r="AL129" s="5">
        <f t="shared" si="95"/>
        <v>45352</v>
      </c>
      <c r="AM129" s="5">
        <f t="shared" si="96"/>
        <v>45352</v>
      </c>
      <c r="AN129" s="5">
        <f t="shared" si="97"/>
        <v>45373</v>
      </c>
      <c r="AO129" s="5">
        <f t="shared" si="98"/>
        <v>45373</v>
      </c>
      <c r="AQ129" s="4" t="str">
        <f t="shared" si="121"/>
        <v>{"</v>
      </c>
      <c r="AR129" s="4" t="str">
        <f t="shared" si="122"/>
        <v>"</v>
      </c>
      <c r="AS129" s="4" t="str">
        <f t="shared" si="123"/>
        <v xml:space="preserve">: </v>
      </c>
      <c r="AT129" s="4" t="str">
        <f t="shared" si="124"/>
        <v>100.0</v>
      </c>
      <c r="AU129" s="4" t="str">
        <f t="shared" si="125"/>
        <v>}</v>
      </c>
      <c r="AW129" s="8" t="str">
        <f t="shared" si="100"/>
        <v>15% PUR</v>
      </c>
      <c r="AX129" s="8" t="str">
        <f t="shared" si="101"/>
        <v>0% PUR</v>
      </c>
      <c r="AY129" s="8" t="str">
        <f t="shared" si="102"/>
        <v>15% PUR</v>
      </c>
      <c r="AZ129" s="8" t="str">
        <f t="shared" si="103"/>
        <v>15% PUR</v>
      </c>
      <c r="BA129" s="8" t="str">
        <f t="shared" si="104"/>
        <v>15% PUR</v>
      </c>
      <c r="BB129" s="8" t="str">
        <f t="shared" si="105"/>
        <v>0% PUR</v>
      </c>
      <c r="BC129" s="4" t="str">
        <f t="shared" si="99"/>
        <v>Raw Material</v>
      </c>
      <c r="BD129" s="4" t="str">
        <f t="shared" si="126"/>
        <v>Manpower</v>
      </c>
      <c r="BE129" s="4" t="str">
        <f t="shared" si="127"/>
        <v>Machinary</v>
      </c>
      <c r="BF129" s="4" t="str">
        <f t="shared" si="128"/>
        <v>Subcontractors</v>
      </c>
      <c r="BG129" s="4" t="str">
        <f t="shared" si="129"/>
        <v>Indirect Costs</v>
      </c>
      <c r="BH129" s="4" t="str">
        <f t="shared" si="130"/>
        <v>Overheads</v>
      </c>
      <c r="BI129" s="4">
        <f t="shared" si="106"/>
        <v>1</v>
      </c>
      <c r="BJ129" s="4">
        <f t="shared" si="107"/>
        <v>1</v>
      </c>
      <c r="BK129" s="4">
        <f t="shared" si="108"/>
        <v>1</v>
      </c>
      <c r="BL129" s="4">
        <f t="shared" si="109"/>
        <v>1</v>
      </c>
      <c r="BM129" s="4">
        <f t="shared" si="110"/>
        <v>1</v>
      </c>
      <c r="BN129" s="4">
        <f t="shared" si="111"/>
        <v>1</v>
      </c>
      <c r="BO129" s="26">
        <f t="shared" si="112"/>
        <v>57859</v>
      </c>
      <c r="BP129" s="26">
        <f t="shared" si="113"/>
        <v>28262</v>
      </c>
      <c r="BQ129" s="26">
        <f t="shared" si="114"/>
        <v>2609</v>
      </c>
      <c r="BR129" s="26">
        <f t="shared" si="115"/>
        <v>11584</v>
      </c>
      <c r="BS129" s="26">
        <f t="shared" si="116"/>
        <v>4956</v>
      </c>
      <c r="BT129" s="26">
        <f t="shared" si="117"/>
        <v>11435</v>
      </c>
      <c r="BU129" s="27">
        <f t="shared" si="118"/>
        <v>124831</v>
      </c>
      <c r="BV129" s="27">
        <f t="shared" si="119"/>
        <v>116705</v>
      </c>
    </row>
    <row r="130" spans="1:74" x14ac:dyDescent="0.2">
      <c r="A130" s="4" t="s">
        <v>795</v>
      </c>
      <c r="B130" s="5">
        <v>45352</v>
      </c>
      <c r="C130" s="5" t="str">
        <f t="shared" ref="C130:C193" si="131">IF(U130&lt;&gt;U129,B130-30,"")</f>
        <v/>
      </c>
      <c r="D130" s="31" t="s">
        <v>1038</v>
      </c>
      <c r="E130" s="4" t="str">
        <f t="shared" ref="E130:E193" si="132">IF(U130&lt;&gt;U129,D130,"")</f>
        <v/>
      </c>
      <c r="F130" s="31" t="s">
        <v>1039</v>
      </c>
      <c r="G130" s="4" t="str">
        <f t="shared" ref="G130:G193" si="133">IF(W130&lt;&gt;W129,F130,"")</f>
        <v/>
      </c>
      <c r="H130" s="31" t="s">
        <v>1041</v>
      </c>
      <c r="I130" s="4" t="str">
        <f t="shared" ref="I130:I193" si="134">IF(W130&lt;&gt;W129,H130,"")</f>
        <v/>
      </c>
      <c r="J130" s="31" t="s">
        <v>1040</v>
      </c>
      <c r="K130" s="4" t="str">
        <f t="shared" ref="K130:K193" si="135">IF(U130&lt;&gt;U129,J130,"")</f>
        <v/>
      </c>
      <c r="L130" s="31" t="s">
        <v>1042</v>
      </c>
      <c r="M130" s="4" t="str">
        <f t="shared" ref="M130:M193" si="136">IF(U130&lt;&gt;U129,L130,"")</f>
        <v/>
      </c>
      <c r="N130" s="31" t="s">
        <v>1020</v>
      </c>
      <c r="O130" s="4" t="str">
        <f t="shared" ref="O130:O193" si="137">IF(U130&lt;&gt;U129,N130,"")</f>
        <v/>
      </c>
      <c r="P130" s="5">
        <v>45382</v>
      </c>
      <c r="Q130" s="5" t="str">
        <f t="shared" ref="Q130:Q193" si="138">IF(U130&lt;&gt;U129,P130-30,"")</f>
        <v/>
      </c>
      <c r="R130" s="5" t="str">
        <f t="shared" ref="R130:R193" si="139">IF(U130&lt;&gt;U129,P130-30,"")</f>
        <v/>
      </c>
      <c r="S130" s="4">
        <v>24966.2</v>
      </c>
      <c r="T130" s="7">
        <f t="shared" si="120"/>
        <v>24966</v>
      </c>
      <c r="U130" s="4">
        <v>10168</v>
      </c>
      <c r="V130" s="4">
        <f>VLOOKUP(U130,'CC Odoo'!$A$1:$E$998,4,FALSE)</f>
        <v>940</v>
      </c>
      <c r="W130" s="4" t="str">
        <f t="shared" ref="W130:W193" si="140">AQ130&amp;V130&amp;AR130&amp;AS130&amp;AT130&amp;AU130</f>
        <v>{"940": 100.0}</v>
      </c>
      <c r="X130" s="4" t="str">
        <f t="shared" ref="X130:X193" si="141">IF(A130="TOTAL WORKS","3010092",IF(A130="ADV. PAYMENT","101011701","99999"))</f>
        <v>101011701</v>
      </c>
      <c r="Y130" s="4" t="str">
        <f t="shared" ref="Y130:Y193" si="142">IF(A130="TOTAL WORKS","3010093",IF(A130="ADV. PAYMENT","3010093","3010093"))</f>
        <v>3010093</v>
      </c>
      <c r="Z130" s="4" t="str">
        <f t="shared" ref="Z130:Z193" si="143">IF(A130="TOTAL WORKS","3010094",IF(A130="ADV. PAYMENT","3010094","3010094"))</f>
        <v>3010094</v>
      </c>
      <c r="AA130" s="4" t="str">
        <f t="shared" ref="AA130:AA193" si="144">IF(A130="TOTAL WORKS","3010095",IF(A130="ADV. PAYMENT","101011701","3010095"))</f>
        <v>101011701</v>
      </c>
      <c r="AB130" s="4" t="str">
        <f t="shared" ref="AB130:AB193" si="145">IF(A130="TOTAL WORKS","3010096",IF(A130="ADV. PAYMENT","3010096","3010096"))</f>
        <v>3010096</v>
      </c>
      <c r="AC130" s="4" t="str">
        <f t="shared" ref="AC130:AC193" si="146">IF(A130="TOTAL WORKS","3010097",IF(A130="ADV. PAYMENT","3010097","3010097"))</f>
        <v>3010097</v>
      </c>
      <c r="AD130" s="5">
        <f t="shared" ref="AD130:AD193" si="147">P130-30+35</f>
        <v>45387</v>
      </c>
      <c r="AE130" s="5" t="str">
        <f t="shared" ref="AE130:AE193" si="148">IF(R130&lt;&gt;"",AD130,"")</f>
        <v/>
      </c>
      <c r="AF130" s="5">
        <f t="shared" ref="AF130:AF193" si="149">P130-30+5</f>
        <v>45357</v>
      </c>
      <c r="AG130" s="5" t="str">
        <f t="shared" ref="AG130:AG193" si="150">IF(R130&lt;&gt;"",AF130,"")</f>
        <v/>
      </c>
      <c r="AH130" s="5">
        <f t="shared" ref="AH130:AH193" si="151">P130-30+30</f>
        <v>45382</v>
      </c>
      <c r="AI130" s="5" t="str">
        <f t="shared" ref="AI130:AI193" si="152">IF(R130&lt;&gt;"",AH130,"")</f>
        <v/>
      </c>
      <c r="AJ130" s="5">
        <f t="shared" ref="AJ130:AJ193" si="153">P130-30+15</f>
        <v>45367</v>
      </c>
      <c r="AK130" s="5" t="str">
        <f t="shared" ref="AK130:AK193" si="154">IF(R130&lt;&gt;"",AJ130,"")</f>
        <v/>
      </c>
      <c r="AL130" s="5">
        <f t="shared" ref="AL130:AL193" si="155">P130-30</f>
        <v>45352</v>
      </c>
      <c r="AM130" s="5" t="str">
        <f t="shared" ref="AM130:AM193" si="156">IF(R130&lt;&gt;"",AL130,"")</f>
        <v/>
      </c>
      <c r="AN130" s="5">
        <f t="shared" ref="AN130:AN193" si="157">P130-30+21</f>
        <v>45373</v>
      </c>
      <c r="AO130" s="5" t="str">
        <f t="shared" ref="AO130:AO193" si="158">IF(R130&lt;&gt;"",AN130,"")</f>
        <v/>
      </c>
      <c r="AQ130" s="4" t="str">
        <f t="shared" si="121"/>
        <v>{"</v>
      </c>
      <c r="AR130" s="4" t="str">
        <f t="shared" si="122"/>
        <v>"</v>
      </c>
      <c r="AS130" s="4" t="str">
        <f t="shared" si="123"/>
        <v xml:space="preserve">: </v>
      </c>
      <c r="AT130" s="4" t="str">
        <f t="shared" si="124"/>
        <v>100.0</v>
      </c>
      <c r="AU130" s="4" t="str">
        <f t="shared" si="125"/>
        <v>}</v>
      </c>
      <c r="AW130" s="8" t="str">
        <f t="shared" si="100"/>
        <v>15% PUR</v>
      </c>
      <c r="AX130" s="8" t="str">
        <f t="shared" si="101"/>
        <v>0% PUR</v>
      </c>
      <c r="AY130" s="8" t="str">
        <f t="shared" si="102"/>
        <v>15% PUR</v>
      </c>
      <c r="AZ130" s="8" t="str">
        <f t="shared" si="103"/>
        <v>15% PUR</v>
      </c>
      <c r="BA130" s="8" t="str">
        <f t="shared" si="104"/>
        <v>15% PUR</v>
      </c>
      <c r="BB130" s="8" t="str">
        <f t="shared" si="105"/>
        <v>0% PUR</v>
      </c>
      <c r="BC130" s="4" t="str">
        <f t="shared" ref="BC130:BC193" si="159">IF(X130="3010010","Raw Material",IF(X130="101011701","Deduction of Advance Payment to Suppliers","Raw Material"))</f>
        <v>Deduction of Advance Payment to Suppliers</v>
      </c>
      <c r="BD130" s="4" t="str">
        <f t="shared" si="126"/>
        <v>Manpower</v>
      </c>
      <c r="BE130" s="4" t="str">
        <f t="shared" si="127"/>
        <v>Machinary</v>
      </c>
      <c r="BF130" s="4" t="str">
        <f t="shared" si="128"/>
        <v>Deduction of Advance Payment to Suppliers</v>
      </c>
      <c r="BG130" s="4" t="str">
        <f t="shared" si="129"/>
        <v>Indirect Costs</v>
      </c>
      <c r="BH130" s="4" t="str">
        <f t="shared" si="130"/>
        <v>Overheads</v>
      </c>
      <c r="BI130" s="4">
        <f t="shared" si="106"/>
        <v>-1</v>
      </c>
      <c r="BJ130" s="4">
        <f t="shared" si="107"/>
        <v>1</v>
      </c>
      <c r="BK130" s="4">
        <f t="shared" si="108"/>
        <v>1</v>
      </c>
      <c r="BL130" s="4">
        <f t="shared" si="109"/>
        <v>-1</v>
      </c>
      <c r="BM130" s="4">
        <f t="shared" si="110"/>
        <v>1</v>
      </c>
      <c r="BN130" s="4">
        <f t="shared" si="111"/>
        <v>1</v>
      </c>
      <c r="BO130" s="26">
        <f t="shared" si="112"/>
        <v>11572</v>
      </c>
      <c r="BP130" s="26">
        <f t="shared" si="113"/>
        <v>5652</v>
      </c>
      <c r="BQ130" s="26">
        <f t="shared" si="114"/>
        <v>522</v>
      </c>
      <c r="BR130" s="26">
        <f t="shared" si="115"/>
        <v>2317</v>
      </c>
      <c r="BS130" s="26">
        <f t="shared" si="116"/>
        <v>991</v>
      </c>
      <c r="BT130" s="26">
        <f t="shared" si="117"/>
        <v>2287</v>
      </c>
      <c r="BU130" s="27">
        <f t="shared" si="118"/>
        <v>-24966</v>
      </c>
      <c r="BV130" s="27" t="str">
        <f t="shared" si="119"/>
        <v/>
      </c>
    </row>
    <row r="131" spans="1:74" x14ac:dyDescent="0.2">
      <c r="A131" s="4" t="s">
        <v>794</v>
      </c>
      <c r="B131" s="5">
        <v>45352</v>
      </c>
      <c r="C131" s="5">
        <f t="shared" si="131"/>
        <v>45322</v>
      </c>
      <c r="D131" s="31" t="s">
        <v>1038</v>
      </c>
      <c r="E131" s="4" t="str">
        <f t="shared" si="132"/>
        <v>Raw Material Supplier</v>
      </c>
      <c r="F131" s="31" t="s">
        <v>1039</v>
      </c>
      <c r="G131" s="4" t="str">
        <f t="shared" si="133"/>
        <v>Employees Wages &amp; Salaries</v>
      </c>
      <c r="H131" s="31" t="s">
        <v>1041</v>
      </c>
      <c r="I131" s="4" t="str">
        <f t="shared" si="134"/>
        <v>Machinary Depreciation &amp; Maintenance</v>
      </c>
      <c r="J131" s="31" t="s">
        <v>1040</v>
      </c>
      <c r="K131" s="4" t="str">
        <f t="shared" si="135"/>
        <v>Subcontractors &amp; Services</v>
      </c>
      <c r="L131" s="31" t="s">
        <v>1042</v>
      </c>
      <c r="M131" s="4" t="str">
        <f t="shared" si="136"/>
        <v>Indirect Costs</v>
      </c>
      <c r="N131" s="31" t="s">
        <v>1020</v>
      </c>
      <c r="O131" s="4" t="str">
        <f t="shared" si="137"/>
        <v>Overheads</v>
      </c>
      <c r="P131" s="5">
        <v>45382</v>
      </c>
      <c r="Q131" s="5">
        <f t="shared" si="138"/>
        <v>45352</v>
      </c>
      <c r="R131" s="5">
        <f t="shared" si="139"/>
        <v>45352</v>
      </c>
      <c r="S131" s="4">
        <v>188814</v>
      </c>
      <c r="T131" s="7">
        <f t="shared" ref="T131:T174" si="160">ROUND(S131,0)</f>
        <v>188814</v>
      </c>
      <c r="U131" s="4">
        <v>10208</v>
      </c>
      <c r="V131" s="4">
        <f>VLOOKUP(U131,'CC Odoo'!$A$1:$E$998,4,FALSE)</f>
        <v>980</v>
      </c>
      <c r="W131" s="4" t="str">
        <f t="shared" si="140"/>
        <v>{"980": 100.0}</v>
      </c>
      <c r="X131" s="4" t="str">
        <f t="shared" si="141"/>
        <v>3010092</v>
      </c>
      <c r="Y131" s="4" t="str">
        <f t="shared" si="142"/>
        <v>3010093</v>
      </c>
      <c r="Z131" s="4" t="str">
        <f t="shared" si="143"/>
        <v>3010094</v>
      </c>
      <c r="AA131" s="4" t="str">
        <f t="shared" si="144"/>
        <v>3010095</v>
      </c>
      <c r="AB131" s="4" t="str">
        <f t="shared" si="145"/>
        <v>3010096</v>
      </c>
      <c r="AC131" s="4" t="str">
        <f t="shared" si="146"/>
        <v>3010097</v>
      </c>
      <c r="AD131" s="5">
        <f t="shared" si="147"/>
        <v>45387</v>
      </c>
      <c r="AE131" s="5">
        <f t="shared" si="148"/>
        <v>45387</v>
      </c>
      <c r="AF131" s="5">
        <f t="shared" si="149"/>
        <v>45357</v>
      </c>
      <c r="AG131" s="5">
        <f t="shared" si="150"/>
        <v>45357</v>
      </c>
      <c r="AH131" s="5">
        <f t="shared" si="151"/>
        <v>45382</v>
      </c>
      <c r="AI131" s="5">
        <f t="shared" si="152"/>
        <v>45382</v>
      </c>
      <c r="AJ131" s="5">
        <f t="shared" si="153"/>
        <v>45367</v>
      </c>
      <c r="AK131" s="5">
        <f t="shared" si="154"/>
        <v>45367</v>
      </c>
      <c r="AL131" s="5">
        <f t="shared" si="155"/>
        <v>45352</v>
      </c>
      <c r="AM131" s="5">
        <f t="shared" si="156"/>
        <v>45352</v>
      </c>
      <c r="AN131" s="5">
        <f t="shared" si="157"/>
        <v>45373</v>
      </c>
      <c r="AO131" s="5">
        <f t="shared" si="158"/>
        <v>45373</v>
      </c>
      <c r="AQ131" s="4" t="str">
        <f t="shared" ref="AQ131:AQ174" si="161">"{"""</f>
        <v>{"</v>
      </c>
      <c r="AR131" s="4" t="str">
        <f t="shared" ref="AR131:AR174" si="162">""""</f>
        <v>"</v>
      </c>
      <c r="AS131" s="4" t="str">
        <f t="shared" ref="AS131:AS174" si="163">": "</f>
        <v xml:space="preserve">: </v>
      </c>
      <c r="AT131" s="4" t="str">
        <f t="shared" ref="AT131:AT174" si="164">"100.0"</f>
        <v>100.0</v>
      </c>
      <c r="AU131" s="4" t="str">
        <f t="shared" ref="AU131:AU174" si="165">"}"</f>
        <v>}</v>
      </c>
      <c r="AW131" s="8" t="str">
        <f t="shared" ref="AW131:AW194" si="166">IF(OR(X131="3010092",X131="101011701"),"15% PUR","0% PUR")</f>
        <v>15% PUR</v>
      </c>
      <c r="AX131" s="8" t="str">
        <f t="shared" ref="AX131:AX194" si="167">IF(OR(Y131="3010092",Y131="101011701"),"15% PUR","0% PUR")</f>
        <v>0% PUR</v>
      </c>
      <c r="AY131" s="8" t="str">
        <f t="shared" ref="AY131:AY194" si="168">IF(OR(Z131="3010094",Z131="101011701"),"15% PUR","0% PUR")</f>
        <v>15% PUR</v>
      </c>
      <c r="AZ131" s="8" t="str">
        <f t="shared" ref="AZ131:AZ194" si="169">IF(OR(AA131="3010095",AA131="101011701"),"15% PUR","0% PUR")</f>
        <v>15% PUR</v>
      </c>
      <c r="BA131" s="8" t="str">
        <f t="shared" ref="BA131:BA194" si="170">IF(OR(AB131="3010096",AB131="101011701"),"15% PUR","0% PUR")</f>
        <v>15% PUR</v>
      </c>
      <c r="BB131" s="8" t="str">
        <f t="shared" ref="BB131:BB194" si="171">IF(OR(AC131="3010092",AC131="101011701"),"15% PUR","0% PUR")</f>
        <v>0% PUR</v>
      </c>
      <c r="BC131" s="4" t="str">
        <f t="shared" si="159"/>
        <v>Raw Material</v>
      </c>
      <c r="BD131" s="4" t="str">
        <f t="shared" si="126"/>
        <v>Manpower</v>
      </c>
      <c r="BE131" s="4" t="str">
        <f t="shared" si="127"/>
        <v>Machinary</v>
      </c>
      <c r="BF131" s="4" t="str">
        <f t="shared" si="128"/>
        <v>Subcontractors</v>
      </c>
      <c r="BG131" s="4" t="str">
        <f t="shared" si="129"/>
        <v>Indirect Costs</v>
      </c>
      <c r="BH131" s="4" t="str">
        <f t="shared" si="130"/>
        <v>Overheads</v>
      </c>
      <c r="BI131" s="4">
        <f t="shared" ref="BI131:BI194" si="172">IF(X131="3010092",1,-1)</f>
        <v>1</v>
      </c>
      <c r="BJ131" s="4">
        <f t="shared" ref="BJ131:BJ194" si="173">IF(Y131="3010093",1,-1)</f>
        <v>1</v>
      </c>
      <c r="BK131" s="4">
        <f t="shared" ref="BK131:BK194" si="174">IF(Z131="3010094",1,-1)</f>
        <v>1</v>
      </c>
      <c r="BL131" s="4">
        <f t="shared" ref="BL131:BL194" si="175">IF(AA131="3010095",1,-1)</f>
        <v>1</v>
      </c>
      <c r="BM131" s="4">
        <f t="shared" ref="BM131:BM194" si="176">IF(AB131="3010096",1,-1)</f>
        <v>1</v>
      </c>
      <c r="BN131" s="4">
        <f t="shared" ref="BN131:BN194" si="177">IF(AC131="3010097",1,-1)</f>
        <v>1</v>
      </c>
      <c r="BO131" s="26">
        <f t="shared" ref="BO131:BO194" si="178">ROUND(T131*0.4635,0)</f>
        <v>87515</v>
      </c>
      <c r="BP131" s="26">
        <f t="shared" ref="BP131:BP194" si="179">ROUND(T131*0.2264,0)</f>
        <v>42747</v>
      </c>
      <c r="BQ131" s="26">
        <f t="shared" ref="BQ131:BQ194" si="180">ROUND(T131*0.0209,0)</f>
        <v>3946</v>
      </c>
      <c r="BR131" s="26">
        <f t="shared" ref="BR131:BR194" si="181">ROUND(T131*0.0928,0)</f>
        <v>17522</v>
      </c>
      <c r="BS131" s="26">
        <f t="shared" ref="BS131:BS194" si="182">ROUND(T131*0.0397,0)</f>
        <v>7496</v>
      </c>
      <c r="BT131" s="26">
        <f t="shared" ref="BT131:BT194" si="183">ROUND(T131*0.0916,0)</f>
        <v>17295</v>
      </c>
      <c r="BU131" s="27">
        <f t="shared" ref="BU131:BU194" si="184">ROUND(T131*BI131,0)</f>
        <v>188814</v>
      </c>
      <c r="BV131" s="27">
        <f t="shared" ref="BV131:BV194" si="185">IF(A131="TOTAL WORKS",BO131*BI131+BP131*BJ131+BQ131*BK131+BR131*BL131+BS131*BM131+BT131*BN131,"")</f>
        <v>176521</v>
      </c>
    </row>
    <row r="132" spans="1:74" x14ac:dyDescent="0.2">
      <c r="A132" s="4" t="s">
        <v>795</v>
      </c>
      <c r="B132" s="5">
        <v>45352</v>
      </c>
      <c r="C132" s="5" t="str">
        <f t="shared" si="131"/>
        <v/>
      </c>
      <c r="D132" s="31" t="s">
        <v>1038</v>
      </c>
      <c r="E132" s="4" t="str">
        <f t="shared" si="132"/>
        <v/>
      </c>
      <c r="F132" s="31" t="s">
        <v>1039</v>
      </c>
      <c r="G132" s="4" t="str">
        <f t="shared" si="133"/>
        <v/>
      </c>
      <c r="H132" s="31" t="s">
        <v>1041</v>
      </c>
      <c r="I132" s="4" t="str">
        <f t="shared" si="134"/>
        <v/>
      </c>
      <c r="J132" s="31" t="s">
        <v>1040</v>
      </c>
      <c r="K132" s="4" t="str">
        <f t="shared" si="135"/>
        <v/>
      </c>
      <c r="L132" s="31" t="s">
        <v>1042</v>
      </c>
      <c r="M132" s="4" t="str">
        <f t="shared" si="136"/>
        <v/>
      </c>
      <c r="N132" s="31" t="s">
        <v>1020</v>
      </c>
      <c r="O132" s="4" t="str">
        <f t="shared" si="137"/>
        <v/>
      </c>
      <c r="P132" s="5">
        <v>45382</v>
      </c>
      <c r="Q132" s="5" t="str">
        <f t="shared" si="138"/>
        <v/>
      </c>
      <c r="R132" s="5" t="str">
        <f t="shared" si="139"/>
        <v/>
      </c>
      <c r="S132" s="4">
        <v>0</v>
      </c>
      <c r="T132" s="7">
        <f t="shared" si="160"/>
        <v>0</v>
      </c>
      <c r="U132" s="4">
        <v>10208</v>
      </c>
      <c r="V132" s="4">
        <f>VLOOKUP(U132,'CC Odoo'!$A$1:$E$998,4,FALSE)</f>
        <v>980</v>
      </c>
      <c r="W132" s="4" t="str">
        <f t="shared" si="140"/>
        <v>{"980": 100.0}</v>
      </c>
      <c r="X132" s="4" t="str">
        <f t="shared" si="141"/>
        <v>101011701</v>
      </c>
      <c r="Y132" s="4" t="str">
        <f t="shared" si="142"/>
        <v>3010093</v>
      </c>
      <c r="Z132" s="4" t="str">
        <f t="shared" si="143"/>
        <v>3010094</v>
      </c>
      <c r="AA132" s="4" t="str">
        <f t="shared" si="144"/>
        <v>101011701</v>
      </c>
      <c r="AB132" s="4" t="str">
        <f t="shared" si="145"/>
        <v>3010096</v>
      </c>
      <c r="AC132" s="4" t="str">
        <f t="shared" si="146"/>
        <v>3010097</v>
      </c>
      <c r="AD132" s="5">
        <f t="shared" si="147"/>
        <v>45387</v>
      </c>
      <c r="AE132" s="5" t="str">
        <f t="shared" si="148"/>
        <v/>
      </c>
      <c r="AF132" s="5">
        <f t="shared" si="149"/>
        <v>45357</v>
      </c>
      <c r="AG132" s="5" t="str">
        <f t="shared" si="150"/>
        <v/>
      </c>
      <c r="AH132" s="5">
        <f t="shared" si="151"/>
        <v>45382</v>
      </c>
      <c r="AI132" s="5" t="str">
        <f t="shared" si="152"/>
        <v/>
      </c>
      <c r="AJ132" s="5">
        <f t="shared" si="153"/>
        <v>45367</v>
      </c>
      <c r="AK132" s="5" t="str">
        <f t="shared" si="154"/>
        <v/>
      </c>
      <c r="AL132" s="5">
        <f t="shared" si="155"/>
        <v>45352</v>
      </c>
      <c r="AM132" s="5" t="str">
        <f t="shared" si="156"/>
        <v/>
      </c>
      <c r="AN132" s="5">
        <f t="shared" si="157"/>
        <v>45373</v>
      </c>
      <c r="AO132" s="5" t="str">
        <f t="shared" si="158"/>
        <v/>
      </c>
      <c r="AQ132" s="4" t="str">
        <f t="shared" si="161"/>
        <v>{"</v>
      </c>
      <c r="AR132" s="4" t="str">
        <f t="shared" si="162"/>
        <v>"</v>
      </c>
      <c r="AS132" s="4" t="str">
        <f t="shared" si="163"/>
        <v xml:space="preserve">: </v>
      </c>
      <c r="AT132" s="4" t="str">
        <f t="shared" si="164"/>
        <v>100.0</v>
      </c>
      <c r="AU132" s="4" t="str">
        <f t="shared" si="165"/>
        <v>}</v>
      </c>
      <c r="AW132" s="8" t="str">
        <f t="shared" si="166"/>
        <v>15% PUR</v>
      </c>
      <c r="AX132" s="8" t="str">
        <f t="shared" si="167"/>
        <v>0% PUR</v>
      </c>
      <c r="AY132" s="8" t="str">
        <f t="shared" si="168"/>
        <v>15% PUR</v>
      </c>
      <c r="AZ132" s="8" t="str">
        <f t="shared" si="169"/>
        <v>15% PUR</v>
      </c>
      <c r="BA132" s="8" t="str">
        <f t="shared" si="170"/>
        <v>15% PUR</v>
      </c>
      <c r="BB132" s="8" t="str">
        <f t="shared" si="171"/>
        <v>0% PUR</v>
      </c>
      <c r="BC132" s="4" t="str">
        <f t="shared" si="159"/>
        <v>Deduction of Advance Payment to Suppliers</v>
      </c>
      <c r="BD132" s="4" t="str">
        <f t="shared" ref="BD132:BD175" si="186">IF(Y132="3010093","Manpower",IF(Y132="101011701","Deduction of Advance Payment to Suppliers","Raw Material"))</f>
        <v>Manpower</v>
      </c>
      <c r="BE132" s="4" t="str">
        <f t="shared" ref="BE132:BE175" si="187">IF(Z132="3010094","Machinary",IF(Z132="101011701","Deduction of Advance Payment to Suppliers","Raw Material"))</f>
        <v>Machinary</v>
      </c>
      <c r="BF132" s="4" t="str">
        <f t="shared" ref="BF132:BF175" si="188">IF(AA132="3010095","Subcontractors",IF(AA132="101011701","Deduction of Advance Payment to Suppliers","Raw Material"))</f>
        <v>Deduction of Advance Payment to Suppliers</v>
      </c>
      <c r="BG132" s="4" t="str">
        <f t="shared" ref="BG132:BG175" si="189">IF(AB132="3010096","Indirect Costs",IF(AB132="101011701","Deduction of Advance Payment to Suppliers","Raw Material"))</f>
        <v>Indirect Costs</v>
      </c>
      <c r="BH132" s="4" t="str">
        <f t="shared" ref="BH132:BH175" si="190">IF(AC132="3010097","Overheads",IF(AC132="101011701","Deduction of Advance Payment to Suppliers","Raw Material"))</f>
        <v>Overheads</v>
      </c>
      <c r="BI132" s="4">
        <f t="shared" si="172"/>
        <v>-1</v>
      </c>
      <c r="BJ132" s="4">
        <f t="shared" si="173"/>
        <v>1</v>
      </c>
      <c r="BK132" s="4">
        <f t="shared" si="174"/>
        <v>1</v>
      </c>
      <c r="BL132" s="4">
        <f t="shared" si="175"/>
        <v>-1</v>
      </c>
      <c r="BM132" s="4">
        <f t="shared" si="176"/>
        <v>1</v>
      </c>
      <c r="BN132" s="4">
        <f t="shared" si="177"/>
        <v>1</v>
      </c>
      <c r="BO132" s="26">
        <f t="shared" si="178"/>
        <v>0</v>
      </c>
      <c r="BP132" s="26">
        <f t="shared" si="179"/>
        <v>0</v>
      </c>
      <c r="BQ132" s="26">
        <f t="shared" si="180"/>
        <v>0</v>
      </c>
      <c r="BR132" s="26">
        <f t="shared" si="181"/>
        <v>0</v>
      </c>
      <c r="BS132" s="26">
        <f t="shared" si="182"/>
        <v>0</v>
      </c>
      <c r="BT132" s="26">
        <f t="shared" si="183"/>
        <v>0</v>
      </c>
      <c r="BU132" s="27">
        <f t="shared" si="184"/>
        <v>0</v>
      </c>
      <c r="BV132" s="27" t="str">
        <f t="shared" si="185"/>
        <v/>
      </c>
    </row>
    <row r="133" spans="1:74" x14ac:dyDescent="0.2">
      <c r="A133" s="4" t="s">
        <v>794</v>
      </c>
      <c r="B133" s="5">
        <v>45383</v>
      </c>
      <c r="C133" s="5">
        <f t="shared" si="131"/>
        <v>45353</v>
      </c>
      <c r="D133" s="31" t="s">
        <v>1038</v>
      </c>
      <c r="E133" s="4" t="str">
        <f t="shared" si="132"/>
        <v>Raw Material Supplier</v>
      </c>
      <c r="F133" s="31" t="s">
        <v>1039</v>
      </c>
      <c r="G133" s="4" t="str">
        <f t="shared" si="133"/>
        <v>Employees Wages &amp; Salaries</v>
      </c>
      <c r="H133" s="31" t="s">
        <v>1041</v>
      </c>
      <c r="I133" s="4" t="str">
        <f t="shared" si="134"/>
        <v>Machinary Depreciation &amp; Maintenance</v>
      </c>
      <c r="J133" s="31" t="s">
        <v>1040</v>
      </c>
      <c r="K133" s="4" t="str">
        <f t="shared" si="135"/>
        <v>Subcontractors &amp; Services</v>
      </c>
      <c r="L133" s="31" t="s">
        <v>1042</v>
      </c>
      <c r="M133" s="4" t="str">
        <f t="shared" si="136"/>
        <v>Indirect Costs</v>
      </c>
      <c r="N133" s="31" t="s">
        <v>1020</v>
      </c>
      <c r="O133" s="4" t="str">
        <f t="shared" si="137"/>
        <v>Overheads</v>
      </c>
      <c r="P133" s="5">
        <v>45412</v>
      </c>
      <c r="Q133" s="5">
        <f t="shared" si="138"/>
        <v>45382</v>
      </c>
      <c r="R133" s="5">
        <f t="shared" si="139"/>
        <v>45382</v>
      </c>
      <c r="S133" s="4">
        <v>190500.6</v>
      </c>
      <c r="T133" s="7">
        <f t="shared" si="160"/>
        <v>190501</v>
      </c>
      <c r="U133" s="4">
        <v>10077</v>
      </c>
      <c r="V133" s="4">
        <f>VLOOKUP(U133,'CC Odoo'!$A$1:$E$998,4,FALSE)</f>
        <v>851</v>
      </c>
      <c r="W133" s="4" t="str">
        <f t="shared" si="140"/>
        <v>{"851": 100.0}</v>
      </c>
      <c r="X133" s="4" t="str">
        <f t="shared" si="141"/>
        <v>3010092</v>
      </c>
      <c r="Y133" s="4" t="str">
        <f t="shared" si="142"/>
        <v>3010093</v>
      </c>
      <c r="Z133" s="4" t="str">
        <f t="shared" si="143"/>
        <v>3010094</v>
      </c>
      <c r="AA133" s="4" t="str">
        <f t="shared" si="144"/>
        <v>3010095</v>
      </c>
      <c r="AB133" s="4" t="str">
        <f t="shared" si="145"/>
        <v>3010096</v>
      </c>
      <c r="AC133" s="4" t="str">
        <f t="shared" si="146"/>
        <v>3010097</v>
      </c>
      <c r="AD133" s="5">
        <f t="shared" si="147"/>
        <v>45417</v>
      </c>
      <c r="AE133" s="5">
        <f t="shared" si="148"/>
        <v>45417</v>
      </c>
      <c r="AF133" s="5">
        <f t="shared" si="149"/>
        <v>45387</v>
      </c>
      <c r="AG133" s="5">
        <f t="shared" si="150"/>
        <v>45387</v>
      </c>
      <c r="AH133" s="5">
        <f t="shared" si="151"/>
        <v>45412</v>
      </c>
      <c r="AI133" s="5">
        <f t="shared" si="152"/>
        <v>45412</v>
      </c>
      <c r="AJ133" s="5">
        <f t="shared" si="153"/>
        <v>45397</v>
      </c>
      <c r="AK133" s="5">
        <f t="shared" si="154"/>
        <v>45397</v>
      </c>
      <c r="AL133" s="5">
        <f t="shared" si="155"/>
        <v>45382</v>
      </c>
      <c r="AM133" s="5">
        <f t="shared" si="156"/>
        <v>45382</v>
      </c>
      <c r="AN133" s="5">
        <f t="shared" si="157"/>
        <v>45403</v>
      </c>
      <c r="AO133" s="5">
        <f t="shared" si="158"/>
        <v>45403</v>
      </c>
      <c r="AQ133" s="4" t="str">
        <f t="shared" si="161"/>
        <v>{"</v>
      </c>
      <c r="AR133" s="4" t="str">
        <f t="shared" si="162"/>
        <v>"</v>
      </c>
      <c r="AS133" s="4" t="str">
        <f t="shared" si="163"/>
        <v xml:space="preserve">: </v>
      </c>
      <c r="AT133" s="4" t="str">
        <f t="shared" si="164"/>
        <v>100.0</v>
      </c>
      <c r="AU133" s="4" t="str">
        <f t="shared" si="165"/>
        <v>}</v>
      </c>
      <c r="AW133" s="8" t="str">
        <f t="shared" si="166"/>
        <v>15% PUR</v>
      </c>
      <c r="AX133" s="8" t="str">
        <f t="shared" si="167"/>
        <v>0% PUR</v>
      </c>
      <c r="AY133" s="8" t="str">
        <f t="shared" si="168"/>
        <v>15% PUR</v>
      </c>
      <c r="AZ133" s="8" t="str">
        <f t="shared" si="169"/>
        <v>15% PUR</v>
      </c>
      <c r="BA133" s="8" t="str">
        <f t="shared" si="170"/>
        <v>15% PUR</v>
      </c>
      <c r="BB133" s="8" t="str">
        <f t="shared" si="171"/>
        <v>0% PUR</v>
      </c>
      <c r="BC133" s="4" t="str">
        <f t="shared" si="159"/>
        <v>Raw Material</v>
      </c>
      <c r="BD133" s="4" t="str">
        <f t="shared" si="186"/>
        <v>Manpower</v>
      </c>
      <c r="BE133" s="4" t="str">
        <f t="shared" si="187"/>
        <v>Machinary</v>
      </c>
      <c r="BF133" s="4" t="str">
        <f t="shared" si="188"/>
        <v>Subcontractors</v>
      </c>
      <c r="BG133" s="4" t="str">
        <f t="shared" si="189"/>
        <v>Indirect Costs</v>
      </c>
      <c r="BH133" s="4" t="str">
        <f t="shared" si="190"/>
        <v>Overheads</v>
      </c>
      <c r="BI133" s="4">
        <f t="shared" si="172"/>
        <v>1</v>
      </c>
      <c r="BJ133" s="4">
        <f t="shared" si="173"/>
        <v>1</v>
      </c>
      <c r="BK133" s="4">
        <f t="shared" si="174"/>
        <v>1</v>
      </c>
      <c r="BL133" s="4">
        <f t="shared" si="175"/>
        <v>1</v>
      </c>
      <c r="BM133" s="4">
        <f t="shared" si="176"/>
        <v>1</v>
      </c>
      <c r="BN133" s="4">
        <f t="shared" si="177"/>
        <v>1</v>
      </c>
      <c r="BO133" s="26">
        <f t="shared" si="178"/>
        <v>88297</v>
      </c>
      <c r="BP133" s="26">
        <f t="shared" si="179"/>
        <v>43129</v>
      </c>
      <c r="BQ133" s="26">
        <f t="shared" si="180"/>
        <v>3981</v>
      </c>
      <c r="BR133" s="26">
        <f t="shared" si="181"/>
        <v>17678</v>
      </c>
      <c r="BS133" s="26">
        <f t="shared" si="182"/>
        <v>7563</v>
      </c>
      <c r="BT133" s="26">
        <f t="shared" si="183"/>
        <v>17450</v>
      </c>
      <c r="BU133" s="27">
        <f t="shared" si="184"/>
        <v>190501</v>
      </c>
      <c r="BV133" s="27">
        <f t="shared" si="185"/>
        <v>178098</v>
      </c>
    </row>
    <row r="134" spans="1:74" x14ac:dyDescent="0.2">
      <c r="A134" s="4" t="s">
        <v>795</v>
      </c>
      <c r="B134" s="5">
        <v>45383</v>
      </c>
      <c r="C134" s="5" t="str">
        <f t="shared" si="131"/>
        <v/>
      </c>
      <c r="D134" s="31" t="s">
        <v>1038</v>
      </c>
      <c r="E134" s="4" t="str">
        <f t="shared" si="132"/>
        <v/>
      </c>
      <c r="F134" s="31" t="s">
        <v>1039</v>
      </c>
      <c r="G134" s="4" t="str">
        <f t="shared" si="133"/>
        <v/>
      </c>
      <c r="H134" s="31" t="s">
        <v>1041</v>
      </c>
      <c r="I134" s="4" t="str">
        <f t="shared" si="134"/>
        <v/>
      </c>
      <c r="J134" s="31" t="s">
        <v>1040</v>
      </c>
      <c r="K134" s="4" t="str">
        <f t="shared" si="135"/>
        <v/>
      </c>
      <c r="L134" s="31" t="s">
        <v>1042</v>
      </c>
      <c r="M134" s="4" t="str">
        <f t="shared" si="136"/>
        <v/>
      </c>
      <c r="N134" s="31" t="s">
        <v>1020</v>
      </c>
      <c r="O134" s="4" t="str">
        <f t="shared" si="137"/>
        <v/>
      </c>
      <c r="P134" s="5">
        <v>45412</v>
      </c>
      <c r="Q134" s="5" t="str">
        <f t="shared" si="138"/>
        <v/>
      </c>
      <c r="R134" s="5" t="str">
        <f t="shared" si="139"/>
        <v/>
      </c>
      <c r="S134" s="4">
        <v>38100.120000000003</v>
      </c>
      <c r="T134" s="7">
        <f t="shared" si="160"/>
        <v>38100</v>
      </c>
      <c r="U134" s="4">
        <v>10077</v>
      </c>
      <c r="V134" s="4">
        <f>VLOOKUP(U134,'CC Odoo'!$A$1:$E$998,4,FALSE)</f>
        <v>851</v>
      </c>
      <c r="W134" s="4" t="str">
        <f t="shared" si="140"/>
        <v>{"851": 100.0}</v>
      </c>
      <c r="X134" s="4" t="str">
        <f t="shared" si="141"/>
        <v>101011701</v>
      </c>
      <c r="Y134" s="4" t="str">
        <f t="shared" si="142"/>
        <v>3010093</v>
      </c>
      <c r="Z134" s="4" t="str">
        <f t="shared" si="143"/>
        <v>3010094</v>
      </c>
      <c r="AA134" s="4" t="str">
        <f t="shared" si="144"/>
        <v>101011701</v>
      </c>
      <c r="AB134" s="4" t="str">
        <f t="shared" si="145"/>
        <v>3010096</v>
      </c>
      <c r="AC134" s="4" t="str">
        <f t="shared" si="146"/>
        <v>3010097</v>
      </c>
      <c r="AD134" s="5">
        <f t="shared" si="147"/>
        <v>45417</v>
      </c>
      <c r="AE134" s="5" t="str">
        <f t="shared" si="148"/>
        <v/>
      </c>
      <c r="AF134" s="5">
        <f t="shared" si="149"/>
        <v>45387</v>
      </c>
      <c r="AG134" s="5" t="str">
        <f t="shared" si="150"/>
        <v/>
      </c>
      <c r="AH134" s="5">
        <f t="shared" si="151"/>
        <v>45412</v>
      </c>
      <c r="AI134" s="5" t="str">
        <f t="shared" si="152"/>
        <v/>
      </c>
      <c r="AJ134" s="5">
        <f t="shared" si="153"/>
        <v>45397</v>
      </c>
      <c r="AK134" s="5" t="str">
        <f t="shared" si="154"/>
        <v/>
      </c>
      <c r="AL134" s="5">
        <f t="shared" si="155"/>
        <v>45382</v>
      </c>
      <c r="AM134" s="5" t="str">
        <f t="shared" si="156"/>
        <v/>
      </c>
      <c r="AN134" s="5">
        <f t="shared" si="157"/>
        <v>45403</v>
      </c>
      <c r="AO134" s="5" t="str">
        <f t="shared" si="158"/>
        <v/>
      </c>
      <c r="AQ134" s="4" t="str">
        <f t="shared" si="161"/>
        <v>{"</v>
      </c>
      <c r="AR134" s="4" t="str">
        <f t="shared" si="162"/>
        <v>"</v>
      </c>
      <c r="AS134" s="4" t="str">
        <f t="shared" si="163"/>
        <v xml:space="preserve">: </v>
      </c>
      <c r="AT134" s="4" t="str">
        <f t="shared" si="164"/>
        <v>100.0</v>
      </c>
      <c r="AU134" s="4" t="str">
        <f t="shared" si="165"/>
        <v>}</v>
      </c>
      <c r="AW134" s="8" t="str">
        <f t="shared" si="166"/>
        <v>15% PUR</v>
      </c>
      <c r="AX134" s="8" t="str">
        <f t="shared" si="167"/>
        <v>0% PUR</v>
      </c>
      <c r="AY134" s="8" t="str">
        <f t="shared" si="168"/>
        <v>15% PUR</v>
      </c>
      <c r="AZ134" s="8" t="str">
        <f t="shared" si="169"/>
        <v>15% PUR</v>
      </c>
      <c r="BA134" s="8" t="str">
        <f t="shared" si="170"/>
        <v>15% PUR</v>
      </c>
      <c r="BB134" s="8" t="str">
        <f t="shared" si="171"/>
        <v>0% PUR</v>
      </c>
      <c r="BC134" s="4" t="str">
        <f t="shared" si="159"/>
        <v>Deduction of Advance Payment to Suppliers</v>
      </c>
      <c r="BD134" s="4" t="str">
        <f t="shared" si="186"/>
        <v>Manpower</v>
      </c>
      <c r="BE134" s="4" t="str">
        <f t="shared" si="187"/>
        <v>Machinary</v>
      </c>
      <c r="BF134" s="4" t="str">
        <f t="shared" si="188"/>
        <v>Deduction of Advance Payment to Suppliers</v>
      </c>
      <c r="BG134" s="4" t="str">
        <f t="shared" si="189"/>
        <v>Indirect Costs</v>
      </c>
      <c r="BH134" s="4" t="str">
        <f t="shared" si="190"/>
        <v>Overheads</v>
      </c>
      <c r="BI134" s="4">
        <f t="shared" si="172"/>
        <v>-1</v>
      </c>
      <c r="BJ134" s="4">
        <f t="shared" si="173"/>
        <v>1</v>
      </c>
      <c r="BK134" s="4">
        <f t="shared" si="174"/>
        <v>1</v>
      </c>
      <c r="BL134" s="4">
        <f t="shared" si="175"/>
        <v>-1</v>
      </c>
      <c r="BM134" s="4">
        <f t="shared" si="176"/>
        <v>1</v>
      </c>
      <c r="BN134" s="4">
        <f t="shared" si="177"/>
        <v>1</v>
      </c>
      <c r="BO134" s="26">
        <f t="shared" si="178"/>
        <v>17659</v>
      </c>
      <c r="BP134" s="26">
        <f t="shared" si="179"/>
        <v>8626</v>
      </c>
      <c r="BQ134" s="26">
        <f t="shared" si="180"/>
        <v>796</v>
      </c>
      <c r="BR134" s="26">
        <f t="shared" si="181"/>
        <v>3536</v>
      </c>
      <c r="BS134" s="26">
        <f t="shared" si="182"/>
        <v>1513</v>
      </c>
      <c r="BT134" s="26">
        <f t="shared" si="183"/>
        <v>3490</v>
      </c>
      <c r="BU134" s="27">
        <f t="shared" si="184"/>
        <v>-38100</v>
      </c>
      <c r="BV134" s="27" t="str">
        <f t="shared" si="185"/>
        <v/>
      </c>
    </row>
    <row r="135" spans="1:74" x14ac:dyDescent="0.2">
      <c r="A135" s="4" t="s">
        <v>794</v>
      </c>
      <c r="B135" s="5">
        <v>45383</v>
      </c>
      <c r="C135" s="5">
        <f t="shared" si="131"/>
        <v>45353</v>
      </c>
      <c r="D135" s="31" t="s">
        <v>1038</v>
      </c>
      <c r="E135" s="4" t="str">
        <f t="shared" si="132"/>
        <v>Raw Material Supplier</v>
      </c>
      <c r="F135" s="31" t="s">
        <v>1039</v>
      </c>
      <c r="G135" s="4" t="str">
        <f t="shared" si="133"/>
        <v>Employees Wages &amp; Salaries</v>
      </c>
      <c r="H135" s="31" t="s">
        <v>1041</v>
      </c>
      <c r="I135" s="4" t="str">
        <f t="shared" si="134"/>
        <v>Machinary Depreciation &amp; Maintenance</v>
      </c>
      <c r="J135" s="31" t="s">
        <v>1040</v>
      </c>
      <c r="K135" s="4" t="str">
        <f t="shared" si="135"/>
        <v>Subcontractors &amp; Services</v>
      </c>
      <c r="L135" s="31" t="s">
        <v>1042</v>
      </c>
      <c r="M135" s="4" t="str">
        <f t="shared" si="136"/>
        <v>Indirect Costs</v>
      </c>
      <c r="N135" s="31" t="s">
        <v>1020</v>
      </c>
      <c r="O135" s="4" t="str">
        <f t="shared" si="137"/>
        <v>Overheads</v>
      </c>
      <c r="P135" s="5">
        <v>45412</v>
      </c>
      <c r="Q135" s="5">
        <f t="shared" si="138"/>
        <v>45382</v>
      </c>
      <c r="R135" s="5">
        <f t="shared" si="139"/>
        <v>45382</v>
      </c>
      <c r="S135" s="4">
        <v>804594.92999999993</v>
      </c>
      <c r="T135" s="7">
        <f t="shared" si="160"/>
        <v>804595</v>
      </c>
      <c r="U135" s="4">
        <v>10245</v>
      </c>
      <c r="V135" s="4">
        <f>VLOOKUP(U135,'CC Odoo'!$A$1:$E$998,4,FALSE)</f>
        <v>1017</v>
      </c>
      <c r="W135" s="4" t="str">
        <f t="shared" si="140"/>
        <v>{"1017": 100.0}</v>
      </c>
      <c r="X135" s="4" t="str">
        <f t="shared" si="141"/>
        <v>3010092</v>
      </c>
      <c r="Y135" s="4" t="str">
        <f t="shared" si="142"/>
        <v>3010093</v>
      </c>
      <c r="Z135" s="4" t="str">
        <f t="shared" si="143"/>
        <v>3010094</v>
      </c>
      <c r="AA135" s="4" t="str">
        <f t="shared" si="144"/>
        <v>3010095</v>
      </c>
      <c r="AB135" s="4" t="str">
        <f t="shared" si="145"/>
        <v>3010096</v>
      </c>
      <c r="AC135" s="4" t="str">
        <f t="shared" si="146"/>
        <v>3010097</v>
      </c>
      <c r="AD135" s="5">
        <f t="shared" si="147"/>
        <v>45417</v>
      </c>
      <c r="AE135" s="5">
        <f t="shared" si="148"/>
        <v>45417</v>
      </c>
      <c r="AF135" s="5">
        <f t="shared" si="149"/>
        <v>45387</v>
      </c>
      <c r="AG135" s="5">
        <f t="shared" si="150"/>
        <v>45387</v>
      </c>
      <c r="AH135" s="5">
        <f t="shared" si="151"/>
        <v>45412</v>
      </c>
      <c r="AI135" s="5">
        <f t="shared" si="152"/>
        <v>45412</v>
      </c>
      <c r="AJ135" s="5">
        <f t="shared" si="153"/>
        <v>45397</v>
      </c>
      <c r="AK135" s="5">
        <f t="shared" si="154"/>
        <v>45397</v>
      </c>
      <c r="AL135" s="5">
        <f t="shared" si="155"/>
        <v>45382</v>
      </c>
      <c r="AM135" s="5">
        <f t="shared" si="156"/>
        <v>45382</v>
      </c>
      <c r="AN135" s="5">
        <f t="shared" si="157"/>
        <v>45403</v>
      </c>
      <c r="AO135" s="5">
        <f t="shared" si="158"/>
        <v>45403</v>
      </c>
      <c r="AQ135" s="4" t="str">
        <f t="shared" si="161"/>
        <v>{"</v>
      </c>
      <c r="AR135" s="4" t="str">
        <f t="shared" si="162"/>
        <v>"</v>
      </c>
      <c r="AS135" s="4" t="str">
        <f t="shared" si="163"/>
        <v xml:space="preserve">: </v>
      </c>
      <c r="AT135" s="4" t="str">
        <f t="shared" si="164"/>
        <v>100.0</v>
      </c>
      <c r="AU135" s="4" t="str">
        <f t="shared" si="165"/>
        <v>}</v>
      </c>
      <c r="AW135" s="8" t="str">
        <f t="shared" si="166"/>
        <v>15% PUR</v>
      </c>
      <c r="AX135" s="8" t="str">
        <f t="shared" si="167"/>
        <v>0% PUR</v>
      </c>
      <c r="AY135" s="8" t="str">
        <f t="shared" si="168"/>
        <v>15% PUR</v>
      </c>
      <c r="AZ135" s="8" t="str">
        <f t="shared" si="169"/>
        <v>15% PUR</v>
      </c>
      <c r="BA135" s="8" t="str">
        <f t="shared" si="170"/>
        <v>15% PUR</v>
      </c>
      <c r="BB135" s="8" t="str">
        <f t="shared" si="171"/>
        <v>0% PUR</v>
      </c>
      <c r="BC135" s="4" t="str">
        <f t="shared" si="159"/>
        <v>Raw Material</v>
      </c>
      <c r="BD135" s="4" t="str">
        <f t="shared" si="186"/>
        <v>Manpower</v>
      </c>
      <c r="BE135" s="4" t="str">
        <f t="shared" si="187"/>
        <v>Machinary</v>
      </c>
      <c r="BF135" s="4" t="str">
        <f t="shared" si="188"/>
        <v>Subcontractors</v>
      </c>
      <c r="BG135" s="4" t="str">
        <f t="shared" si="189"/>
        <v>Indirect Costs</v>
      </c>
      <c r="BH135" s="4" t="str">
        <f t="shared" si="190"/>
        <v>Overheads</v>
      </c>
      <c r="BI135" s="4">
        <f t="shared" si="172"/>
        <v>1</v>
      </c>
      <c r="BJ135" s="4">
        <f t="shared" si="173"/>
        <v>1</v>
      </c>
      <c r="BK135" s="4">
        <f t="shared" si="174"/>
        <v>1</v>
      </c>
      <c r="BL135" s="4">
        <f t="shared" si="175"/>
        <v>1</v>
      </c>
      <c r="BM135" s="4">
        <f t="shared" si="176"/>
        <v>1</v>
      </c>
      <c r="BN135" s="4">
        <f t="shared" si="177"/>
        <v>1</v>
      </c>
      <c r="BO135" s="26">
        <f t="shared" si="178"/>
        <v>372930</v>
      </c>
      <c r="BP135" s="26">
        <f t="shared" si="179"/>
        <v>182160</v>
      </c>
      <c r="BQ135" s="26">
        <f t="shared" si="180"/>
        <v>16816</v>
      </c>
      <c r="BR135" s="26">
        <f t="shared" si="181"/>
        <v>74666</v>
      </c>
      <c r="BS135" s="26">
        <f t="shared" si="182"/>
        <v>31942</v>
      </c>
      <c r="BT135" s="26">
        <f t="shared" si="183"/>
        <v>73701</v>
      </c>
      <c r="BU135" s="27">
        <f t="shared" si="184"/>
        <v>804595</v>
      </c>
      <c r="BV135" s="27">
        <f t="shared" si="185"/>
        <v>752215</v>
      </c>
    </row>
    <row r="136" spans="1:74" x14ac:dyDescent="0.2">
      <c r="A136" s="4" t="s">
        <v>795</v>
      </c>
      <c r="B136" s="5">
        <v>45383</v>
      </c>
      <c r="C136" s="5" t="str">
        <f t="shared" si="131"/>
        <v/>
      </c>
      <c r="D136" s="31" t="s">
        <v>1038</v>
      </c>
      <c r="E136" s="4" t="str">
        <f t="shared" si="132"/>
        <v/>
      </c>
      <c r="F136" s="31" t="s">
        <v>1039</v>
      </c>
      <c r="G136" s="4" t="str">
        <f t="shared" si="133"/>
        <v/>
      </c>
      <c r="H136" s="31" t="s">
        <v>1041</v>
      </c>
      <c r="I136" s="4" t="str">
        <f t="shared" si="134"/>
        <v/>
      </c>
      <c r="J136" s="31" t="s">
        <v>1040</v>
      </c>
      <c r="K136" s="4" t="str">
        <f t="shared" si="135"/>
        <v/>
      </c>
      <c r="L136" s="31" t="s">
        <v>1042</v>
      </c>
      <c r="M136" s="4" t="str">
        <f t="shared" si="136"/>
        <v/>
      </c>
      <c r="N136" s="31" t="s">
        <v>1020</v>
      </c>
      <c r="O136" s="4" t="str">
        <f t="shared" si="137"/>
        <v/>
      </c>
      <c r="P136" s="5">
        <v>45412</v>
      </c>
      <c r="Q136" s="5" t="str">
        <f t="shared" si="138"/>
        <v/>
      </c>
      <c r="R136" s="5" t="str">
        <f t="shared" si="139"/>
        <v/>
      </c>
      <c r="S136" s="4">
        <v>241378.47899999996</v>
      </c>
      <c r="T136" s="7">
        <f t="shared" si="160"/>
        <v>241378</v>
      </c>
      <c r="U136" s="4">
        <v>10245</v>
      </c>
      <c r="V136" s="4">
        <f>VLOOKUP(U136,'CC Odoo'!$A$1:$E$998,4,FALSE)</f>
        <v>1017</v>
      </c>
      <c r="W136" s="4" t="str">
        <f t="shared" si="140"/>
        <v>{"1017": 100.0}</v>
      </c>
      <c r="X136" s="4" t="str">
        <f t="shared" si="141"/>
        <v>101011701</v>
      </c>
      <c r="Y136" s="4" t="str">
        <f t="shared" si="142"/>
        <v>3010093</v>
      </c>
      <c r="Z136" s="4" t="str">
        <f t="shared" si="143"/>
        <v>3010094</v>
      </c>
      <c r="AA136" s="4" t="str">
        <f t="shared" si="144"/>
        <v>101011701</v>
      </c>
      <c r="AB136" s="4" t="str">
        <f t="shared" si="145"/>
        <v>3010096</v>
      </c>
      <c r="AC136" s="4" t="str">
        <f t="shared" si="146"/>
        <v>3010097</v>
      </c>
      <c r="AD136" s="5">
        <f t="shared" si="147"/>
        <v>45417</v>
      </c>
      <c r="AE136" s="5" t="str">
        <f t="shared" si="148"/>
        <v/>
      </c>
      <c r="AF136" s="5">
        <f t="shared" si="149"/>
        <v>45387</v>
      </c>
      <c r="AG136" s="5" t="str">
        <f t="shared" si="150"/>
        <v/>
      </c>
      <c r="AH136" s="5">
        <f t="shared" si="151"/>
        <v>45412</v>
      </c>
      <c r="AI136" s="5" t="str">
        <f t="shared" si="152"/>
        <v/>
      </c>
      <c r="AJ136" s="5">
        <f t="shared" si="153"/>
        <v>45397</v>
      </c>
      <c r="AK136" s="5" t="str">
        <f t="shared" si="154"/>
        <v/>
      </c>
      <c r="AL136" s="5">
        <f t="shared" si="155"/>
        <v>45382</v>
      </c>
      <c r="AM136" s="5" t="str">
        <f t="shared" si="156"/>
        <v/>
      </c>
      <c r="AN136" s="5">
        <f t="shared" si="157"/>
        <v>45403</v>
      </c>
      <c r="AO136" s="5" t="str">
        <f t="shared" si="158"/>
        <v/>
      </c>
      <c r="AQ136" s="4" t="str">
        <f t="shared" si="161"/>
        <v>{"</v>
      </c>
      <c r="AR136" s="4" t="str">
        <f t="shared" si="162"/>
        <v>"</v>
      </c>
      <c r="AS136" s="4" t="str">
        <f t="shared" si="163"/>
        <v xml:space="preserve">: </v>
      </c>
      <c r="AT136" s="4" t="str">
        <f t="shared" si="164"/>
        <v>100.0</v>
      </c>
      <c r="AU136" s="4" t="str">
        <f t="shared" si="165"/>
        <v>}</v>
      </c>
      <c r="AW136" s="8" t="str">
        <f t="shared" si="166"/>
        <v>15% PUR</v>
      </c>
      <c r="AX136" s="8" t="str">
        <f t="shared" si="167"/>
        <v>0% PUR</v>
      </c>
      <c r="AY136" s="8" t="str">
        <f t="shared" si="168"/>
        <v>15% PUR</v>
      </c>
      <c r="AZ136" s="8" t="str">
        <f t="shared" si="169"/>
        <v>15% PUR</v>
      </c>
      <c r="BA136" s="8" t="str">
        <f t="shared" si="170"/>
        <v>15% PUR</v>
      </c>
      <c r="BB136" s="8" t="str">
        <f t="shared" si="171"/>
        <v>0% PUR</v>
      </c>
      <c r="BC136" s="4" t="str">
        <f t="shared" si="159"/>
        <v>Deduction of Advance Payment to Suppliers</v>
      </c>
      <c r="BD136" s="4" t="str">
        <f t="shared" si="186"/>
        <v>Manpower</v>
      </c>
      <c r="BE136" s="4" t="str">
        <f t="shared" si="187"/>
        <v>Machinary</v>
      </c>
      <c r="BF136" s="4" t="str">
        <f t="shared" si="188"/>
        <v>Deduction of Advance Payment to Suppliers</v>
      </c>
      <c r="BG136" s="4" t="str">
        <f t="shared" si="189"/>
        <v>Indirect Costs</v>
      </c>
      <c r="BH136" s="4" t="str">
        <f t="shared" si="190"/>
        <v>Overheads</v>
      </c>
      <c r="BI136" s="4">
        <f t="shared" si="172"/>
        <v>-1</v>
      </c>
      <c r="BJ136" s="4">
        <f t="shared" si="173"/>
        <v>1</v>
      </c>
      <c r="BK136" s="4">
        <f t="shared" si="174"/>
        <v>1</v>
      </c>
      <c r="BL136" s="4">
        <f t="shared" si="175"/>
        <v>-1</v>
      </c>
      <c r="BM136" s="4">
        <f t="shared" si="176"/>
        <v>1</v>
      </c>
      <c r="BN136" s="4">
        <f t="shared" si="177"/>
        <v>1</v>
      </c>
      <c r="BO136" s="26">
        <f t="shared" si="178"/>
        <v>111879</v>
      </c>
      <c r="BP136" s="26">
        <f t="shared" si="179"/>
        <v>54648</v>
      </c>
      <c r="BQ136" s="26">
        <f t="shared" si="180"/>
        <v>5045</v>
      </c>
      <c r="BR136" s="26">
        <f t="shared" si="181"/>
        <v>22400</v>
      </c>
      <c r="BS136" s="26">
        <f t="shared" si="182"/>
        <v>9583</v>
      </c>
      <c r="BT136" s="26">
        <f t="shared" si="183"/>
        <v>22110</v>
      </c>
      <c r="BU136" s="27">
        <f t="shared" si="184"/>
        <v>-241378</v>
      </c>
      <c r="BV136" s="27" t="str">
        <f t="shared" si="185"/>
        <v/>
      </c>
    </row>
    <row r="137" spans="1:74" x14ac:dyDescent="0.2">
      <c r="A137" s="4" t="s">
        <v>794</v>
      </c>
      <c r="B137" s="5">
        <v>45383</v>
      </c>
      <c r="C137" s="5">
        <f t="shared" si="131"/>
        <v>45353</v>
      </c>
      <c r="D137" s="31" t="s">
        <v>1038</v>
      </c>
      <c r="E137" s="4" t="str">
        <f t="shared" si="132"/>
        <v>Raw Material Supplier</v>
      </c>
      <c r="F137" s="31" t="s">
        <v>1039</v>
      </c>
      <c r="G137" s="4" t="str">
        <f t="shared" si="133"/>
        <v>Employees Wages &amp; Salaries</v>
      </c>
      <c r="H137" s="31" t="s">
        <v>1041</v>
      </c>
      <c r="I137" s="4" t="str">
        <f t="shared" si="134"/>
        <v>Machinary Depreciation &amp; Maintenance</v>
      </c>
      <c r="J137" s="31" t="s">
        <v>1040</v>
      </c>
      <c r="K137" s="4" t="str">
        <f t="shared" si="135"/>
        <v>Subcontractors &amp; Services</v>
      </c>
      <c r="L137" s="31" t="s">
        <v>1042</v>
      </c>
      <c r="M137" s="4" t="str">
        <f t="shared" si="136"/>
        <v>Indirect Costs</v>
      </c>
      <c r="N137" s="31" t="s">
        <v>1020</v>
      </c>
      <c r="O137" s="4" t="str">
        <f t="shared" si="137"/>
        <v>Overheads</v>
      </c>
      <c r="P137" s="5">
        <v>45412</v>
      </c>
      <c r="Q137" s="5">
        <f t="shared" si="138"/>
        <v>45382</v>
      </c>
      <c r="R137" s="5">
        <f t="shared" si="139"/>
        <v>45382</v>
      </c>
      <c r="S137" s="4">
        <v>479878.46</v>
      </c>
      <c r="T137" s="7">
        <f t="shared" si="160"/>
        <v>479878</v>
      </c>
      <c r="U137" s="4">
        <v>10251</v>
      </c>
      <c r="V137" s="4">
        <f>VLOOKUP(U137,'CC Odoo'!$A$1:$E$998,4,FALSE)</f>
        <v>1023</v>
      </c>
      <c r="W137" s="4" t="str">
        <f t="shared" si="140"/>
        <v>{"1023": 100.0}</v>
      </c>
      <c r="X137" s="4" t="str">
        <f t="shared" si="141"/>
        <v>3010092</v>
      </c>
      <c r="Y137" s="4" t="str">
        <f t="shared" si="142"/>
        <v>3010093</v>
      </c>
      <c r="Z137" s="4" t="str">
        <f t="shared" si="143"/>
        <v>3010094</v>
      </c>
      <c r="AA137" s="4" t="str">
        <f t="shared" si="144"/>
        <v>3010095</v>
      </c>
      <c r="AB137" s="4" t="str">
        <f t="shared" si="145"/>
        <v>3010096</v>
      </c>
      <c r="AC137" s="4" t="str">
        <f t="shared" si="146"/>
        <v>3010097</v>
      </c>
      <c r="AD137" s="5">
        <f t="shared" si="147"/>
        <v>45417</v>
      </c>
      <c r="AE137" s="5">
        <f t="shared" si="148"/>
        <v>45417</v>
      </c>
      <c r="AF137" s="5">
        <f t="shared" si="149"/>
        <v>45387</v>
      </c>
      <c r="AG137" s="5">
        <f t="shared" si="150"/>
        <v>45387</v>
      </c>
      <c r="AH137" s="5">
        <f t="shared" si="151"/>
        <v>45412</v>
      </c>
      <c r="AI137" s="5">
        <f t="shared" si="152"/>
        <v>45412</v>
      </c>
      <c r="AJ137" s="5">
        <f t="shared" si="153"/>
        <v>45397</v>
      </c>
      <c r="AK137" s="5">
        <f t="shared" si="154"/>
        <v>45397</v>
      </c>
      <c r="AL137" s="5">
        <f t="shared" si="155"/>
        <v>45382</v>
      </c>
      <c r="AM137" s="5">
        <f t="shared" si="156"/>
        <v>45382</v>
      </c>
      <c r="AN137" s="5">
        <f t="shared" si="157"/>
        <v>45403</v>
      </c>
      <c r="AO137" s="5">
        <f t="shared" si="158"/>
        <v>45403</v>
      </c>
      <c r="AQ137" s="4" t="str">
        <f t="shared" si="161"/>
        <v>{"</v>
      </c>
      <c r="AR137" s="4" t="str">
        <f t="shared" si="162"/>
        <v>"</v>
      </c>
      <c r="AS137" s="4" t="str">
        <f t="shared" si="163"/>
        <v xml:space="preserve">: </v>
      </c>
      <c r="AT137" s="4" t="str">
        <f t="shared" si="164"/>
        <v>100.0</v>
      </c>
      <c r="AU137" s="4" t="str">
        <f t="shared" si="165"/>
        <v>}</v>
      </c>
      <c r="AW137" s="8" t="str">
        <f t="shared" si="166"/>
        <v>15% PUR</v>
      </c>
      <c r="AX137" s="8" t="str">
        <f t="shared" si="167"/>
        <v>0% PUR</v>
      </c>
      <c r="AY137" s="8" t="str">
        <f t="shared" si="168"/>
        <v>15% PUR</v>
      </c>
      <c r="AZ137" s="8" t="str">
        <f t="shared" si="169"/>
        <v>15% PUR</v>
      </c>
      <c r="BA137" s="8" t="str">
        <f t="shared" si="170"/>
        <v>15% PUR</v>
      </c>
      <c r="BB137" s="8" t="str">
        <f t="shared" si="171"/>
        <v>0% PUR</v>
      </c>
      <c r="BC137" s="4" t="str">
        <f t="shared" si="159"/>
        <v>Raw Material</v>
      </c>
      <c r="BD137" s="4" t="str">
        <f t="shared" si="186"/>
        <v>Manpower</v>
      </c>
      <c r="BE137" s="4" t="str">
        <f t="shared" si="187"/>
        <v>Machinary</v>
      </c>
      <c r="BF137" s="4" t="str">
        <f t="shared" si="188"/>
        <v>Subcontractors</v>
      </c>
      <c r="BG137" s="4" t="str">
        <f t="shared" si="189"/>
        <v>Indirect Costs</v>
      </c>
      <c r="BH137" s="4" t="str">
        <f t="shared" si="190"/>
        <v>Overheads</v>
      </c>
      <c r="BI137" s="4">
        <f t="shared" si="172"/>
        <v>1</v>
      </c>
      <c r="BJ137" s="4">
        <f t="shared" si="173"/>
        <v>1</v>
      </c>
      <c r="BK137" s="4">
        <f t="shared" si="174"/>
        <v>1</v>
      </c>
      <c r="BL137" s="4">
        <f t="shared" si="175"/>
        <v>1</v>
      </c>
      <c r="BM137" s="4">
        <f t="shared" si="176"/>
        <v>1</v>
      </c>
      <c r="BN137" s="4">
        <f t="shared" si="177"/>
        <v>1</v>
      </c>
      <c r="BO137" s="26">
        <f t="shared" si="178"/>
        <v>222423</v>
      </c>
      <c r="BP137" s="26">
        <f t="shared" si="179"/>
        <v>108644</v>
      </c>
      <c r="BQ137" s="26">
        <f t="shared" si="180"/>
        <v>10029</v>
      </c>
      <c r="BR137" s="26">
        <f t="shared" si="181"/>
        <v>44533</v>
      </c>
      <c r="BS137" s="26">
        <f t="shared" si="182"/>
        <v>19051</v>
      </c>
      <c r="BT137" s="26">
        <f t="shared" si="183"/>
        <v>43957</v>
      </c>
      <c r="BU137" s="27">
        <f t="shared" si="184"/>
        <v>479878</v>
      </c>
      <c r="BV137" s="27">
        <f t="shared" si="185"/>
        <v>448637</v>
      </c>
    </row>
    <row r="138" spans="1:74" x14ac:dyDescent="0.2">
      <c r="A138" s="4" t="s">
        <v>795</v>
      </c>
      <c r="B138" s="5">
        <v>45383</v>
      </c>
      <c r="C138" s="5" t="str">
        <f t="shared" si="131"/>
        <v/>
      </c>
      <c r="D138" s="31" t="s">
        <v>1038</v>
      </c>
      <c r="E138" s="4" t="str">
        <f t="shared" si="132"/>
        <v/>
      </c>
      <c r="F138" s="31" t="s">
        <v>1039</v>
      </c>
      <c r="G138" s="4" t="str">
        <f t="shared" si="133"/>
        <v/>
      </c>
      <c r="H138" s="31" t="s">
        <v>1041</v>
      </c>
      <c r="I138" s="4" t="str">
        <f t="shared" si="134"/>
        <v/>
      </c>
      <c r="J138" s="31" t="s">
        <v>1040</v>
      </c>
      <c r="K138" s="4" t="str">
        <f t="shared" si="135"/>
        <v/>
      </c>
      <c r="L138" s="31" t="s">
        <v>1042</v>
      </c>
      <c r="M138" s="4" t="str">
        <f t="shared" si="136"/>
        <v/>
      </c>
      <c r="N138" s="31" t="s">
        <v>1020</v>
      </c>
      <c r="O138" s="4" t="str">
        <f t="shared" si="137"/>
        <v/>
      </c>
      <c r="P138" s="5">
        <v>45412</v>
      </c>
      <c r="Q138" s="5" t="str">
        <f t="shared" si="138"/>
        <v/>
      </c>
      <c r="R138" s="5" t="str">
        <f t="shared" si="139"/>
        <v/>
      </c>
      <c r="S138" s="4">
        <v>18907.211324</v>
      </c>
      <c r="T138" s="7">
        <f t="shared" si="160"/>
        <v>18907</v>
      </c>
      <c r="U138" s="4">
        <v>10251</v>
      </c>
      <c r="V138" s="4">
        <f>VLOOKUP(U138,'CC Odoo'!$A$1:$E$998,4,FALSE)</f>
        <v>1023</v>
      </c>
      <c r="W138" s="4" t="str">
        <f t="shared" si="140"/>
        <v>{"1023": 100.0}</v>
      </c>
      <c r="X138" s="4" t="str">
        <f t="shared" si="141"/>
        <v>101011701</v>
      </c>
      <c r="Y138" s="4" t="str">
        <f t="shared" si="142"/>
        <v>3010093</v>
      </c>
      <c r="Z138" s="4" t="str">
        <f t="shared" si="143"/>
        <v>3010094</v>
      </c>
      <c r="AA138" s="4" t="str">
        <f t="shared" si="144"/>
        <v>101011701</v>
      </c>
      <c r="AB138" s="4" t="str">
        <f t="shared" si="145"/>
        <v>3010096</v>
      </c>
      <c r="AC138" s="4" t="str">
        <f t="shared" si="146"/>
        <v>3010097</v>
      </c>
      <c r="AD138" s="5">
        <f t="shared" si="147"/>
        <v>45417</v>
      </c>
      <c r="AE138" s="5" t="str">
        <f t="shared" si="148"/>
        <v/>
      </c>
      <c r="AF138" s="5">
        <f t="shared" si="149"/>
        <v>45387</v>
      </c>
      <c r="AG138" s="5" t="str">
        <f t="shared" si="150"/>
        <v/>
      </c>
      <c r="AH138" s="5">
        <f t="shared" si="151"/>
        <v>45412</v>
      </c>
      <c r="AI138" s="5" t="str">
        <f t="shared" si="152"/>
        <v/>
      </c>
      <c r="AJ138" s="5">
        <f t="shared" si="153"/>
        <v>45397</v>
      </c>
      <c r="AK138" s="5" t="str">
        <f t="shared" si="154"/>
        <v/>
      </c>
      <c r="AL138" s="5">
        <f t="shared" si="155"/>
        <v>45382</v>
      </c>
      <c r="AM138" s="5" t="str">
        <f t="shared" si="156"/>
        <v/>
      </c>
      <c r="AN138" s="5">
        <f t="shared" si="157"/>
        <v>45403</v>
      </c>
      <c r="AO138" s="5" t="str">
        <f t="shared" si="158"/>
        <v/>
      </c>
      <c r="AQ138" s="4" t="str">
        <f t="shared" si="161"/>
        <v>{"</v>
      </c>
      <c r="AR138" s="4" t="str">
        <f t="shared" si="162"/>
        <v>"</v>
      </c>
      <c r="AS138" s="4" t="str">
        <f t="shared" si="163"/>
        <v xml:space="preserve">: </v>
      </c>
      <c r="AT138" s="4" t="str">
        <f t="shared" si="164"/>
        <v>100.0</v>
      </c>
      <c r="AU138" s="4" t="str">
        <f t="shared" si="165"/>
        <v>}</v>
      </c>
      <c r="AW138" s="8" t="str">
        <f t="shared" si="166"/>
        <v>15% PUR</v>
      </c>
      <c r="AX138" s="8" t="str">
        <f t="shared" si="167"/>
        <v>0% PUR</v>
      </c>
      <c r="AY138" s="8" t="str">
        <f t="shared" si="168"/>
        <v>15% PUR</v>
      </c>
      <c r="AZ138" s="8" t="str">
        <f t="shared" si="169"/>
        <v>15% PUR</v>
      </c>
      <c r="BA138" s="8" t="str">
        <f t="shared" si="170"/>
        <v>15% PUR</v>
      </c>
      <c r="BB138" s="8" t="str">
        <f t="shared" si="171"/>
        <v>0% PUR</v>
      </c>
      <c r="BC138" s="4" t="str">
        <f t="shared" si="159"/>
        <v>Deduction of Advance Payment to Suppliers</v>
      </c>
      <c r="BD138" s="4" t="str">
        <f t="shared" si="186"/>
        <v>Manpower</v>
      </c>
      <c r="BE138" s="4" t="str">
        <f t="shared" si="187"/>
        <v>Machinary</v>
      </c>
      <c r="BF138" s="4" t="str">
        <f t="shared" si="188"/>
        <v>Deduction of Advance Payment to Suppliers</v>
      </c>
      <c r="BG138" s="4" t="str">
        <f t="shared" si="189"/>
        <v>Indirect Costs</v>
      </c>
      <c r="BH138" s="4" t="str">
        <f t="shared" si="190"/>
        <v>Overheads</v>
      </c>
      <c r="BI138" s="4">
        <f t="shared" si="172"/>
        <v>-1</v>
      </c>
      <c r="BJ138" s="4">
        <f t="shared" si="173"/>
        <v>1</v>
      </c>
      <c r="BK138" s="4">
        <f t="shared" si="174"/>
        <v>1</v>
      </c>
      <c r="BL138" s="4">
        <f t="shared" si="175"/>
        <v>-1</v>
      </c>
      <c r="BM138" s="4">
        <f t="shared" si="176"/>
        <v>1</v>
      </c>
      <c r="BN138" s="4">
        <f t="shared" si="177"/>
        <v>1</v>
      </c>
      <c r="BO138" s="26">
        <f t="shared" si="178"/>
        <v>8763</v>
      </c>
      <c r="BP138" s="26">
        <f t="shared" si="179"/>
        <v>4281</v>
      </c>
      <c r="BQ138" s="26">
        <f t="shared" si="180"/>
        <v>395</v>
      </c>
      <c r="BR138" s="26">
        <f t="shared" si="181"/>
        <v>1755</v>
      </c>
      <c r="BS138" s="26">
        <f t="shared" si="182"/>
        <v>751</v>
      </c>
      <c r="BT138" s="26">
        <f t="shared" si="183"/>
        <v>1732</v>
      </c>
      <c r="BU138" s="27">
        <f t="shared" si="184"/>
        <v>-18907</v>
      </c>
      <c r="BV138" s="27" t="str">
        <f t="shared" si="185"/>
        <v/>
      </c>
    </row>
    <row r="139" spans="1:74" x14ac:dyDescent="0.2">
      <c r="A139" s="4" t="s">
        <v>794</v>
      </c>
      <c r="B139" s="5">
        <v>45383</v>
      </c>
      <c r="C139" s="5">
        <f t="shared" si="131"/>
        <v>45353</v>
      </c>
      <c r="D139" s="31" t="s">
        <v>1038</v>
      </c>
      <c r="E139" s="4" t="str">
        <f t="shared" si="132"/>
        <v>Raw Material Supplier</v>
      </c>
      <c r="F139" s="31" t="s">
        <v>1039</v>
      </c>
      <c r="G139" s="4" t="str">
        <f t="shared" si="133"/>
        <v>Employees Wages &amp; Salaries</v>
      </c>
      <c r="H139" s="31" t="s">
        <v>1041</v>
      </c>
      <c r="I139" s="4" t="str">
        <f t="shared" si="134"/>
        <v>Machinary Depreciation &amp; Maintenance</v>
      </c>
      <c r="J139" s="31" t="s">
        <v>1040</v>
      </c>
      <c r="K139" s="4" t="str">
        <f t="shared" si="135"/>
        <v>Subcontractors &amp; Services</v>
      </c>
      <c r="L139" s="31" t="s">
        <v>1042</v>
      </c>
      <c r="M139" s="4" t="str">
        <f t="shared" si="136"/>
        <v>Indirect Costs</v>
      </c>
      <c r="N139" s="31" t="s">
        <v>1020</v>
      </c>
      <c r="O139" s="4" t="str">
        <f t="shared" si="137"/>
        <v>Overheads</v>
      </c>
      <c r="P139" s="5">
        <v>45412</v>
      </c>
      <c r="Q139" s="5">
        <f t="shared" si="138"/>
        <v>45382</v>
      </c>
      <c r="R139" s="5">
        <f t="shared" si="139"/>
        <v>45382</v>
      </c>
      <c r="S139" s="4">
        <v>1306057.5</v>
      </c>
      <c r="T139" s="7">
        <f t="shared" si="160"/>
        <v>1306058</v>
      </c>
      <c r="U139" s="4">
        <v>10240</v>
      </c>
      <c r="V139" s="4">
        <f>VLOOKUP(U139,'CC Odoo'!$A$1:$E$998,4,FALSE)</f>
        <v>1012</v>
      </c>
      <c r="W139" s="4" t="str">
        <f t="shared" si="140"/>
        <v>{"1012": 100.0}</v>
      </c>
      <c r="X139" s="4" t="str">
        <f t="shared" si="141"/>
        <v>3010092</v>
      </c>
      <c r="Y139" s="4" t="str">
        <f t="shared" si="142"/>
        <v>3010093</v>
      </c>
      <c r="Z139" s="4" t="str">
        <f t="shared" si="143"/>
        <v>3010094</v>
      </c>
      <c r="AA139" s="4" t="str">
        <f t="shared" si="144"/>
        <v>3010095</v>
      </c>
      <c r="AB139" s="4" t="str">
        <f t="shared" si="145"/>
        <v>3010096</v>
      </c>
      <c r="AC139" s="4" t="str">
        <f t="shared" si="146"/>
        <v>3010097</v>
      </c>
      <c r="AD139" s="5">
        <f t="shared" si="147"/>
        <v>45417</v>
      </c>
      <c r="AE139" s="5">
        <f t="shared" si="148"/>
        <v>45417</v>
      </c>
      <c r="AF139" s="5">
        <f t="shared" si="149"/>
        <v>45387</v>
      </c>
      <c r="AG139" s="5">
        <f t="shared" si="150"/>
        <v>45387</v>
      </c>
      <c r="AH139" s="5">
        <f t="shared" si="151"/>
        <v>45412</v>
      </c>
      <c r="AI139" s="5">
        <f t="shared" si="152"/>
        <v>45412</v>
      </c>
      <c r="AJ139" s="5">
        <f t="shared" si="153"/>
        <v>45397</v>
      </c>
      <c r="AK139" s="5">
        <f t="shared" si="154"/>
        <v>45397</v>
      </c>
      <c r="AL139" s="5">
        <f t="shared" si="155"/>
        <v>45382</v>
      </c>
      <c r="AM139" s="5">
        <f t="shared" si="156"/>
        <v>45382</v>
      </c>
      <c r="AN139" s="5">
        <f t="shared" si="157"/>
        <v>45403</v>
      </c>
      <c r="AO139" s="5">
        <f t="shared" si="158"/>
        <v>45403</v>
      </c>
      <c r="AQ139" s="4" t="str">
        <f t="shared" si="161"/>
        <v>{"</v>
      </c>
      <c r="AR139" s="4" t="str">
        <f t="shared" si="162"/>
        <v>"</v>
      </c>
      <c r="AS139" s="4" t="str">
        <f t="shared" si="163"/>
        <v xml:space="preserve">: </v>
      </c>
      <c r="AT139" s="4" t="str">
        <f t="shared" si="164"/>
        <v>100.0</v>
      </c>
      <c r="AU139" s="4" t="str">
        <f t="shared" si="165"/>
        <v>}</v>
      </c>
      <c r="AW139" s="8" t="str">
        <f t="shared" si="166"/>
        <v>15% PUR</v>
      </c>
      <c r="AX139" s="8" t="str">
        <f t="shared" si="167"/>
        <v>0% PUR</v>
      </c>
      <c r="AY139" s="8" t="str">
        <f t="shared" si="168"/>
        <v>15% PUR</v>
      </c>
      <c r="AZ139" s="8" t="str">
        <f t="shared" si="169"/>
        <v>15% PUR</v>
      </c>
      <c r="BA139" s="8" t="str">
        <f t="shared" si="170"/>
        <v>15% PUR</v>
      </c>
      <c r="BB139" s="8" t="str">
        <f t="shared" si="171"/>
        <v>0% PUR</v>
      </c>
      <c r="BC139" s="4" t="str">
        <f t="shared" si="159"/>
        <v>Raw Material</v>
      </c>
      <c r="BD139" s="4" t="str">
        <f t="shared" si="186"/>
        <v>Manpower</v>
      </c>
      <c r="BE139" s="4" t="str">
        <f t="shared" si="187"/>
        <v>Machinary</v>
      </c>
      <c r="BF139" s="4" t="str">
        <f t="shared" si="188"/>
        <v>Subcontractors</v>
      </c>
      <c r="BG139" s="4" t="str">
        <f t="shared" si="189"/>
        <v>Indirect Costs</v>
      </c>
      <c r="BH139" s="4" t="str">
        <f t="shared" si="190"/>
        <v>Overheads</v>
      </c>
      <c r="BI139" s="4">
        <f t="shared" si="172"/>
        <v>1</v>
      </c>
      <c r="BJ139" s="4">
        <f t="shared" si="173"/>
        <v>1</v>
      </c>
      <c r="BK139" s="4">
        <f t="shared" si="174"/>
        <v>1</v>
      </c>
      <c r="BL139" s="4">
        <f t="shared" si="175"/>
        <v>1</v>
      </c>
      <c r="BM139" s="4">
        <f t="shared" si="176"/>
        <v>1</v>
      </c>
      <c r="BN139" s="4">
        <f t="shared" si="177"/>
        <v>1</v>
      </c>
      <c r="BO139" s="26">
        <f t="shared" si="178"/>
        <v>605358</v>
      </c>
      <c r="BP139" s="26">
        <f t="shared" si="179"/>
        <v>295692</v>
      </c>
      <c r="BQ139" s="26">
        <f t="shared" si="180"/>
        <v>27297</v>
      </c>
      <c r="BR139" s="26">
        <f t="shared" si="181"/>
        <v>121202</v>
      </c>
      <c r="BS139" s="26">
        <f t="shared" si="182"/>
        <v>51851</v>
      </c>
      <c r="BT139" s="26">
        <f t="shared" si="183"/>
        <v>119635</v>
      </c>
      <c r="BU139" s="27">
        <f t="shared" si="184"/>
        <v>1306058</v>
      </c>
      <c r="BV139" s="27">
        <f t="shared" si="185"/>
        <v>1221035</v>
      </c>
    </row>
    <row r="140" spans="1:74" x14ac:dyDescent="0.2">
      <c r="A140" s="4" t="s">
        <v>795</v>
      </c>
      <c r="B140" s="5">
        <v>45383</v>
      </c>
      <c r="C140" s="5" t="str">
        <f t="shared" si="131"/>
        <v/>
      </c>
      <c r="D140" s="31" t="s">
        <v>1038</v>
      </c>
      <c r="E140" s="4" t="str">
        <f t="shared" si="132"/>
        <v/>
      </c>
      <c r="F140" s="31" t="s">
        <v>1039</v>
      </c>
      <c r="G140" s="4" t="str">
        <f t="shared" si="133"/>
        <v/>
      </c>
      <c r="H140" s="31" t="s">
        <v>1041</v>
      </c>
      <c r="I140" s="4" t="str">
        <f t="shared" si="134"/>
        <v/>
      </c>
      <c r="J140" s="31" t="s">
        <v>1040</v>
      </c>
      <c r="K140" s="4" t="str">
        <f t="shared" si="135"/>
        <v/>
      </c>
      <c r="L140" s="31" t="s">
        <v>1042</v>
      </c>
      <c r="M140" s="4" t="str">
        <f t="shared" si="136"/>
        <v/>
      </c>
      <c r="N140" s="31" t="s">
        <v>1020</v>
      </c>
      <c r="O140" s="4" t="str">
        <f t="shared" si="137"/>
        <v/>
      </c>
      <c r="P140" s="5">
        <v>45412</v>
      </c>
      <c r="Q140" s="5" t="str">
        <f t="shared" si="138"/>
        <v/>
      </c>
      <c r="R140" s="5" t="str">
        <f t="shared" si="139"/>
        <v/>
      </c>
      <c r="S140" s="4">
        <v>391817.25</v>
      </c>
      <c r="T140" s="7">
        <f t="shared" si="160"/>
        <v>391817</v>
      </c>
      <c r="U140" s="4">
        <v>10240</v>
      </c>
      <c r="V140" s="4">
        <f>VLOOKUP(U140,'CC Odoo'!$A$1:$E$998,4,FALSE)</f>
        <v>1012</v>
      </c>
      <c r="W140" s="4" t="str">
        <f t="shared" si="140"/>
        <v>{"1012": 100.0}</v>
      </c>
      <c r="X140" s="4" t="str">
        <f t="shared" si="141"/>
        <v>101011701</v>
      </c>
      <c r="Y140" s="4" t="str">
        <f t="shared" si="142"/>
        <v>3010093</v>
      </c>
      <c r="Z140" s="4" t="str">
        <f t="shared" si="143"/>
        <v>3010094</v>
      </c>
      <c r="AA140" s="4" t="str">
        <f t="shared" si="144"/>
        <v>101011701</v>
      </c>
      <c r="AB140" s="4" t="str">
        <f t="shared" si="145"/>
        <v>3010096</v>
      </c>
      <c r="AC140" s="4" t="str">
        <f t="shared" si="146"/>
        <v>3010097</v>
      </c>
      <c r="AD140" s="5">
        <f t="shared" si="147"/>
        <v>45417</v>
      </c>
      <c r="AE140" s="5" t="str">
        <f t="shared" si="148"/>
        <v/>
      </c>
      <c r="AF140" s="5">
        <f t="shared" si="149"/>
        <v>45387</v>
      </c>
      <c r="AG140" s="5" t="str">
        <f t="shared" si="150"/>
        <v/>
      </c>
      <c r="AH140" s="5">
        <f t="shared" si="151"/>
        <v>45412</v>
      </c>
      <c r="AI140" s="5" t="str">
        <f t="shared" si="152"/>
        <v/>
      </c>
      <c r="AJ140" s="5">
        <f t="shared" si="153"/>
        <v>45397</v>
      </c>
      <c r="AK140" s="5" t="str">
        <f t="shared" si="154"/>
        <v/>
      </c>
      <c r="AL140" s="5">
        <f t="shared" si="155"/>
        <v>45382</v>
      </c>
      <c r="AM140" s="5" t="str">
        <f t="shared" si="156"/>
        <v/>
      </c>
      <c r="AN140" s="5">
        <f t="shared" si="157"/>
        <v>45403</v>
      </c>
      <c r="AO140" s="5" t="str">
        <f t="shared" si="158"/>
        <v/>
      </c>
      <c r="AQ140" s="4" t="str">
        <f t="shared" si="161"/>
        <v>{"</v>
      </c>
      <c r="AR140" s="4" t="str">
        <f t="shared" si="162"/>
        <v>"</v>
      </c>
      <c r="AS140" s="4" t="str">
        <f t="shared" si="163"/>
        <v xml:space="preserve">: </v>
      </c>
      <c r="AT140" s="4" t="str">
        <f t="shared" si="164"/>
        <v>100.0</v>
      </c>
      <c r="AU140" s="4" t="str">
        <f t="shared" si="165"/>
        <v>}</v>
      </c>
      <c r="AW140" s="8" t="str">
        <f t="shared" si="166"/>
        <v>15% PUR</v>
      </c>
      <c r="AX140" s="8" t="str">
        <f t="shared" si="167"/>
        <v>0% PUR</v>
      </c>
      <c r="AY140" s="8" t="str">
        <f t="shared" si="168"/>
        <v>15% PUR</v>
      </c>
      <c r="AZ140" s="8" t="str">
        <f t="shared" si="169"/>
        <v>15% PUR</v>
      </c>
      <c r="BA140" s="8" t="str">
        <f t="shared" si="170"/>
        <v>15% PUR</v>
      </c>
      <c r="BB140" s="8" t="str">
        <f t="shared" si="171"/>
        <v>0% PUR</v>
      </c>
      <c r="BC140" s="4" t="str">
        <f t="shared" si="159"/>
        <v>Deduction of Advance Payment to Suppliers</v>
      </c>
      <c r="BD140" s="4" t="str">
        <f t="shared" si="186"/>
        <v>Manpower</v>
      </c>
      <c r="BE140" s="4" t="str">
        <f t="shared" si="187"/>
        <v>Machinary</v>
      </c>
      <c r="BF140" s="4" t="str">
        <f t="shared" si="188"/>
        <v>Deduction of Advance Payment to Suppliers</v>
      </c>
      <c r="BG140" s="4" t="str">
        <f t="shared" si="189"/>
        <v>Indirect Costs</v>
      </c>
      <c r="BH140" s="4" t="str">
        <f t="shared" si="190"/>
        <v>Overheads</v>
      </c>
      <c r="BI140" s="4">
        <f t="shared" si="172"/>
        <v>-1</v>
      </c>
      <c r="BJ140" s="4">
        <f t="shared" si="173"/>
        <v>1</v>
      </c>
      <c r="BK140" s="4">
        <f t="shared" si="174"/>
        <v>1</v>
      </c>
      <c r="BL140" s="4">
        <f t="shared" si="175"/>
        <v>-1</v>
      </c>
      <c r="BM140" s="4">
        <f t="shared" si="176"/>
        <v>1</v>
      </c>
      <c r="BN140" s="4">
        <f t="shared" si="177"/>
        <v>1</v>
      </c>
      <c r="BO140" s="26">
        <f t="shared" si="178"/>
        <v>181607</v>
      </c>
      <c r="BP140" s="26">
        <f t="shared" si="179"/>
        <v>88707</v>
      </c>
      <c r="BQ140" s="26">
        <f t="shared" si="180"/>
        <v>8189</v>
      </c>
      <c r="BR140" s="26">
        <f t="shared" si="181"/>
        <v>36361</v>
      </c>
      <c r="BS140" s="26">
        <f t="shared" si="182"/>
        <v>15555</v>
      </c>
      <c r="BT140" s="26">
        <f t="shared" si="183"/>
        <v>35890</v>
      </c>
      <c r="BU140" s="27">
        <f t="shared" si="184"/>
        <v>-391817</v>
      </c>
      <c r="BV140" s="27" t="str">
        <f t="shared" si="185"/>
        <v/>
      </c>
    </row>
    <row r="141" spans="1:74" x14ac:dyDescent="0.2">
      <c r="A141" s="4" t="s">
        <v>794</v>
      </c>
      <c r="B141" s="5">
        <v>45383</v>
      </c>
      <c r="C141" s="5">
        <f t="shared" si="131"/>
        <v>45353</v>
      </c>
      <c r="D141" s="31" t="s">
        <v>1038</v>
      </c>
      <c r="E141" s="4" t="str">
        <f t="shared" si="132"/>
        <v>Raw Material Supplier</v>
      </c>
      <c r="F141" s="31" t="s">
        <v>1039</v>
      </c>
      <c r="G141" s="4" t="str">
        <f t="shared" si="133"/>
        <v>Employees Wages &amp; Salaries</v>
      </c>
      <c r="H141" s="31" t="s">
        <v>1041</v>
      </c>
      <c r="I141" s="4" t="str">
        <f t="shared" si="134"/>
        <v>Machinary Depreciation &amp; Maintenance</v>
      </c>
      <c r="J141" s="31" t="s">
        <v>1040</v>
      </c>
      <c r="K141" s="4" t="str">
        <f t="shared" si="135"/>
        <v>Subcontractors &amp; Services</v>
      </c>
      <c r="L141" s="31" t="s">
        <v>1042</v>
      </c>
      <c r="M141" s="4" t="str">
        <f t="shared" si="136"/>
        <v>Indirect Costs</v>
      </c>
      <c r="N141" s="31" t="s">
        <v>1020</v>
      </c>
      <c r="O141" s="4" t="str">
        <f t="shared" si="137"/>
        <v>Overheads</v>
      </c>
      <c r="P141" s="5">
        <v>45412</v>
      </c>
      <c r="Q141" s="5">
        <f t="shared" si="138"/>
        <v>45382</v>
      </c>
      <c r="R141" s="5">
        <f t="shared" si="139"/>
        <v>45382</v>
      </c>
      <c r="S141" s="4">
        <v>200000</v>
      </c>
      <c r="T141" s="7">
        <f t="shared" si="160"/>
        <v>200000</v>
      </c>
      <c r="U141" s="4">
        <v>10138</v>
      </c>
      <c r="V141" s="4">
        <f>VLOOKUP(U141,'CC Odoo'!$A$1:$E$998,4,FALSE)</f>
        <v>910</v>
      </c>
      <c r="W141" s="4" t="str">
        <f t="shared" si="140"/>
        <v>{"910": 100.0}</v>
      </c>
      <c r="X141" s="4" t="str">
        <f t="shared" si="141"/>
        <v>3010092</v>
      </c>
      <c r="Y141" s="4" t="str">
        <f t="shared" si="142"/>
        <v>3010093</v>
      </c>
      <c r="Z141" s="4" t="str">
        <f t="shared" si="143"/>
        <v>3010094</v>
      </c>
      <c r="AA141" s="4" t="str">
        <f t="shared" si="144"/>
        <v>3010095</v>
      </c>
      <c r="AB141" s="4" t="str">
        <f t="shared" si="145"/>
        <v>3010096</v>
      </c>
      <c r="AC141" s="4" t="str">
        <f t="shared" si="146"/>
        <v>3010097</v>
      </c>
      <c r="AD141" s="5">
        <f t="shared" si="147"/>
        <v>45417</v>
      </c>
      <c r="AE141" s="5">
        <f t="shared" si="148"/>
        <v>45417</v>
      </c>
      <c r="AF141" s="5">
        <f t="shared" si="149"/>
        <v>45387</v>
      </c>
      <c r="AG141" s="5">
        <f t="shared" si="150"/>
        <v>45387</v>
      </c>
      <c r="AH141" s="5">
        <f t="shared" si="151"/>
        <v>45412</v>
      </c>
      <c r="AI141" s="5">
        <f t="shared" si="152"/>
        <v>45412</v>
      </c>
      <c r="AJ141" s="5">
        <f t="shared" si="153"/>
        <v>45397</v>
      </c>
      <c r="AK141" s="5">
        <f t="shared" si="154"/>
        <v>45397</v>
      </c>
      <c r="AL141" s="5">
        <f t="shared" si="155"/>
        <v>45382</v>
      </c>
      <c r="AM141" s="5">
        <f t="shared" si="156"/>
        <v>45382</v>
      </c>
      <c r="AN141" s="5">
        <f t="shared" si="157"/>
        <v>45403</v>
      </c>
      <c r="AO141" s="5">
        <f t="shared" si="158"/>
        <v>45403</v>
      </c>
      <c r="AQ141" s="4" t="str">
        <f t="shared" si="161"/>
        <v>{"</v>
      </c>
      <c r="AR141" s="4" t="str">
        <f t="shared" si="162"/>
        <v>"</v>
      </c>
      <c r="AS141" s="4" t="str">
        <f t="shared" si="163"/>
        <v xml:space="preserve">: </v>
      </c>
      <c r="AT141" s="4" t="str">
        <f t="shared" si="164"/>
        <v>100.0</v>
      </c>
      <c r="AU141" s="4" t="str">
        <f t="shared" si="165"/>
        <v>}</v>
      </c>
      <c r="AW141" s="8" t="str">
        <f t="shared" si="166"/>
        <v>15% PUR</v>
      </c>
      <c r="AX141" s="8" t="str">
        <f t="shared" si="167"/>
        <v>0% PUR</v>
      </c>
      <c r="AY141" s="8" t="str">
        <f t="shared" si="168"/>
        <v>15% PUR</v>
      </c>
      <c r="AZ141" s="8" t="str">
        <f t="shared" si="169"/>
        <v>15% PUR</v>
      </c>
      <c r="BA141" s="8" t="str">
        <f t="shared" si="170"/>
        <v>15% PUR</v>
      </c>
      <c r="BB141" s="8" t="str">
        <f t="shared" si="171"/>
        <v>0% PUR</v>
      </c>
      <c r="BC141" s="4" t="str">
        <f t="shared" si="159"/>
        <v>Raw Material</v>
      </c>
      <c r="BD141" s="4" t="str">
        <f t="shared" si="186"/>
        <v>Manpower</v>
      </c>
      <c r="BE141" s="4" t="str">
        <f t="shared" si="187"/>
        <v>Machinary</v>
      </c>
      <c r="BF141" s="4" t="str">
        <f t="shared" si="188"/>
        <v>Subcontractors</v>
      </c>
      <c r="BG141" s="4" t="str">
        <f t="shared" si="189"/>
        <v>Indirect Costs</v>
      </c>
      <c r="BH141" s="4" t="str">
        <f t="shared" si="190"/>
        <v>Overheads</v>
      </c>
      <c r="BI141" s="4">
        <f t="shared" si="172"/>
        <v>1</v>
      </c>
      <c r="BJ141" s="4">
        <f t="shared" si="173"/>
        <v>1</v>
      </c>
      <c r="BK141" s="4">
        <f t="shared" si="174"/>
        <v>1</v>
      </c>
      <c r="BL141" s="4">
        <f t="shared" si="175"/>
        <v>1</v>
      </c>
      <c r="BM141" s="4">
        <f t="shared" si="176"/>
        <v>1</v>
      </c>
      <c r="BN141" s="4">
        <f t="shared" si="177"/>
        <v>1</v>
      </c>
      <c r="BO141" s="26">
        <f t="shared" si="178"/>
        <v>92700</v>
      </c>
      <c r="BP141" s="26">
        <f t="shared" si="179"/>
        <v>45280</v>
      </c>
      <c r="BQ141" s="26">
        <f t="shared" si="180"/>
        <v>4180</v>
      </c>
      <c r="BR141" s="26">
        <f t="shared" si="181"/>
        <v>18560</v>
      </c>
      <c r="BS141" s="26">
        <f t="shared" si="182"/>
        <v>7940</v>
      </c>
      <c r="BT141" s="26">
        <f t="shared" si="183"/>
        <v>18320</v>
      </c>
      <c r="BU141" s="27">
        <f t="shared" si="184"/>
        <v>200000</v>
      </c>
      <c r="BV141" s="27">
        <f t="shared" si="185"/>
        <v>186980</v>
      </c>
    </row>
    <row r="142" spans="1:74" x14ac:dyDescent="0.2">
      <c r="A142" s="4" t="s">
        <v>795</v>
      </c>
      <c r="B142" s="5">
        <v>45383</v>
      </c>
      <c r="C142" s="5" t="str">
        <f t="shared" si="131"/>
        <v/>
      </c>
      <c r="D142" s="31" t="s">
        <v>1038</v>
      </c>
      <c r="E142" s="4" t="str">
        <f t="shared" si="132"/>
        <v/>
      </c>
      <c r="F142" s="31" t="s">
        <v>1039</v>
      </c>
      <c r="G142" s="4" t="str">
        <f t="shared" si="133"/>
        <v/>
      </c>
      <c r="H142" s="31" t="s">
        <v>1041</v>
      </c>
      <c r="I142" s="4" t="str">
        <f t="shared" si="134"/>
        <v/>
      </c>
      <c r="J142" s="31" t="s">
        <v>1040</v>
      </c>
      <c r="K142" s="4" t="str">
        <f t="shared" si="135"/>
        <v/>
      </c>
      <c r="L142" s="31" t="s">
        <v>1042</v>
      </c>
      <c r="M142" s="4" t="str">
        <f t="shared" si="136"/>
        <v/>
      </c>
      <c r="N142" s="31" t="s">
        <v>1020</v>
      </c>
      <c r="O142" s="4" t="str">
        <f t="shared" si="137"/>
        <v/>
      </c>
      <c r="P142" s="5">
        <v>45412</v>
      </c>
      <c r="Q142" s="5" t="str">
        <f t="shared" si="138"/>
        <v/>
      </c>
      <c r="R142" s="5" t="str">
        <f t="shared" si="139"/>
        <v/>
      </c>
      <c r="S142" s="4">
        <v>40000</v>
      </c>
      <c r="T142" s="7">
        <f t="shared" si="160"/>
        <v>40000</v>
      </c>
      <c r="U142" s="4">
        <v>10138</v>
      </c>
      <c r="V142" s="4">
        <f>VLOOKUP(U142,'CC Odoo'!$A$1:$E$998,4,FALSE)</f>
        <v>910</v>
      </c>
      <c r="W142" s="4" t="str">
        <f t="shared" si="140"/>
        <v>{"910": 100.0}</v>
      </c>
      <c r="X142" s="4" t="str">
        <f t="shared" si="141"/>
        <v>101011701</v>
      </c>
      <c r="Y142" s="4" t="str">
        <f t="shared" si="142"/>
        <v>3010093</v>
      </c>
      <c r="Z142" s="4" t="str">
        <f t="shared" si="143"/>
        <v>3010094</v>
      </c>
      <c r="AA142" s="4" t="str">
        <f t="shared" si="144"/>
        <v>101011701</v>
      </c>
      <c r="AB142" s="4" t="str">
        <f t="shared" si="145"/>
        <v>3010096</v>
      </c>
      <c r="AC142" s="4" t="str">
        <f t="shared" si="146"/>
        <v>3010097</v>
      </c>
      <c r="AD142" s="5">
        <f t="shared" si="147"/>
        <v>45417</v>
      </c>
      <c r="AE142" s="5" t="str">
        <f t="shared" si="148"/>
        <v/>
      </c>
      <c r="AF142" s="5">
        <f t="shared" si="149"/>
        <v>45387</v>
      </c>
      <c r="AG142" s="5" t="str">
        <f t="shared" si="150"/>
        <v/>
      </c>
      <c r="AH142" s="5">
        <f t="shared" si="151"/>
        <v>45412</v>
      </c>
      <c r="AI142" s="5" t="str">
        <f t="shared" si="152"/>
        <v/>
      </c>
      <c r="AJ142" s="5">
        <f t="shared" si="153"/>
        <v>45397</v>
      </c>
      <c r="AK142" s="5" t="str">
        <f t="shared" si="154"/>
        <v/>
      </c>
      <c r="AL142" s="5">
        <f t="shared" si="155"/>
        <v>45382</v>
      </c>
      <c r="AM142" s="5" t="str">
        <f t="shared" si="156"/>
        <v/>
      </c>
      <c r="AN142" s="5">
        <f t="shared" si="157"/>
        <v>45403</v>
      </c>
      <c r="AO142" s="5" t="str">
        <f t="shared" si="158"/>
        <v/>
      </c>
      <c r="AQ142" s="4" t="str">
        <f t="shared" si="161"/>
        <v>{"</v>
      </c>
      <c r="AR142" s="4" t="str">
        <f t="shared" si="162"/>
        <v>"</v>
      </c>
      <c r="AS142" s="4" t="str">
        <f t="shared" si="163"/>
        <v xml:space="preserve">: </v>
      </c>
      <c r="AT142" s="4" t="str">
        <f t="shared" si="164"/>
        <v>100.0</v>
      </c>
      <c r="AU142" s="4" t="str">
        <f t="shared" si="165"/>
        <v>}</v>
      </c>
      <c r="AW142" s="8" t="str">
        <f t="shared" si="166"/>
        <v>15% PUR</v>
      </c>
      <c r="AX142" s="8" t="str">
        <f t="shared" si="167"/>
        <v>0% PUR</v>
      </c>
      <c r="AY142" s="8" t="str">
        <f t="shared" si="168"/>
        <v>15% PUR</v>
      </c>
      <c r="AZ142" s="8" t="str">
        <f t="shared" si="169"/>
        <v>15% PUR</v>
      </c>
      <c r="BA142" s="8" t="str">
        <f t="shared" si="170"/>
        <v>15% PUR</v>
      </c>
      <c r="BB142" s="8" t="str">
        <f t="shared" si="171"/>
        <v>0% PUR</v>
      </c>
      <c r="BC142" s="4" t="str">
        <f t="shared" si="159"/>
        <v>Deduction of Advance Payment to Suppliers</v>
      </c>
      <c r="BD142" s="4" t="str">
        <f t="shared" si="186"/>
        <v>Manpower</v>
      </c>
      <c r="BE142" s="4" t="str">
        <f t="shared" si="187"/>
        <v>Machinary</v>
      </c>
      <c r="BF142" s="4" t="str">
        <f t="shared" si="188"/>
        <v>Deduction of Advance Payment to Suppliers</v>
      </c>
      <c r="BG142" s="4" t="str">
        <f t="shared" si="189"/>
        <v>Indirect Costs</v>
      </c>
      <c r="BH142" s="4" t="str">
        <f t="shared" si="190"/>
        <v>Overheads</v>
      </c>
      <c r="BI142" s="4">
        <f t="shared" si="172"/>
        <v>-1</v>
      </c>
      <c r="BJ142" s="4">
        <f t="shared" si="173"/>
        <v>1</v>
      </c>
      <c r="BK142" s="4">
        <f t="shared" si="174"/>
        <v>1</v>
      </c>
      <c r="BL142" s="4">
        <f t="shared" si="175"/>
        <v>-1</v>
      </c>
      <c r="BM142" s="4">
        <f t="shared" si="176"/>
        <v>1</v>
      </c>
      <c r="BN142" s="4">
        <f t="shared" si="177"/>
        <v>1</v>
      </c>
      <c r="BO142" s="26">
        <f t="shared" si="178"/>
        <v>18540</v>
      </c>
      <c r="BP142" s="26">
        <f t="shared" si="179"/>
        <v>9056</v>
      </c>
      <c r="BQ142" s="26">
        <f t="shared" si="180"/>
        <v>836</v>
      </c>
      <c r="BR142" s="26">
        <f t="shared" si="181"/>
        <v>3712</v>
      </c>
      <c r="BS142" s="26">
        <f t="shared" si="182"/>
        <v>1588</v>
      </c>
      <c r="BT142" s="26">
        <f t="shared" si="183"/>
        <v>3664</v>
      </c>
      <c r="BU142" s="27">
        <f t="shared" si="184"/>
        <v>-40000</v>
      </c>
      <c r="BV142" s="27" t="str">
        <f t="shared" si="185"/>
        <v/>
      </c>
    </row>
    <row r="143" spans="1:74" x14ac:dyDescent="0.2">
      <c r="A143" s="4" t="s">
        <v>794</v>
      </c>
      <c r="B143" s="5">
        <v>45383</v>
      </c>
      <c r="C143" s="5">
        <f t="shared" si="131"/>
        <v>45353</v>
      </c>
      <c r="D143" s="31" t="s">
        <v>1038</v>
      </c>
      <c r="E143" s="4" t="str">
        <f t="shared" si="132"/>
        <v>Raw Material Supplier</v>
      </c>
      <c r="F143" s="31" t="s">
        <v>1039</v>
      </c>
      <c r="G143" s="4" t="str">
        <f t="shared" si="133"/>
        <v>Employees Wages &amp; Salaries</v>
      </c>
      <c r="H143" s="31" t="s">
        <v>1041</v>
      </c>
      <c r="I143" s="4" t="str">
        <f t="shared" si="134"/>
        <v>Machinary Depreciation &amp; Maintenance</v>
      </c>
      <c r="J143" s="31" t="s">
        <v>1040</v>
      </c>
      <c r="K143" s="4" t="str">
        <f t="shared" si="135"/>
        <v>Subcontractors &amp; Services</v>
      </c>
      <c r="L143" s="31" t="s">
        <v>1042</v>
      </c>
      <c r="M143" s="4" t="str">
        <f t="shared" si="136"/>
        <v>Indirect Costs</v>
      </c>
      <c r="N143" s="31" t="s">
        <v>1020</v>
      </c>
      <c r="O143" s="4" t="str">
        <f t="shared" si="137"/>
        <v>Overheads</v>
      </c>
      <c r="P143" s="5">
        <v>45412</v>
      </c>
      <c r="Q143" s="5">
        <f t="shared" si="138"/>
        <v>45382</v>
      </c>
      <c r="R143" s="5">
        <f t="shared" si="139"/>
        <v>45382</v>
      </c>
      <c r="S143" s="4">
        <v>284420</v>
      </c>
      <c r="T143" s="7">
        <f t="shared" si="160"/>
        <v>284420</v>
      </c>
      <c r="U143" s="4">
        <v>10088</v>
      </c>
      <c r="V143" s="4">
        <f>VLOOKUP(U143,'CC Odoo'!$A$1:$E$998,4,FALSE)</f>
        <v>860</v>
      </c>
      <c r="W143" s="4" t="str">
        <f t="shared" si="140"/>
        <v>{"860": 100.0}</v>
      </c>
      <c r="X143" s="4" t="str">
        <f t="shared" si="141"/>
        <v>3010092</v>
      </c>
      <c r="Y143" s="4" t="str">
        <f t="shared" si="142"/>
        <v>3010093</v>
      </c>
      <c r="Z143" s="4" t="str">
        <f t="shared" si="143"/>
        <v>3010094</v>
      </c>
      <c r="AA143" s="4" t="str">
        <f t="shared" si="144"/>
        <v>3010095</v>
      </c>
      <c r="AB143" s="4" t="str">
        <f t="shared" si="145"/>
        <v>3010096</v>
      </c>
      <c r="AC143" s="4" t="str">
        <f t="shared" si="146"/>
        <v>3010097</v>
      </c>
      <c r="AD143" s="5">
        <f t="shared" si="147"/>
        <v>45417</v>
      </c>
      <c r="AE143" s="5">
        <f t="shared" si="148"/>
        <v>45417</v>
      </c>
      <c r="AF143" s="5">
        <f t="shared" si="149"/>
        <v>45387</v>
      </c>
      <c r="AG143" s="5">
        <f t="shared" si="150"/>
        <v>45387</v>
      </c>
      <c r="AH143" s="5">
        <f t="shared" si="151"/>
        <v>45412</v>
      </c>
      <c r="AI143" s="5">
        <f t="shared" si="152"/>
        <v>45412</v>
      </c>
      <c r="AJ143" s="5">
        <f t="shared" si="153"/>
        <v>45397</v>
      </c>
      <c r="AK143" s="5">
        <f t="shared" si="154"/>
        <v>45397</v>
      </c>
      <c r="AL143" s="5">
        <f t="shared" si="155"/>
        <v>45382</v>
      </c>
      <c r="AM143" s="5">
        <f t="shared" si="156"/>
        <v>45382</v>
      </c>
      <c r="AN143" s="5">
        <f t="shared" si="157"/>
        <v>45403</v>
      </c>
      <c r="AO143" s="5">
        <f t="shared" si="158"/>
        <v>45403</v>
      </c>
      <c r="AQ143" s="4" t="str">
        <f t="shared" si="161"/>
        <v>{"</v>
      </c>
      <c r="AR143" s="4" t="str">
        <f t="shared" si="162"/>
        <v>"</v>
      </c>
      <c r="AS143" s="4" t="str">
        <f t="shared" si="163"/>
        <v xml:space="preserve">: </v>
      </c>
      <c r="AT143" s="4" t="str">
        <f t="shared" si="164"/>
        <v>100.0</v>
      </c>
      <c r="AU143" s="4" t="str">
        <f t="shared" si="165"/>
        <v>}</v>
      </c>
      <c r="AW143" s="8" t="str">
        <f t="shared" si="166"/>
        <v>15% PUR</v>
      </c>
      <c r="AX143" s="8" t="str">
        <f t="shared" si="167"/>
        <v>0% PUR</v>
      </c>
      <c r="AY143" s="8" t="str">
        <f t="shared" si="168"/>
        <v>15% PUR</v>
      </c>
      <c r="AZ143" s="8" t="str">
        <f t="shared" si="169"/>
        <v>15% PUR</v>
      </c>
      <c r="BA143" s="8" t="str">
        <f t="shared" si="170"/>
        <v>15% PUR</v>
      </c>
      <c r="BB143" s="8" t="str">
        <f t="shared" si="171"/>
        <v>0% PUR</v>
      </c>
      <c r="BC143" s="4" t="str">
        <f t="shared" si="159"/>
        <v>Raw Material</v>
      </c>
      <c r="BD143" s="4" t="str">
        <f t="shared" si="186"/>
        <v>Manpower</v>
      </c>
      <c r="BE143" s="4" t="str">
        <f t="shared" si="187"/>
        <v>Machinary</v>
      </c>
      <c r="BF143" s="4" t="str">
        <f t="shared" si="188"/>
        <v>Subcontractors</v>
      </c>
      <c r="BG143" s="4" t="str">
        <f t="shared" si="189"/>
        <v>Indirect Costs</v>
      </c>
      <c r="BH143" s="4" t="str">
        <f t="shared" si="190"/>
        <v>Overheads</v>
      </c>
      <c r="BI143" s="4">
        <f t="shared" si="172"/>
        <v>1</v>
      </c>
      <c r="BJ143" s="4">
        <f t="shared" si="173"/>
        <v>1</v>
      </c>
      <c r="BK143" s="4">
        <f t="shared" si="174"/>
        <v>1</v>
      </c>
      <c r="BL143" s="4">
        <f t="shared" si="175"/>
        <v>1</v>
      </c>
      <c r="BM143" s="4">
        <f t="shared" si="176"/>
        <v>1</v>
      </c>
      <c r="BN143" s="4">
        <f t="shared" si="177"/>
        <v>1</v>
      </c>
      <c r="BO143" s="26">
        <f t="shared" si="178"/>
        <v>131829</v>
      </c>
      <c r="BP143" s="26">
        <f t="shared" si="179"/>
        <v>64393</v>
      </c>
      <c r="BQ143" s="26">
        <f t="shared" si="180"/>
        <v>5944</v>
      </c>
      <c r="BR143" s="26">
        <f t="shared" si="181"/>
        <v>26394</v>
      </c>
      <c r="BS143" s="26">
        <f t="shared" si="182"/>
        <v>11291</v>
      </c>
      <c r="BT143" s="26">
        <f t="shared" si="183"/>
        <v>26053</v>
      </c>
      <c r="BU143" s="27">
        <f t="shared" si="184"/>
        <v>284420</v>
      </c>
      <c r="BV143" s="27">
        <f t="shared" si="185"/>
        <v>265904</v>
      </c>
    </row>
    <row r="144" spans="1:74" x14ac:dyDescent="0.2">
      <c r="A144" s="4" t="s">
        <v>794</v>
      </c>
      <c r="B144" s="5">
        <v>45383</v>
      </c>
      <c r="C144" s="5">
        <f t="shared" si="131"/>
        <v>45353</v>
      </c>
      <c r="D144" s="31" t="s">
        <v>1038</v>
      </c>
      <c r="E144" s="4" t="str">
        <f t="shared" si="132"/>
        <v>Raw Material Supplier</v>
      </c>
      <c r="F144" s="31" t="s">
        <v>1039</v>
      </c>
      <c r="G144" s="4" t="str">
        <f t="shared" si="133"/>
        <v>Employees Wages &amp; Salaries</v>
      </c>
      <c r="H144" s="31" t="s">
        <v>1041</v>
      </c>
      <c r="I144" s="4" t="str">
        <f t="shared" si="134"/>
        <v>Machinary Depreciation &amp; Maintenance</v>
      </c>
      <c r="J144" s="31" t="s">
        <v>1040</v>
      </c>
      <c r="K144" s="4" t="str">
        <f t="shared" si="135"/>
        <v>Subcontractors &amp; Services</v>
      </c>
      <c r="L144" s="31" t="s">
        <v>1042</v>
      </c>
      <c r="M144" s="4" t="str">
        <f t="shared" si="136"/>
        <v>Indirect Costs</v>
      </c>
      <c r="N144" s="31" t="s">
        <v>1020</v>
      </c>
      <c r="O144" s="4" t="str">
        <f t="shared" si="137"/>
        <v>Overheads</v>
      </c>
      <c r="P144" s="5">
        <v>45412</v>
      </c>
      <c r="Q144" s="5">
        <f t="shared" si="138"/>
        <v>45382</v>
      </c>
      <c r="R144" s="5">
        <f t="shared" si="139"/>
        <v>45382</v>
      </c>
      <c r="S144" s="4">
        <v>8053885</v>
      </c>
      <c r="T144" s="7">
        <f t="shared" si="160"/>
        <v>8053885</v>
      </c>
      <c r="U144" s="4">
        <v>10256</v>
      </c>
      <c r="V144" s="4">
        <f>VLOOKUP(U144,'CC Odoo'!$A$1:$E$998,4,FALSE)</f>
        <v>1028</v>
      </c>
      <c r="W144" s="4" t="str">
        <f t="shared" si="140"/>
        <v>{"1028": 100.0}</v>
      </c>
      <c r="X144" s="4" t="str">
        <f t="shared" si="141"/>
        <v>3010092</v>
      </c>
      <c r="Y144" s="4" t="str">
        <f t="shared" si="142"/>
        <v>3010093</v>
      </c>
      <c r="Z144" s="4" t="str">
        <f t="shared" si="143"/>
        <v>3010094</v>
      </c>
      <c r="AA144" s="4" t="str">
        <f t="shared" si="144"/>
        <v>3010095</v>
      </c>
      <c r="AB144" s="4" t="str">
        <f t="shared" si="145"/>
        <v>3010096</v>
      </c>
      <c r="AC144" s="4" t="str">
        <f t="shared" si="146"/>
        <v>3010097</v>
      </c>
      <c r="AD144" s="5">
        <f t="shared" si="147"/>
        <v>45417</v>
      </c>
      <c r="AE144" s="5">
        <f t="shared" si="148"/>
        <v>45417</v>
      </c>
      <c r="AF144" s="5">
        <f t="shared" si="149"/>
        <v>45387</v>
      </c>
      <c r="AG144" s="5">
        <f t="shared" si="150"/>
        <v>45387</v>
      </c>
      <c r="AH144" s="5">
        <f t="shared" si="151"/>
        <v>45412</v>
      </c>
      <c r="AI144" s="5">
        <f t="shared" si="152"/>
        <v>45412</v>
      </c>
      <c r="AJ144" s="5">
        <f t="shared" si="153"/>
        <v>45397</v>
      </c>
      <c r="AK144" s="5">
        <f t="shared" si="154"/>
        <v>45397</v>
      </c>
      <c r="AL144" s="5">
        <f t="shared" si="155"/>
        <v>45382</v>
      </c>
      <c r="AM144" s="5">
        <f t="shared" si="156"/>
        <v>45382</v>
      </c>
      <c r="AN144" s="5">
        <f t="shared" si="157"/>
        <v>45403</v>
      </c>
      <c r="AO144" s="5">
        <f t="shared" si="158"/>
        <v>45403</v>
      </c>
      <c r="AQ144" s="4" t="str">
        <f t="shared" si="161"/>
        <v>{"</v>
      </c>
      <c r="AR144" s="4" t="str">
        <f t="shared" si="162"/>
        <v>"</v>
      </c>
      <c r="AS144" s="4" t="str">
        <f t="shared" si="163"/>
        <v xml:space="preserve">: </v>
      </c>
      <c r="AT144" s="4" t="str">
        <f t="shared" si="164"/>
        <v>100.0</v>
      </c>
      <c r="AU144" s="4" t="str">
        <f t="shared" si="165"/>
        <v>}</v>
      </c>
      <c r="AW144" s="8" t="str">
        <f t="shared" si="166"/>
        <v>15% PUR</v>
      </c>
      <c r="AX144" s="8" t="str">
        <f t="shared" si="167"/>
        <v>0% PUR</v>
      </c>
      <c r="AY144" s="8" t="str">
        <f t="shared" si="168"/>
        <v>15% PUR</v>
      </c>
      <c r="AZ144" s="8" t="str">
        <f t="shared" si="169"/>
        <v>15% PUR</v>
      </c>
      <c r="BA144" s="8" t="str">
        <f t="shared" si="170"/>
        <v>15% PUR</v>
      </c>
      <c r="BB144" s="8" t="str">
        <f t="shared" si="171"/>
        <v>0% PUR</v>
      </c>
      <c r="BC144" s="4" t="str">
        <f t="shared" si="159"/>
        <v>Raw Material</v>
      </c>
      <c r="BD144" s="4" t="str">
        <f t="shared" si="186"/>
        <v>Manpower</v>
      </c>
      <c r="BE144" s="4" t="str">
        <f t="shared" si="187"/>
        <v>Machinary</v>
      </c>
      <c r="BF144" s="4" t="str">
        <f t="shared" si="188"/>
        <v>Subcontractors</v>
      </c>
      <c r="BG144" s="4" t="str">
        <f t="shared" si="189"/>
        <v>Indirect Costs</v>
      </c>
      <c r="BH144" s="4" t="str">
        <f t="shared" si="190"/>
        <v>Overheads</v>
      </c>
      <c r="BI144" s="4">
        <f t="shared" si="172"/>
        <v>1</v>
      </c>
      <c r="BJ144" s="4">
        <f t="shared" si="173"/>
        <v>1</v>
      </c>
      <c r="BK144" s="4">
        <f t="shared" si="174"/>
        <v>1</v>
      </c>
      <c r="BL144" s="4">
        <f t="shared" si="175"/>
        <v>1</v>
      </c>
      <c r="BM144" s="4">
        <f t="shared" si="176"/>
        <v>1</v>
      </c>
      <c r="BN144" s="4">
        <f t="shared" si="177"/>
        <v>1</v>
      </c>
      <c r="BO144" s="26">
        <f t="shared" si="178"/>
        <v>3732976</v>
      </c>
      <c r="BP144" s="26">
        <f t="shared" si="179"/>
        <v>1823400</v>
      </c>
      <c r="BQ144" s="26">
        <f t="shared" si="180"/>
        <v>168326</v>
      </c>
      <c r="BR144" s="26">
        <f t="shared" si="181"/>
        <v>747401</v>
      </c>
      <c r="BS144" s="26">
        <f t="shared" si="182"/>
        <v>319739</v>
      </c>
      <c r="BT144" s="26">
        <f t="shared" si="183"/>
        <v>737736</v>
      </c>
      <c r="BU144" s="27">
        <f t="shared" si="184"/>
        <v>8053885</v>
      </c>
      <c r="BV144" s="27">
        <f t="shared" si="185"/>
        <v>7529578</v>
      </c>
    </row>
    <row r="145" spans="1:74" x14ac:dyDescent="0.2">
      <c r="A145" s="4" t="s">
        <v>795</v>
      </c>
      <c r="B145" s="5">
        <v>45383</v>
      </c>
      <c r="C145" s="5" t="str">
        <f t="shared" si="131"/>
        <v/>
      </c>
      <c r="D145" s="31" t="s">
        <v>1038</v>
      </c>
      <c r="E145" s="4" t="str">
        <f t="shared" si="132"/>
        <v/>
      </c>
      <c r="F145" s="31" t="s">
        <v>1039</v>
      </c>
      <c r="G145" s="4" t="str">
        <f t="shared" si="133"/>
        <v/>
      </c>
      <c r="H145" s="31" t="s">
        <v>1041</v>
      </c>
      <c r="I145" s="4" t="str">
        <f t="shared" si="134"/>
        <v/>
      </c>
      <c r="J145" s="31" t="s">
        <v>1040</v>
      </c>
      <c r="K145" s="4" t="str">
        <f t="shared" si="135"/>
        <v/>
      </c>
      <c r="L145" s="31" t="s">
        <v>1042</v>
      </c>
      <c r="M145" s="4" t="str">
        <f t="shared" si="136"/>
        <v/>
      </c>
      <c r="N145" s="31" t="s">
        <v>1020</v>
      </c>
      <c r="O145" s="4" t="str">
        <f t="shared" si="137"/>
        <v/>
      </c>
      <c r="P145" s="5">
        <v>45412</v>
      </c>
      <c r="Q145" s="5" t="str">
        <f t="shared" si="138"/>
        <v/>
      </c>
      <c r="R145" s="5" t="str">
        <f t="shared" si="139"/>
        <v/>
      </c>
      <c r="S145" s="4">
        <v>1610777</v>
      </c>
      <c r="T145" s="7">
        <f t="shared" si="160"/>
        <v>1610777</v>
      </c>
      <c r="U145" s="4">
        <v>10256</v>
      </c>
      <c r="V145" s="4">
        <f>VLOOKUP(U145,'CC Odoo'!$A$1:$E$998,4,FALSE)</f>
        <v>1028</v>
      </c>
      <c r="W145" s="4" t="str">
        <f t="shared" si="140"/>
        <v>{"1028": 100.0}</v>
      </c>
      <c r="X145" s="4" t="str">
        <f t="shared" si="141"/>
        <v>101011701</v>
      </c>
      <c r="Y145" s="4" t="str">
        <f t="shared" si="142"/>
        <v>3010093</v>
      </c>
      <c r="Z145" s="4" t="str">
        <f t="shared" si="143"/>
        <v>3010094</v>
      </c>
      <c r="AA145" s="4" t="str">
        <f t="shared" si="144"/>
        <v>101011701</v>
      </c>
      <c r="AB145" s="4" t="str">
        <f t="shared" si="145"/>
        <v>3010096</v>
      </c>
      <c r="AC145" s="4" t="str">
        <f t="shared" si="146"/>
        <v>3010097</v>
      </c>
      <c r="AD145" s="5">
        <f t="shared" si="147"/>
        <v>45417</v>
      </c>
      <c r="AE145" s="5" t="str">
        <f t="shared" si="148"/>
        <v/>
      </c>
      <c r="AF145" s="5">
        <f t="shared" si="149"/>
        <v>45387</v>
      </c>
      <c r="AG145" s="5" t="str">
        <f t="shared" si="150"/>
        <v/>
      </c>
      <c r="AH145" s="5">
        <f t="shared" si="151"/>
        <v>45412</v>
      </c>
      <c r="AI145" s="5" t="str">
        <f t="shared" si="152"/>
        <v/>
      </c>
      <c r="AJ145" s="5">
        <f t="shared" si="153"/>
        <v>45397</v>
      </c>
      <c r="AK145" s="5" t="str">
        <f t="shared" si="154"/>
        <v/>
      </c>
      <c r="AL145" s="5">
        <f t="shared" si="155"/>
        <v>45382</v>
      </c>
      <c r="AM145" s="5" t="str">
        <f t="shared" si="156"/>
        <v/>
      </c>
      <c r="AN145" s="5">
        <f t="shared" si="157"/>
        <v>45403</v>
      </c>
      <c r="AO145" s="5" t="str">
        <f t="shared" si="158"/>
        <v/>
      </c>
      <c r="AQ145" s="4" t="str">
        <f t="shared" si="161"/>
        <v>{"</v>
      </c>
      <c r="AR145" s="4" t="str">
        <f t="shared" si="162"/>
        <v>"</v>
      </c>
      <c r="AS145" s="4" t="str">
        <f t="shared" si="163"/>
        <v xml:space="preserve">: </v>
      </c>
      <c r="AT145" s="4" t="str">
        <f t="shared" si="164"/>
        <v>100.0</v>
      </c>
      <c r="AU145" s="4" t="str">
        <f t="shared" si="165"/>
        <v>}</v>
      </c>
      <c r="AW145" s="8" t="str">
        <f t="shared" si="166"/>
        <v>15% PUR</v>
      </c>
      <c r="AX145" s="8" t="str">
        <f t="shared" si="167"/>
        <v>0% PUR</v>
      </c>
      <c r="AY145" s="8" t="str">
        <f t="shared" si="168"/>
        <v>15% PUR</v>
      </c>
      <c r="AZ145" s="8" t="str">
        <f t="shared" si="169"/>
        <v>15% PUR</v>
      </c>
      <c r="BA145" s="8" t="str">
        <f t="shared" si="170"/>
        <v>15% PUR</v>
      </c>
      <c r="BB145" s="8" t="str">
        <f t="shared" si="171"/>
        <v>0% PUR</v>
      </c>
      <c r="BC145" s="4" t="str">
        <f t="shared" si="159"/>
        <v>Deduction of Advance Payment to Suppliers</v>
      </c>
      <c r="BD145" s="4" t="str">
        <f t="shared" si="186"/>
        <v>Manpower</v>
      </c>
      <c r="BE145" s="4" t="str">
        <f t="shared" si="187"/>
        <v>Machinary</v>
      </c>
      <c r="BF145" s="4" t="str">
        <f t="shared" si="188"/>
        <v>Deduction of Advance Payment to Suppliers</v>
      </c>
      <c r="BG145" s="4" t="str">
        <f t="shared" si="189"/>
        <v>Indirect Costs</v>
      </c>
      <c r="BH145" s="4" t="str">
        <f t="shared" si="190"/>
        <v>Overheads</v>
      </c>
      <c r="BI145" s="4">
        <f t="shared" si="172"/>
        <v>-1</v>
      </c>
      <c r="BJ145" s="4">
        <f t="shared" si="173"/>
        <v>1</v>
      </c>
      <c r="BK145" s="4">
        <f t="shared" si="174"/>
        <v>1</v>
      </c>
      <c r="BL145" s="4">
        <f t="shared" si="175"/>
        <v>-1</v>
      </c>
      <c r="BM145" s="4">
        <f t="shared" si="176"/>
        <v>1</v>
      </c>
      <c r="BN145" s="4">
        <f t="shared" si="177"/>
        <v>1</v>
      </c>
      <c r="BO145" s="26">
        <f t="shared" si="178"/>
        <v>746595</v>
      </c>
      <c r="BP145" s="26">
        <f t="shared" si="179"/>
        <v>364680</v>
      </c>
      <c r="BQ145" s="26">
        <f t="shared" si="180"/>
        <v>33665</v>
      </c>
      <c r="BR145" s="26">
        <f t="shared" si="181"/>
        <v>149480</v>
      </c>
      <c r="BS145" s="26">
        <f t="shared" si="182"/>
        <v>63948</v>
      </c>
      <c r="BT145" s="26">
        <f t="shared" si="183"/>
        <v>147547</v>
      </c>
      <c r="BU145" s="27">
        <f t="shared" si="184"/>
        <v>-1610777</v>
      </c>
      <c r="BV145" s="27" t="str">
        <f t="shared" si="185"/>
        <v/>
      </c>
    </row>
    <row r="146" spans="1:74" x14ac:dyDescent="0.2">
      <c r="A146" s="4" t="s">
        <v>794</v>
      </c>
      <c r="B146" s="5">
        <v>45383</v>
      </c>
      <c r="C146" s="5">
        <f t="shared" si="131"/>
        <v>45353</v>
      </c>
      <c r="D146" s="31" t="s">
        <v>1038</v>
      </c>
      <c r="E146" s="4" t="str">
        <f t="shared" si="132"/>
        <v>Raw Material Supplier</v>
      </c>
      <c r="F146" s="31" t="s">
        <v>1039</v>
      </c>
      <c r="G146" s="4" t="str">
        <f t="shared" si="133"/>
        <v>Employees Wages &amp; Salaries</v>
      </c>
      <c r="H146" s="31" t="s">
        <v>1041</v>
      </c>
      <c r="I146" s="4" t="str">
        <f t="shared" si="134"/>
        <v>Machinary Depreciation &amp; Maintenance</v>
      </c>
      <c r="J146" s="31" t="s">
        <v>1040</v>
      </c>
      <c r="K146" s="4" t="str">
        <f t="shared" si="135"/>
        <v>Subcontractors &amp; Services</v>
      </c>
      <c r="L146" s="31" t="s">
        <v>1042</v>
      </c>
      <c r="M146" s="4" t="str">
        <f t="shared" si="136"/>
        <v>Indirect Costs</v>
      </c>
      <c r="N146" s="31" t="s">
        <v>1020</v>
      </c>
      <c r="O146" s="4" t="str">
        <f t="shared" si="137"/>
        <v>Overheads</v>
      </c>
      <c r="P146" s="5">
        <v>45412</v>
      </c>
      <c r="Q146" s="5">
        <f t="shared" si="138"/>
        <v>45382</v>
      </c>
      <c r="R146" s="5">
        <f t="shared" si="139"/>
        <v>45382</v>
      </c>
      <c r="S146" s="4">
        <v>600000</v>
      </c>
      <c r="T146" s="7">
        <f t="shared" si="160"/>
        <v>600000</v>
      </c>
      <c r="U146" s="4">
        <v>10080</v>
      </c>
      <c r="V146" s="4">
        <f>VLOOKUP(U146,'CC Odoo'!$A$1:$E$998,4,FALSE)</f>
        <v>854</v>
      </c>
      <c r="W146" s="4" t="str">
        <f t="shared" si="140"/>
        <v>{"854": 100.0}</v>
      </c>
      <c r="X146" s="4" t="str">
        <f t="shared" si="141"/>
        <v>3010092</v>
      </c>
      <c r="Y146" s="4" t="str">
        <f t="shared" si="142"/>
        <v>3010093</v>
      </c>
      <c r="Z146" s="4" t="str">
        <f t="shared" si="143"/>
        <v>3010094</v>
      </c>
      <c r="AA146" s="4" t="str">
        <f t="shared" si="144"/>
        <v>3010095</v>
      </c>
      <c r="AB146" s="4" t="str">
        <f t="shared" si="145"/>
        <v>3010096</v>
      </c>
      <c r="AC146" s="4" t="str">
        <f t="shared" si="146"/>
        <v>3010097</v>
      </c>
      <c r="AD146" s="5">
        <f t="shared" si="147"/>
        <v>45417</v>
      </c>
      <c r="AE146" s="5">
        <f t="shared" si="148"/>
        <v>45417</v>
      </c>
      <c r="AF146" s="5">
        <f t="shared" si="149"/>
        <v>45387</v>
      </c>
      <c r="AG146" s="5">
        <f t="shared" si="150"/>
        <v>45387</v>
      </c>
      <c r="AH146" s="5">
        <f t="shared" si="151"/>
        <v>45412</v>
      </c>
      <c r="AI146" s="5">
        <f t="shared" si="152"/>
        <v>45412</v>
      </c>
      <c r="AJ146" s="5">
        <f t="shared" si="153"/>
        <v>45397</v>
      </c>
      <c r="AK146" s="5">
        <f t="shared" si="154"/>
        <v>45397</v>
      </c>
      <c r="AL146" s="5">
        <f t="shared" si="155"/>
        <v>45382</v>
      </c>
      <c r="AM146" s="5">
        <f t="shared" si="156"/>
        <v>45382</v>
      </c>
      <c r="AN146" s="5">
        <f t="shared" si="157"/>
        <v>45403</v>
      </c>
      <c r="AO146" s="5">
        <f t="shared" si="158"/>
        <v>45403</v>
      </c>
      <c r="AQ146" s="4" t="str">
        <f t="shared" si="161"/>
        <v>{"</v>
      </c>
      <c r="AR146" s="4" t="str">
        <f t="shared" si="162"/>
        <v>"</v>
      </c>
      <c r="AS146" s="4" t="str">
        <f t="shared" si="163"/>
        <v xml:space="preserve">: </v>
      </c>
      <c r="AT146" s="4" t="str">
        <f t="shared" si="164"/>
        <v>100.0</v>
      </c>
      <c r="AU146" s="4" t="str">
        <f t="shared" si="165"/>
        <v>}</v>
      </c>
      <c r="AW146" s="8" t="str">
        <f t="shared" si="166"/>
        <v>15% PUR</v>
      </c>
      <c r="AX146" s="8" t="str">
        <f t="shared" si="167"/>
        <v>0% PUR</v>
      </c>
      <c r="AY146" s="8" t="str">
        <f t="shared" si="168"/>
        <v>15% PUR</v>
      </c>
      <c r="AZ146" s="8" t="str">
        <f t="shared" si="169"/>
        <v>15% PUR</v>
      </c>
      <c r="BA146" s="8" t="str">
        <f t="shared" si="170"/>
        <v>15% PUR</v>
      </c>
      <c r="BB146" s="8" t="str">
        <f t="shared" si="171"/>
        <v>0% PUR</v>
      </c>
      <c r="BC146" s="4" t="str">
        <f t="shared" si="159"/>
        <v>Raw Material</v>
      </c>
      <c r="BD146" s="4" t="str">
        <f t="shared" si="186"/>
        <v>Manpower</v>
      </c>
      <c r="BE146" s="4" t="str">
        <f t="shared" si="187"/>
        <v>Machinary</v>
      </c>
      <c r="BF146" s="4" t="str">
        <f t="shared" si="188"/>
        <v>Subcontractors</v>
      </c>
      <c r="BG146" s="4" t="str">
        <f t="shared" si="189"/>
        <v>Indirect Costs</v>
      </c>
      <c r="BH146" s="4" t="str">
        <f t="shared" si="190"/>
        <v>Overheads</v>
      </c>
      <c r="BI146" s="4">
        <f t="shared" si="172"/>
        <v>1</v>
      </c>
      <c r="BJ146" s="4">
        <f t="shared" si="173"/>
        <v>1</v>
      </c>
      <c r="BK146" s="4">
        <f t="shared" si="174"/>
        <v>1</v>
      </c>
      <c r="BL146" s="4">
        <f t="shared" si="175"/>
        <v>1</v>
      </c>
      <c r="BM146" s="4">
        <f t="shared" si="176"/>
        <v>1</v>
      </c>
      <c r="BN146" s="4">
        <f t="shared" si="177"/>
        <v>1</v>
      </c>
      <c r="BO146" s="26">
        <f t="shared" si="178"/>
        <v>278100</v>
      </c>
      <c r="BP146" s="26">
        <f t="shared" si="179"/>
        <v>135840</v>
      </c>
      <c r="BQ146" s="26">
        <f t="shared" si="180"/>
        <v>12540</v>
      </c>
      <c r="BR146" s="26">
        <f t="shared" si="181"/>
        <v>55680</v>
      </c>
      <c r="BS146" s="26">
        <f t="shared" si="182"/>
        <v>23820</v>
      </c>
      <c r="BT146" s="26">
        <f t="shared" si="183"/>
        <v>54960</v>
      </c>
      <c r="BU146" s="27">
        <f t="shared" si="184"/>
        <v>600000</v>
      </c>
      <c r="BV146" s="27">
        <f t="shared" si="185"/>
        <v>560940</v>
      </c>
    </row>
    <row r="147" spans="1:74" x14ac:dyDescent="0.2">
      <c r="A147" s="4" t="s">
        <v>795</v>
      </c>
      <c r="B147" s="5">
        <v>45383</v>
      </c>
      <c r="C147" s="5" t="str">
        <f t="shared" si="131"/>
        <v/>
      </c>
      <c r="D147" s="31" t="s">
        <v>1038</v>
      </c>
      <c r="E147" s="4" t="str">
        <f t="shared" si="132"/>
        <v/>
      </c>
      <c r="F147" s="31" t="s">
        <v>1039</v>
      </c>
      <c r="G147" s="4" t="str">
        <f t="shared" si="133"/>
        <v/>
      </c>
      <c r="H147" s="31" t="s">
        <v>1041</v>
      </c>
      <c r="I147" s="4" t="str">
        <f t="shared" si="134"/>
        <v/>
      </c>
      <c r="J147" s="31" t="s">
        <v>1040</v>
      </c>
      <c r="K147" s="4" t="str">
        <f t="shared" si="135"/>
        <v/>
      </c>
      <c r="L147" s="31" t="s">
        <v>1042</v>
      </c>
      <c r="M147" s="4" t="str">
        <f t="shared" si="136"/>
        <v/>
      </c>
      <c r="N147" s="31" t="s">
        <v>1020</v>
      </c>
      <c r="O147" s="4" t="str">
        <f t="shared" si="137"/>
        <v/>
      </c>
      <c r="P147" s="5">
        <v>45412</v>
      </c>
      <c r="Q147" s="5" t="str">
        <f t="shared" si="138"/>
        <v/>
      </c>
      <c r="R147" s="5" t="str">
        <f t="shared" si="139"/>
        <v/>
      </c>
      <c r="S147" s="4">
        <v>240000</v>
      </c>
      <c r="T147" s="7">
        <f t="shared" si="160"/>
        <v>240000</v>
      </c>
      <c r="U147" s="4">
        <v>10080</v>
      </c>
      <c r="V147" s="4">
        <f>VLOOKUP(U147,'CC Odoo'!$A$1:$E$998,4,FALSE)</f>
        <v>854</v>
      </c>
      <c r="W147" s="4" t="str">
        <f t="shared" si="140"/>
        <v>{"854": 100.0}</v>
      </c>
      <c r="X147" s="4" t="str">
        <f t="shared" si="141"/>
        <v>101011701</v>
      </c>
      <c r="Y147" s="4" t="str">
        <f t="shared" si="142"/>
        <v>3010093</v>
      </c>
      <c r="Z147" s="4" t="str">
        <f t="shared" si="143"/>
        <v>3010094</v>
      </c>
      <c r="AA147" s="4" t="str">
        <f t="shared" si="144"/>
        <v>101011701</v>
      </c>
      <c r="AB147" s="4" t="str">
        <f t="shared" si="145"/>
        <v>3010096</v>
      </c>
      <c r="AC147" s="4" t="str">
        <f t="shared" si="146"/>
        <v>3010097</v>
      </c>
      <c r="AD147" s="5">
        <f t="shared" si="147"/>
        <v>45417</v>
      </c>
      <c r="AE147" s="5" t="str">
        <f t="shared" si="148"/>
        <v/>
      </c>
      <c r="AF147" s="5">
        <f t="shared" si="149"/>
        <v>45387</v>
      </c>
      <c r="AG147" s="5" t="str">
        <f t="shared" si="150"/>
        <v/>
      </c>
      <c r="AH147" s="5">
        <f t="shared" si="151"/>
        <v>45412</v>
      </c>
      <c r="AI147" s="5" t="str">
        <f t="shared" si="152"/>
        <v/>
      </c>
      <c r="AJ147" s="5">
        <f t="shared" si="153"/>
        <v>45397</v>
      </c>
      <c r="AK147" s="5" t="str">
        <f t="shared" si="154"/>
        <v/>
      </c>
      <c r="AL147" s="5">
        <f t="shared" si="155"/>
        <v>45382</v>
      </c>
      <c r="AM147" s="5" t="str">
        <f t="shared" si="156"/>
        <v/>
      </c>
      <c r="AN147" s="5">
        <f t="shared" si="157"/>
        <v>45403</v>
      </c>
      <c r="AO147" s="5" t="str">
        <f t="shared" si="158"/>
        <v/>
      </c>
      <c r="AQ147" s="4" t="str">
        <f t="shared" si="161"/>
        <v>{"</v>
      </c>
      <c r="AR147" s="4" t="str">
        <f t="shared" si="162"/>
        <v>"</v>
      </c>
      <c r="AS147" s="4" t="str">
        <f t="shared" si="163"/>
        <v xml:space="preserve">: </v>
      </c>
      <c r="AT147" s="4" t="str">
        <f t="shared" si="164"/>
        <v>100.0</v>
      </c>
      <c r="AU147" s="4" t="str">
        <f t="shared" si="165"/>
        <v>}</v>
      </c>
      <c r="AW147" s="8" t="str">
        <f t="shared" si="166"/>
        <v>15% PUR</v>
      </c>
      <c r="AX147" s="8" t="str">
        <f t="shared" si="167"/>
        <v>0% PUR</v>
      </c>
      <c r="AY147" s="8" t="str">
        <f t="shared" si="168"/>
        <v>15% PUR</v>
      </c>
      <c r="AZ147" s="8" t="str">
        <f t="shared" si="169"/>
        <v>15% PUR</v>
      </c>
      <c r="BA147" s="8" t="str">
        <f t="shared" si="170"/>
        <v>15% PUR</v>
      </c>
      <c r="BB147" s="8" t="str">
        <f t="shared" si="171"/>
        <v>0% PUR</v>
      </c>
      <c r="BC147" s="4" t="str">
        <f t="shared" si="159"/>
        <v>Deduction of Advance Payment to Suppliers</v>
      </c>
      <c r="BD147" s="4" t="str">
        <f t="shared" si="186"/>
        <v>Manpower</v>
      </c>
      <c r="BE147" s="4" t="str">
        <f t="shared" si="187"/>
        <v>Machinary</v>
      </c>
      <c r="BF147" s="4" t="str">
        <f t="shared" si="188"/>
        <v>Deduction of Advance Payment to Suppliers</v>
      </c>
      <c r="BG147" s="4" t="str">
        <f t="shared" si="189"/>
        <v>Indirect Costs</v>
      </c>
      <c r="BH147" s="4" t="str">
        <f t="shared" si="190"/>
        <v>Overheads</v>
      </c>
      <c r="BI147" s="4">
        <f t="shared" si="172"/>
        <v>-1</v>
      </c>
      <c r="BJ147" s="4">
        <f t="shared" si="173"/>
        <v>1</v>
      </c>
      <c r="BK147" s="4">
        <f t="shared" si="174"/>
        <v>1</v>
      </c>
      <c r="BL147" s="4">
        <f t="shared" si="175"/>
        <v>-1</v>
      </c>
      <c r="BM147" s="4">
        <f t="shared" si="176"/>
        <v>1</v>
      </c>
      <c r="BN147" s="4">
        <f t="shared" si="177"/>
        <v>1</v>
      </c>
      <c r="BO147" s="26">
        <f t="shared" si="178"/>
        <v>111240</v>
      </c>
      <c r="BP147" s="26">
        <f t="shared" si="179"/>
        <v>54336</v>
      </c>
      <c r="BQ147" s="26">
        <f t="shared" si="180"/>
        <v>5016</v>
      </c>
      <c r="BR147" s="26">
        <f t="shared" si="181"/>
        <v>22272</v>
      </c>
      <c r="BS147" s="26">
        <f t="shared" si="182"/>
        <v>9528</v>
      </c>
      <c r="BT147" s="26">
        <f t="shared" si="183"/>
        <v>21984</v>
      </c>
      <c r="BU147" s="27">
        <f t="shared" si="184"/>
        <v>-240000</v>
      </c>
      <c r="BV147" s="27" t="str">
        <f t="shared" si="185"/>
        <v/>
      </c>
    </row>
    <row r="148" spans="1:74" x14ac:dyDescent="0.2">
      <c r="A148" s="4" t="s">
        <v>794</v>
      </c>
      <c r="B148" s="5">
        <v>45383</v>
      </c>
      <c r="C148" s="5">
        <f t="shared" si="131"/>
        <v>45353</v>
      </c>
      <c r="D148" s="31" t="s">
        <v>1038</v>
      </c>
      <c r="E148" s="4" t="str">
        <f t="shared" si="132"/>
        <v>Raw Material Supplier</v>
      </c>
      <c r="F148" s="31" t="s">
        <v>1039</v>
      </c>
      <c r="G148" s="4" t="str">
        <f t="shared" si="133"/>
        <v>Employees Wages &amp; Salaries</v>
      </c>
      <c r="H148" s="31" t="s">
        <v>1041</v>
      </c>
      <c r="I148" s="4" t="str">
        <f t="shared" si="134"/>
        <v>Machinary Depreciation &amp; Maintenance</v>
      </c>
      <c r="J148" s="31" t="s">
        <v>1040</v>
      </c>
      <c r="K148" s="4" t="str">
        <f t="shared" si="135"/>
        <v>Subcontractors &amp; Services</v>
      </c>
      <c r="L148" s="31" t="s">
        <v>1042</v>
      </c>
      <c r="M148" s="4" t="str">
        <f t="shared" si="136"/>
        <v>Indirect Costs</v>
      </c>
      <c r="N148" s="31" t="s">
        <v>1020</v>
      </c>
      <c r="O148" s="4" t="str">
        <f t="shared" si="137"/>
        <v>Overheads</v>
      </c>
      <c r="P148" s="5">
        <v>45412</v>
      </c>
      <c r="Q148" s="5">
        <f t="shared" si="138"/>
        <v>45382</v>
      </c>
      <c r="R148" s="5">
        <f t="shared" si="139"/>
        <v>45382</v>
      </c>
      <c r="S148" s="4">
        <v>1247264.7420000001</v>
      </c>
      <c r="T148" s="7">
        <f t="shared" si="160"/>
        <v>1247265</v>
      </c>
      <c r="U148" s="4">
        <v>10253</v>
      </c>
      <c r="V148" s="4">
        <f>VLOOKUP(U148,'CC Odoo'!$A$1:$E$998,4,FALSE)</f>
        <v>1025</v>
      </c>
      <c r="W148" s="4" t="str">
        <f t="shared" si="140"/>
        <v>{"1025": 100.0}</v>
      </c>
      <c r="X148" s="4" t="str">
        <f t="shared" si="141"/>
        <v>3010092</v>
      </c>
      <c r="Y148" s="4" t="str">
        <f t="shared" si="142"/>
        <v>3010093</v>
      </c>
      <c r="Z148" s="4" t="str">
        <f t="shared" si="143"/>
        <v>3010094</v>
      </c>
      <c r="AA148" s="4" t="str">
        <f t="shared" si="144"/>
        <v>3010095</v>
      </c>
      <c r="AB148" s="4" t="str">
        <f t="shared" si="145"/>
        <v>3010096</v>
      </c>
      <c r="AC148" s="4" t="str">
        <f t="shared" si="146"/>
        <v>3010097</v>
      </c>
      <c r="AD148" s="5">
        <f t="shared" si="147"/>
        <v>45417</v>
      </c>
      <c r="AE148" s="5">
        <f t="shared" si="148"/>
        <v>45417</v>
      </c>
      <c r="AF148" s="5">
        <f t="shared" si="149"/>
        <v>45387</v>
      </c>
      <c r="AG148" s="5">
        <f t="shared" si="150"/>
        <v>45387</v>
      </c>
      <c r="AH148" s="5">
        <f t="shared" si="151"/>
        <v>45412</v>
      </c>
      <c r="AI148" s="5">
        <f t="shared" si="152"/>
        <v>45412</v>
      </c>
      <c r="AJ148" s="5">
        <f t="shared" si="153"/>
        <v>45397</v>
      </c>
      <c r="AK148" s="5">
        <f t="shared" si="154"/>
        <v>45397</v>
      </c>
      <c r="AL148" s="5">
        <f t="shared" si="155"/>
        <v>45382</v>
      </c>
      <c r="AM148" s="5">
        <f t="shared" si="156"/>
        <v>45382</v>
      </c>
      <c r="AN148" s="5">
        <f t="shared" si="157"/>
        <v>45403</v>
      </c>
      <c r="AO148" s="5">
        <f t="shared" si="158"/>
        <v>45403</v>
      </c>
      <c r="AQ148" s="4" t="str">
        <f t="shared" si="161"/>
        <v>{"</v>
      </c>
      <c r="AR148" s="4" t="str">
        <f t="shared" si="162"/>
        <v>"</v>
      </c>
      <c r="AS148" s="4" t="str">
        <f t="shared" si="163"/>
        <v xml:space="preserve">: </v>
      </c>
      <c r="AT148" s="4" t="str">
        <f t="shared" si="164"/>
        <v>100.0</v>
      </c>
      <c r="AU148" s="4" t="str">
        <f t="shared" si="165"/>
        <v>}</v>
      </c>
      <c r="AW148" s="8" t="str">
        <f t="shared" si="166"/>
        <v>15% PUR</v>
      </c>
      <c r="AX148" s="8" t="str">
        <f t="shared" si="167"/>
        <v>0% PUR</v>
      </c>
      <c r="AY148" s="8" t="str">
        <f t="shared" si="168"/>
        <v>15% PUR</v>
      </c>
      <c r="AZ148" s="8" t="str">
        <f t="shared" si="169"/>
        <v>15% PUR</v>
      </c>
      <c r="BA148" s="8" t="str">
        <f t="shared" si="170"/>
        <v>15% PUR</v>
      </c>
      <c r="BB148" s="8" t="str">
        <f t="shared" si="171"/>
        <v>0% PUR</v>
      </c>
      <c r="BC148" s="4" t="str">
        <f t="shared" si="159"/>
        <v>Raw Material</v>
      </c>
      <c r="BD148" s="4" t="str">
        <f t="shared" si="186"/>
        <v>Manpower</v>
      </c>
      <c r="BE148" s="4" t="str">
        <f t="shared" si="187"/>
        <v>Machinary</v>
      </c>
      <c r="BF148" s="4" t="str">
        <f t="shared" si="188"/>
        <v>Subcontractors</v>
      </c>
      <c r="BG148" s="4" t="str">
        <f t="shared" si="189"/>
        <v>Indirect Costs</v>
      </c>
      <c r="BH148" s="4" t="str">
        <f t="shared" si="190"/>
        <v>Overheads</v>
      </c>
      <c r="BI148" s="4">
        <f t="shared" si="172"/>
        <v>1</v>
      </c>
      <c r="BJ148" s="4">
        <f t="shared" si="173"/>
        <v>1</v>
      </c>
      <c r="BK148" s="4">
        <f t="shared" si="174"/>
        <v>1</v>
      </c>
      <c r="BL148" s="4">
        <f t="shared" si="175"/>
        <v>1</v>
      </c>
      <c r="BM148" s="4">
        <f t="shared" si="176"/>
        <v>1</v>
      </c>
      <c r="BN148" s="4">
        <f t="shared" si="177"/>
        <v>1</v>
      </c>
      <c r="BO148" s="26">
        <f t="shared" si="178"/>
        <v>578107</v>
      </c>
      <c r="BP148" s="26">
        <f t="shared" si="179"/>
        <v>282381</v>
      </c>
      <c r="BQ148" s="26">
        <f t="shared" si="180"/>
        <v>26068</v>
      </c>
      <c r="BR148" s="26">
        <f t="shared" si="181"/>
        <v>115746</v>
      </c>
      <c r="BS148" s="26">
        <f t="shared" si="182"/>
        <v>49516</v>
      </c>
      <c r="BT148" s="26">
        <f t="shared" si="183"/>
        <v>114249</v>
      </c>
      <c r="BU148" s="27">
        <f t="shared" si="184"/>
        <v>1247265</v>
      </c>
      <c r="BV148" s="27">
        <f t="shared" si="185"/>
        <v>1166067</v>
      </c>
    </row>
    <row r="149" spans="1:74" x14ac:dyDescent="0.2">
      <c r="A149" s="4" t="s">
        <v>795</v>
      </c>
      <c r="B149" s="5">
        <v>45383</v>
      </c>
      <c r="C149" s="5" t="str">
        <f t="shared" si="131"/>
        <v/>
      </c>
      <c r="D149" s="31" t="s">
        <v>1038</v>
      </c>
      <c r="E149" s="4" t="str">
        <f t="shared" si="132"/>
        <v/>
      </c>
      <c r="F149" s="31" t="s">
        <v>1039</v>
      </c>
      <c r="G149" s="4" t="str">
        <f t="shared" si="133"/>
        <v/>
      </c>
      <c r="H149" s="31" t="s">
        <v>1041</v>
      </c>
      <c r="I149" s="4" t="str">
        <f t="shared" si="134"/>
        <v/>
      </c>
      <c r="J149" s="31" t="s">
        <v>1040</v>
      </c>
      <c r="K149" s="4" t="str">
        <f t="shared" si="135"/>
        <v/>
      </c>
      <c r="L149" s="31" t="s">
        <v>1042</v>
      </c>
      <c r="M149" s="4" t="str">
        <f t="shared" si="136"/>
        <v/>
      </c>
      <c r="N149" s="31" t="s">
        <v>1020</v>
      </c>
      <c r="O149" s="4" t="str">
        <f t="shared" si="137"/>
        <v/>
      </c>
      <c r="P149" s="5">
        <v>45412</v>
      </c>
      <c r="Q149" s="5" t="str">
        <f t="shared" si="138"/>
        <v/>
      </c>
      <c r="R149" s="5" t="str">
        <f t="shared" si="139"/>
        <v/>
      </c>
      <c r="S149" s="4">
        <v>498905.89680000005</v>
      </c>
      <c r="T149" s="7">
        <f t="shared" si="160"/>
        <v>498906</v>
      </c>
      <c r="U149" s="4">
        <v>10253</v>
      </c>
      <c r="V149" s="4">
        <f>VLOOKUP(U149,'CC Odoo'!$A$1:$E$998,4,FALSE)</f>
        <v>1025</v>
      </c>
      <c r="W149" s="4" t="str">
        <f t="shared" si="140"/>
        <v>{"1025": 100.0}</v>
      </c>
      <c r="X149" s="4" t="str">
        <f t="shared" si="141"/>
        <v>101011701</v>
      </c>
      <c r="Y149" s="4" t="str">
        <f t="shared" si="142"/>
        <v>3010093</v>
      </c>
      <c r="Z149" s="4" t="str">
        <f t="shared" si="143"/>
        <v>3010094</v>
      </c>
      <c r="AA149" s="4" t="str">
        <f t="shared" si="144"/>
        <v>101011701</v>
      </c>
      <c r="AB149" s="4" t="str">
        <f t="shared" si="145"/>
        <v>3010096</v>
      </c>
      <c r="AC149" s="4" t="str">
        <f t="shared" si="146"/>
        <v>3010097</v>
      </c>
      <c r="AD149" s="5">
        <f t="shared" si="147"/>
        <v>45417</v>
      </c>
      <c r="AE149" s="5" t="str">
        <f t="shared" si="148"/>
        <v/>
      </c>
      <c r="AF149" s="5">
        <f t="shared" si="149"/>
        <v>45387</v>
      </c>
      <c r="AG149" s="5" t="str">
        <f t="shared" si="150"/>
        <v/>
      </c>
      <c r="AH149" s="5">
        <f t="shared" si="151"/>
        <v>45412</v>
      </c>
      <c r="AI149" s="5" t="str">
        <f t="shared" si="152"/>
        <v/>
      </c>
      <c r="AJ149" s="5">
        <f t="shared" si="153"/>
        <v>45397</v>
      </c>
      <c r="AK149" s="5" t="str">
        <f t="shared" si="154"/>
        <v/>
      </c>
      <c r="AL149" s="5">
        <f t="shared" si="155"/>
        <v>45382</v>
      </c>
      <c r="AM149" s="5" t="str">
        <f t="shared" si="156"/>
        <v/>
      </c>
      <c r="AN149" s="5">
        <f t="shared" si="157"/>
        <v>45403</v>
      </c>
      <c r="AO149" s="5" t="str">
        <f t="shared" si="158"/>
        <v/>
      </c>
      <c r="AQ149" s="4" t="str">
        <f t="shared" si="161"/>
        <v>{"</v>
      </c>
      <c r="AR149" s="4" t="str">
        <f t="shared" si="162"/>
        <v>"</v>
      </c>
      <c r="AS149" s="4" t="str">
        <f t="shared" si="163"/>
        <v xml:space="preserve">: </v>
      </c>
      <c r="AT149" s="4" t="str">
        <f t="shared" si="164"/>
        <v>100.0</v>
      </c>
      <c r="AU149" s="4" t="str">
        <f t="shared" si="165"/>
        <v>}</v>
      </c>
      <c r="AW149" s="8" t="str">
        <f t="shared" si="166"/>
        <v>15% PUR</v>
      </c>
      <c r="AX149" s="8" t="str">
        <f t="shared" si="167"/>
        <v>0% PUR</v>
      </c>
      <c r="AY149" s="8" t="str">
        <f t="shared" si="168"/>
        <v>15% PUR</v>
      </c>
      <c r="AZ149" s="8" t="str">
        <f t="shared" si="169"/>
        <v>15% PUR</v>
      </c>
      <c r="BA149" s="8" t="str">
        <f t="shared" si="170"/>
        <v>15% PUR</v>
      </c>
      <c r="BB149" s="8" t="str">
        <f t="shared" si="171"/>
        <v>0% PUR</v>
      </c>
      <c r="BC149" s="4" t="str">
        <f t="shared" si="159"/>
        <v>Deduction of Advance Payment to Suppliers</v>
      </c>
      <c r="BD149" s="4" t="str">
        <f t="shared" si="186"/>
        <v>Manpower</v>
      </c>
      <c r="BE149" s="4" t="str">
        <f t="shared" si="187"/>
        <v>Machinary</v>
      </c>
      <c r="BF149" s="4" t="str">
        <f t="shared" si="188"/>
        <v>Deduction of Advance Payment to Suppliers</v>
      </c>
      <c r="BG149" s="4" t="str">
        <f t="shared" si="189"/>
        <v>Indirect Costs</v>
      </c>
      <c r="BH149" s="4" t="str">
        <f t="shared" si="190"/>
        <v>Overheads</v>
      </c>
      <c r="BI149" s="4">
        <f t="shared" si="172"/>
        <v>-1</v>
      </c>
      <c r="BJ149" s="4">
        <f t="shared" si="173"/>
        <v>1</v>
      </c>
      <c r="BK149" s="4">
        <f t="shared" si="174"/>
        <v>1</v>
      </c>
      <c r="BL149" s="4">
        <f t="shared" si="175"/>
        <v>-1</v>
      </c>
      <c r="BM149" s="4">
        <f t="shared" si="176"/>
        <v>1</v>
      </c>
      <c r="BN149" s="4">
        <f t="shared" si="177"/>
        <v>1</v>
      </c>
      <c r="BO149" s="26">
        <f t="shared" si="178"/>
        <v>231243</v>
      </c>
      <c r="BP149" s="26">
        <f t="shared" si="179"/>
        <v>112952</v>
      </c>
      <c r="BQ149" s="26">
        <f t="shared" si="180"/>
        <v>10427</v>
      </c>
      <c r="BR149" s="26">
        <f t="shared" si="181"/>
        <v>46298</v>
      </c>
      <c r="BS149" s="26">
        <f t="shared" si="182"/>
        <v>19807</v>
      </c>
      <c r="BT149" s="26">
        <f t="shared" si="183"/>
        <v>45700</v>
      </c>
      <c r="BU149" s="27">
        <f t="shared" si="184"/>
        <v>-498906</v>
      </c>
      <c r="BV149" s="27" t="str">
        <f t="shared" si="185"/>
        <v/>
      </c>
    </row>
    <row r="150" spans="1:74" x14ac:dyDescent="0.2">
      <c r="A150" s="4" t="s">
        <v>794</v>
      </c>
      <c r="B150" s="5">
        <v>45383</v>
      </c>
      <c r="C150" s="5">
        <f t="shared" si="131"/>
        <v>45353</v>
      </c>
      <c r="D150" s="31" t="s">
        <v>1038</v>
      </c>
      <c r="E150" s="4" t="str">
        <f t="shared" si="132"/>
        <v>Raw Material Supplier</v>
      </c>
      <c r="F150" s="31" t="s">
        <v>1039</v>
      </c>
      <c r="G150" s="4" t="str">
        <f t="shared" si="133"/>
        <v>Employees Wages &amp; Salaries</v>
      </c>
      <c r="H150" s="31" t="s">
        <v>1041</v>
      </c>
      <c r="I150" s="4" t="str">
        <f t="shared" si="134"/>
        <v>Machinary Depreciation &amp; Maintenance</v>
      </c>
      <c r="J150" s="31" t="s">
        <v>1040</v>
      </c>
      <c r="K150" s="4" t="str">
        <f t="shared" si="135"/>
        <v>Subcontractors &amp; Services</v>
      </c>
      <c r="L150" s="31" t="s">
        <v>1042</v>
      </c>
      <c r="M150" s="4" t="str">
        <f t="shared" si="136"/>
        <v>Indirect Costs</v>
      </c>
      <c r="N150" s="31" t="s">
        <v>1020</v>
      </c>
      <c r="O150" s="4" t="str">
        <f t="shared" si="137"/>
        <v>Overheads</v>
      </c>
      <c r="P150" s="5">
        <v>45412</v>
      </c>
      <c r="Q150" s="5">
        <f t="shared" si="138"/>
        <v>45382</v>
      </c>
      <c r="R150" s="5">
        <f t="shared" si="139"/>
        <v>45382</v>
      </c>
      <c r="S150" s="4">
        <v>3000000</v>
      </c>
      <c r="T150" s="7">
        <f t="shared" si="160"/>
        <v>3000000</v>
      </c>
      <c r="U150" s="4">
        <v>10234</v>
      </c>
      <c r="V150" s="4">
        <f>VLOOKUP(U150,'CC Odoo'!$A$1:$E$998,4,FALSE)</f>
        <v>1006</v>
      </c>
      <c r="W150" s="4" t="str">
        <f t="shared" si="140"/>
        <v>{"1006": 100.0}</v>
      </c>
      <c r="X150" s="4" t="str">
        <f t="shared" si="141"/>
        <v>3010092</v>
      </c>
      <c r="Y150" s="4" t="str">
        <f t="shared" si="142"/>
        <v>3010093</v>
      </c>
      <c r="Z150" s="4" t="str">
        <f t="shared" si="143"/>
        <v>3010094</v>
      </c>
      <c r="AA150" s="4" t="str">
        <f t="shared" si="144"/>
        <v>3010095</v>
      </c>
      <c r="AB150" s="4" t="str">
        <f t="shared" si="145"/>
        <v>3010096</v>
      </c>
      <c r="AC150" s="4" t="str">
        <f t="shared" si="146"/>
        <v>3010097</v>
      </c>
      <c r="AD150" s="5">
        <f t="shared" si="147"/>
        <v>45417</v>
      </c>
      <c r="AE150" s="5">
        <f t="shared" si="148"/>
        <v>45417</v>
      </c>
      <c r="AF150" s="5">
        <f t="shared" si="149"/>
        <v>45387</v>
      </c>
      <c r="AG150" s="5">
        <f t="shared" si="150"/>
        <v>45387</v>
      </c>
      <c r="AH150" s="5">
        <f t="shared" si="151"/>
        <v>45412</v>
      </c>
      <c r="AI150" s="5">
        <f t="shared" si="152"/>
        <v>45412</v>
      </c>
      <c r="AJ150" s="5">
        <f t="shared" si="153"/>
        <v>45397</v>
      </c>
      <c r="AK150" s="5">
        <f t="shared" si="154"/>
        <v>45397</v>
      </c>
      <c r="AL150" s="5">
        <f t="shared" si="155"/>
        <v>45382</v>
      </c>
      <c r="AM150" s="5">
        <f t="shared" si="156"/>
        <v>45382</v>
      </c>
      <c r="AN150" s="5">
        <f t="shared" si="157"/>
        <v>45403</v>
      </c>
      <c r="AO150" s="5">
        <f t="shared" si="158"/>
        <v>45403</v>
      </c>
      <c r="AQ150" s="4" t="str">
        <f t="shared" si="161"/>
        <v>{"</v>
      </c>
      <c r="AR150" s="4" t="str">
        <f t="shared" si="162"/>
        <v>"</v>
      </c>
      <c r="AS150" s="4" t="str">
        <f t="shared" si="163"/>
        <v xml:space="preserve">: </v>
      </c>
      <c r="AT150" s="4" t="str">
        <f t="shared" si="164"/>
        <v>100.0</v>
      </c>
      <c r="AU150" s="4" t="str">
        <f t="shared" si="165"/>
        <v>}</v>
      </c>
      <c r="AW150" s="8" t="str">
        <f t="shared" si="166"/>
        <v>15% PUR</v>
      </c>
      <c r="AX150" s="8" t="str">
        <f t="shared" si="167"/>
        <v>0% PUR</v>
      </c>
      <c r="AY150" s="8" t="str">
        <f t="shared" si="168"/>
        <v>15% PUR</v>
      </c>
      <c r="AZ150" s="8" t="str">
        <f t="shared" si="169"/>
        <v>15% PUR</v>
      </c>
      <c r="BA150" s="8" t="str">
        <f t="shared" si="170"/>
        <v>15% PUR</v>
      </c>
      <c r="BB150" s="8" t="str">
        <f t="shared" si="171"/>
        <v>0% PUR</v>
      </c>
      <c r="BC150" s="4" t="str">
        <f t="shared" si="159"/>
        <v>Raw Material</v>
      </c>
      <c r="BD150" s="4" t="str">
        <f t="shared" si="186"/>
        <v>Manpower</v>
      </c>
      <c r="BE150" s="4" t="str">
        <f t="shared" si="187"/>
        <v>Machinary</v>
      </c>
      <c r="BF150" s="4" t="str">
        <f t="shared" si="188"/>
        <v>Subcontractors</v>
      </c>
      <c r="BG150" s="4" t="str">
        <f t="shared" si="189"/>
        <v>Indirect Costs</v>
      </c>
      <c r="BH150" s="4" t="str">
        <f t="shared" si="190"/>
        <v>Overheads</v>
      </c>
      <c r="BI150" s="4">
        <f t="shared" si="172"/>
        <v>1</v>
      </c>
      <c r="BJ150" s="4">
        <f t="shared" si="173"/>
        <v>1</v>
      </c>
      <c r="BK150" s="4">
        <f t="shared" si="174"/>
        <v>1</v>
      </c>
      <c r="BL150" s="4">
        <f t="shared" si="175"/>
        <v>1</v>
      </c>
      <c r="BM150" s="4">
        <f t="shared" si="176"/>
        <v>1</v>
      </c>
      <c r="BN150" s="4">
        <f t="shared" si="177"/>
        <v>1</v>
      </c>
      <c r="BO150" s="26">
        <f t="shared" si="178"/>
        <v>1390500</v>
      </c>
      <c r="BP150" s="26">
        <f t="shared" si="179"/>
        <v>679200</v>
      </c>
      <c r="BQ150" s="26">
        <f t="shared" si="180"/>
        <v>62700</v>
      </c>
      <c r="BR150" s="26">
        <f t="shared" si="181"/>
        <v>278400</v>
      </c>
      <c r="BS150" s="26">
        <f t="shared" si="182"/>
        <v>119100</v>
      </c>
      <c r="BT150" s="26">
        <f t="shared" si="183"/>
        <v>274800</v>
      </c>
      <c r="BU150" s="27">
        <f t="shared" si="184"/>
        <v>3000000</v>
      </c>
      <c r="BV150" s="27">
        <f t="shared" si="185"/>
        <v>2804700</v>
      </c>
    </row>
    <row r="151" spans="1:74" x14ac:dyDescent="0.2">
      <c r="A151" s="4" t="s">
        <v>795</v>
      </c>
      <c r="B151" s="5">
        <v>45383</v>
      </c>
      <c r="C151" s="5" t="str">
        <f t="shared" si="131"/>
        <v/>
      </c>
      <c r="D151" s="31" t="s">
        <v>1038</v>
      </c>
      <c r="E151" s="4" t="str">
        <f t="shared" si="132"/>
        <v/>
      </c>
      <c r="F151" s="31" t="s">
        <v>1039</v>
      </c>
      <c r="G151" s="4" t="str">
        <f t="shared" si="133"/>
        <v/>
      </c>
      <c r="H151" s="31" t="s">
        <v>1041</v>
      </c>
      <c r="I151" s="4" t="str">
        <f t="shared" si="134"/>
        <v/>
      </c>
      <c r="J151" s="31" t="s">
        <v>1040</v>
      </c>
      <c r="K151" s="4" t="str">
        <f t="shared" si="135"/>
        <v/>
      </c>
      <c r="L151" s="31" t="s">
        <v>1042</v>
      </c>
      <c r="M151" s="4" t="str">
        <f t="shared" si="136"/>
        <v/>
      </c>
      <c r="N151" s="31" t="s">
        <v>1020</v>
      </c>
      <c r="O151" s="4" t="str">
        <f t="shared" si="137"/>
        <v/>
      </c>
      <c r="P151" s="5">
        <v>45412</v>
      </c>
      <c r="Q151" s="5" t="str">
        <f t="shared" si="138"/>
        <v/>
      </c>
      <c r="R151" s="5" t="str">
        <f t="shared" si="139"/>
        <v/>
      </c>
      <c r="S151" s="4">
        <v>750000</v>
      </c>
      <c r="T151" s="7">
        <f t="shared" si="160"/>
        <v>750000</v>
      </c>
      <c r="U151" s="4">
        <v>10234</v>
      </c>
      <c r="V151" s="4">
        <f>VLOOKUP(U151,'CC Odoo'!$A$1:$E$998,4,FALSE)</f>
        <v>1006</v>
      </c>
      <c r="W151" s="4" t="str">
        <f t="shared" si="140"/>
        <v>{"1006": 100.0}</v>
      </c>
      <c r="X151" s="4" t="str">
        <f t="shared" si="141"/>
        <v>101011701</v>
      </c>
      <c r="Y151" s="4" t="str">
        <f t="shared" si="142"/>
        <v>3010093</v>
      </c>
      <c r="Z151" s="4" t="str">
        <f t="shared" si="143"/>
        <v>3010094</v>
      </c>
      <c r="AA151" s="4" t="str">
        <f t="shared" si="144"/>
        <v>101011701</v>
      </c>
      <c r="AB151" s="4" t="str">
        <f t="shared" si="145"/>
        <v>3010096</v>
      </c>
      <c r="AC151" s="4" t="str">
        <f t="shared" si="146"/>
        <v>3010097</v>
      </c>
      <c r="AD151" s="5">
        <f t="shared" si="147"/>
        <v>45417</v>
      </c>
      <c r="AE151" s="5" t="str">
        <f t="shared" si="148"/>
        <v/>
      </c>
      <c r="AF151" s="5">
        <f t="shared" si="149"/>
        <v>45387</v>
      </c>
      <c r="AG151" s="5" t="str">
        <f t="shared" si="150"/>
        <v/>
      </c>
      <c r="AH151" s="5">
        <f t="shared" si="151"/>
        <v>45412</v>
      </c>
      <c r="AI151" s="5" t="str">
        <f t="shared" si="152"/>
        <v/>
      </c>
      <c r="AJ151" s="5">
        <f t="shared" si="153"/>
        <v>45397</v>
      </c>
      <c r="AK151" s="5" t="str">
        <f t="shared" si="154"/>
        <v/>
      </c>
      <c r="AL151" s="5">
        <f t="shared" si="155"/>
        <v>45382</v>
      </c>
      <c r="AM151" s="5" t="str">
        <f t="shared" si="156"/>
        <v/>
      </c>
      <c r="AN151" s="5">
        <f t="shared" si="157"/>
        <v>45403</v>
      </c>
      <c r="AO151" s="5" t="str">
        <f t="shared" si="158"/>
        <v/>
      </c>
      <c r="AQ151" s="4" t="str">
        <f t="shared" si="161"/>
        <v>{"</v>
      </c>
      <c r="AR151" s="4" t="str">
        <f t="shared" si="162"/>
        <v>"</v>
      </c>
      <c r="AS151" s="4" t="str">
        <f t="shared" si="163"/>
        <v xml:space="preserve">: </v>
      </c>
      <c r="AT151" s="4" t="str">
        <f t="shared" si="164"/>
        <v>100.0</v>
      </c>
      <c r="AU151" s="4" t="str">
        <f t="shared" si="165"/>
        <v>}</v>
      </c>
      <c r="AW151" s="8" t="str">
        <f t="shared" si="166"/>
        <v>15% PUR</v>
      </c>
      <c r="AX151" s="8" t="str">
        <f t="shared" si="167"/>
        <v>0% PUR</v>
      </c>
      <c r="AY151" s="8" t="str">
        <f t="shared" si="168"/>
        <v>15% PUR</v>
      </c>
      <c r="AZ151" s="8" t="str">
        <f t="shared" si="169"/>
        <v>15% PUR</v>
      </c>
      <c r="BA151" s="8" t="str">
        <f t="shared" si="170"/>
        <v>15% PUR</v>
      </c>
      <c r="BB151" s="8" t="str">
        <f t="shared" si="171"/>
        <v>0% PUR</v>
      </c>
      <c r="BC151" s="4" t="str">
        <f t="shared" si="159"/>
        <v>Deduction of Advance Payment to Suppliers</v>
      </c>
      <c r="BD151" s="4" t="str">
        <f t="shared" si="186"/>
        <v>Manpower</v>
      </c>
      <c r="BE151" s="4" t="str">
        <f t="shared" si="187"/>
        <v>Machinary</v>
      </c>
      <c r="BF151" s="4" t="str">
        <f t="shared" si="188"/>
        <v>Deduction of Advance Payment to Suppliers</v>
      </c>
      <c r="BG151" s="4" t="str">
        <f t="shared" si="189"/>
        <v>Indirect Costs</v>
      </c>
      <c r="BH151" s="4" t="str">
        <f t="shared" si="190"/>
        <v>Overheads</v>
      </c>
      <c r="BI151" s="4">
        <f t="shared" si="172"/>
        <v>-1</v>
      </c>
      <c r="BJ151" s="4">
        <f t="shared" si="173"/>
        <v>1</v>
      </c>
      <c r="BK151" s="4">
        <f t="shared" si="174"/>
        <v>1</v>
      </c>
      <c r="BL151" s="4">
        <f t="shared" si="175"/>
        <v>-1</v>
      </c>
      <c r="BM151" s="4">
        <f t="shared" si="176"/>
        <v>1</v>
      </c>
      <c r="BN151" s="4">
        <f t="shared" si="177"/>
        <v>1</v>
      </c>
      <c r="BO151" s="26">
        <f t="shared" si="178"/>
        <v>347625</v>
      </c>
      <c r="BP151" s="26">
        <f t="shared" si="179"/>
        <v>169800</v>
      </c>
      <c r="BQ151" s="26">
        <f t="shared" si="180"/>
        <v>15675</v>
      </c>
      <c r="BR151" s="26">
        <f t="shared" si="181"/>
        <v>69600</v>
      </c>
      <c r="BS151" s="26">
        <f t="shared" si="182"/>
        <v>29775</v>
      </c>
      <c r="BT151" s="26">
        <f t="shared" si="183"/>
        <v>68700</v>
      </c>
      <c r="BU151" s="27">
        <f t="shared" si="184"/>
        <v>-750000</v>
      </c>
      <c r="BV151" s="27" t="str">
        <f t="shared" si="185"/>
        <v/>
      </c>
    </row>
    <row r="152" spans="1:74" x14ac:dyDescent="0.2">
      <c r="A152" s="4" t="s">
        <v>794</v>
      </c>
      <c r="B152" s="5">
        <v>45383</v>
      </c>
      <c r="C152" s="5">
        <f t="shared" si="131"/>
        <v>45353</v>
      </c>
      <c r="D152" s="31" t="s">
        <v>1038</v>
      </c>
      <c r="E152" s="4" t="str">
        <f t="shared" si="132"/>
        <v>Raw Material Supplier</v>
      </c>
      <c r="F152" s="31" t="s">
        <v>1039</v>
      </c>
      <c r="G152" s="4" t="str">
        <f t="shared" si="133"/>
        <v>Employees Wages &amp; Salaries</v>
      </c>
      <c r="H152" s="31" t="s">
        <v>1041</v>
      </c>
      <c r="I152" s="4" t="str">
        <f t="shared" si="134"/>
        <v>Machinary Depreciation &amp; Maintenance</v>
      </c>
      <c r="J152" s="31" t="s">
        <v>1040</v>
      </c>
      <c r="K152" s="4" t="str">
        <f t="shared" si="135"/>
        <v>Subcontractors &amp; Services</v>
      </c>
      <c r="L152" s="31" t="s">
        <v>1042</v>
      </c>
      <c r="M152" s="4" t="str">
        <f t="shared" si="136"/>
        <v>Indirect Costs</v>
      </c>
      <c r="N152" s="31" t="s">
        <v>1020</v>
      </c>
      <c r="O152" s="4" t="str">
        <f t="shared" si="137"/>
        <v>Overheads</v>
      </c>
      <c r="P152" s="5">
        <v>45412</v>
      </c>
      <c r="Q152" s="5">
        <f t="shared" si="138"/>
        <v>45382</v>
      </c>
      <c r="R152" s="5">
        <f t="shared" si="139"/>
        <v>45382</v>
      </c>
      <c r="S152" s="4">
        <v>1097201.95</v>
      </c>
      <c r="T152" s="7">
        <f t="shared" si="160"/>
        <v>1097202</v>
      </c>
      <c r="U152" s="4">
        <v>10134</v>
      </c>
      <c r="V152" s="4">
        <f>VLOOKUP(U152,'CC Odoo'!$A$1:$E$998,4,FALSE)</f>
        <v>906</v>
      </c>
      <c r="W152" s="4" t="str">
        <f t="shared" si="140"/>
        <v>{"906": 100.0}</v>
      </c>
      <c r="X152" s="4" t="str">
        <f t="shared" si="141"/>
        <v>3010092</v>
      </c>
      <c r="Y152" s="4" t="str">
        <f t="shared" si="142"/>
        <v>3010093</v>
      </c>
      <c r="Z152" s="4" t="str">
        <f t="shared" si="143"/>
        <v>3010094</v>
      </c>
      <c r="AA152" s="4" t="str">
        <f t="shared" si="144"/>
        <v>3010095</v>
      </c>
      <c r="AB152" s="4" t="str">
        <f t="shared" si="145"/>
        <v>3010096</v>
      </c>
      <c r="AC152" s="4" t="str">
        <f t="shared" si="146"/>
        <v>3010097</v>
      </c>
      <c r="AD152" s="5">
        <f t="shared" si="147"/>
        <v>45417</v>
      </c>
      <c r="AE152" s="5">
        <f t="shared" si="148"/>
        <v>45417</v>
      </c>
      <c r="AF152" s="5">
        <f t="shared" si="149"/>
        <v>45387</v>
      </c>
      <c r="AG152" s="5">
        <f t="shared" si="150"/>
        <v>45387</v>
      </c>
      <c r="AH152" s="5">
        <f t="shared" si="151"/>
        <v>45412</v>
      </c>
      <c r="AI152" s="5">
        <f t="shared" si="152"/>
        <v>45412</v>
      </c>
      <c r="AJ152" s="5">
        <f t="shared" si="153"/>
        <v>45397</v>
      </c>
      <c r="AK152" s="5">
        <f t="shared" si="154"/>
        <v>45397</v>
      </c>
      <c r="AL152" s="5">
        <f t="shared" si="155"/>
        <v>45382</v>
      </c>
      <c r="AM152" s="5">
        <f t="shared" si="156"/>
        <v>45382</v>
      </c>
      <c r="AN152" s="5">
        <f t="shared" si="157"/>
        <v>45403</v>
      </c>
      <c r="AO152" s="5">
        <f t="shared" si="158"/>
        <v>45403</v>
      </c>
      <c r="AQ152" s="4" t="str">
        <f t="shared" si="161"/>
        <v>{"</v>
      </c>
      <c r="AR152" s="4" t="str">
        <f t="shared" si="162"/>
        <v>"</v>
      </c>
      <c r="AS152" s="4" t="str">
        <f t="shared" si="163"/>
        <v xml:space="preserve">: </v>
      </c>
      <c r="AT152" s="4" t="str">
        <f t="shared" si="164"/>
        <v>100.0</v>
      </c>
      <c r="AU152" s="4" t="str">
        <f t="shared" si="165"/>
        <v>}</v>
      </c>
      <c r="AW152" s="8" t="str">
        <f t="shared" si="166"/>
        <v>15% PUR</v>
      </c>
      <c r="AX152" s="8" t="str">
        <f t="shared" si="167"/>
        <v>0% PUR</v>
      </c>
      <c r="AY152" s="8" t="str">
        <f t="shared" si="168"/>
        <v>15% PUR</v>
      </c>
      <c r="AZ152" s="8" t="str">
        <f t="shared" si="169"/>
        <v>15% PUR</v>
      </c>
      <c r="BA152" s="8" t="str">
        <f t="shared" si="170"/>
        <v>15% PUR</v>
      </c>
      <c r="BB152" s="8" t="str">
        <f t="shared" si="171"/>
        <v>0% PUR</v>
      </c>
      <c r="BC152" s="4" t="str">
        <f t="shared" si="159"/>
        <v>Raw Material</v>
      </c>
      <c r="BD152" s="4" t="str">
        <f t="shared" si="186"/>
        <v>Manpower</v>
      </c>
      <c r="BE152" s="4" t="str">
        <f t="shared" si="187"/>
        <v>Machinary</v>
      </c>
      <c r="BF152" s="4" t="str">
        <f t="shared" si="188"/>
        <v>Subcontractors</v>
      </c>
      <c r="BG152" s="4" t="str">
        <f t="shared" si="189"/>
        <v>Indirect Costs</v>
      </c>
      <c r="BH152" s="4" t="str">
        <f t="shared" si="190"/>
        <v>Overheads</v>
      </c>
      <c r="BI152" s="4">
        <f t="shared" si="172"/>
        <v>1</v>
      </c>
      <c r="BJ152" s="4">
        <f t="shared" si="173"/>
        <v>1</v>
      </c>
      <c r="BK152" s="4">
        <f t="shared" si="174"/>
        <v>1</v>
      </c>
      <c r="BL152" s="4">
        <f t="shared" si="175"/>
        <v>1</v>
      </c>
      <c r="BM152" s="4">
        <f t="shared" si="176"/>
        <v>1</v>
      </c>
      <c r="BN152" s="4">
        <f t="shared" si="177"/>
        <v>1</v>
      </c>
      <c r="BO152" s="26">
        <f t="shared" si="178"/>
        <v>508553</v>
      </c>
      <c r="BP152" s="26">
        <f t="shared" si="179"/>
        <v>248407</v>
      </c>
      <c r="BQ152" s="26">
        <f t="shared" si="180"/>
        <v>22932</v>
      </c>
      <c r="BR152" s="26">
        <f t="shared" si="181"/>
        <v>101820</v>
      </c>
      <c r="BS152" s="26">
        <f t="shared" si="182"/>
        <v>43559</v>
      </c>
      <c r="BT152" s="26">
        <f t="shared" si="183"/>
        <v>100504</v>
      </c>
      <c r="BU152" s="27">
        <f t="shared" si="184"/>
        <v>1097202</v>
      </c>
      <c r="BV152" s="27">
        <f t="shared" si="185"/>
        <v>1025775</v>
      </c>
    </row>
    <row r="153" spans="1:74" x14ac:dyDescent="0.2">
      <c r="A153" s="4" t="s">
        <v>795</v>
      </c>
      <c r="B153" s="5">
        <v>45383</v>
      </c>
      <c r="C153" s="5" t="str">
        <f t="shared" si="131"/>
        <v/>
      </c>
      <c r="D153" s="31" t="s">
        <v>1038</v>
      </c>
      <c r="E153" s="4" t="str">
        <f t="shared" si="132"/>
        <v/>
      </c>
      <c r="F153" s="31" t="s">
        <v>1039</v>
      </c>
      <c r="G153" s="4" t="str">
        <f t="shared" si="133"/>
        <v/>
      </c>
      <c r="H153" s="31" t="s">
        <v>1041</v>
      </c>
      <c r="I153" s="4" t="str">
        <f t="shared" si="134"/>
        <v/>
      </c>
      <c r="J153" s="31" t="s">
        <v>1040</v>
      </c>
      <c r="K153" s="4" t="str">
        <f t="shared" si="135"/>
        <v/>
      </c>
      <c r="L153" s="31" t="s">
        <v>1042</v>
      </c>
      <c r="M153" s="4" t="str">
        <f t="shared" si="136"/>
        <v/>
      </c>
      <c r="N153" s="31" t="s">
        <v>1020</v>
      </c>
      <c r="O153" s="4" t="str">
        <f t="shared" si="137"/>
        <v/>
      </c>
      <c r="P153" s="5">
        <v>45412</v>
      </c>
      <c r="Q153" s="5" t="str">
        <f t="shared" si="138"/>
        <v/>
      </c>
      <c r="R153" s="5" t="str">
        <f t="shared" si="139"/>
        <v/>
      </c>
      <c r="S153" s="4">
        <v>329160.58499999996</v>
      </c>
      <c r="T153" s="7">
        <f t="shared" si="160"/>
        <v>329161</v>
      </c>
      <c r="U153" s="4">
        <v>10134</v>
      </c>
      <c r="V153" s="4">
        <f>VLOOKUP(U153,'CC Odoo'!$A$1:$E$998,4,FALSE)</f>
        <v>906</v>
      </c>
      <c r="W153" s="4" t="str">
        <f t="shared" si="140"/>
        <v>{"906": 100.0}</v>
      </c>
      <c r="X153" s="4" t="str">
        <f t="shared" si="141"/>
        <v>101011701</v>
      </c>
      <c r="Y153" s="4" t="str">
        <f t="shared" si="142"/>
        <v>3010093</v>
      </c>
      <c r="Z153" s="4" t="str">
        <f t="shared" si="143"/>
        <v>3010094</v>
      </c>
      <c r="AA153" s="4" t="str">
        <f t="shared" si="144"/>
        <v>101011701</v>
      </c>
      <c r="AB153" s="4" t="str">
        <f t="shared" si="145"/>
        <v>3010096</v>
      </c>
      <c r="AC153" s="4" t="str">
        <f t="shared" si="146"/>
        <v>3010097</v>
      </c>
      <c r="AD153" s="5">
        <f t="shared" si="147"/>
        <v>45417</v>
      </c>
      <c r="AE153" s="5" t="str">
        <f t="shared" si="148"/>
        <v/>
      </c>
      <c r="AF153" s="5">
        <f t="shared" si="149"/>
        <v>45387</v>
      </c>
      <c r="AG153" s="5" t="str">
        <f t="shared" si="150"/>
        <v/>
      </c>
      <c r="AH153" s="5">
        <f t="shared" si="151"/>
        <v>45412</v>
      </c>
      <c r="AI153" s="5" t="str">
        <f t="shared" si="152"/>
        <v/>
      </c>
      <c r="AJ153" s="5">
        <f t="shared" si="153"/>
        <v>45397</v>
      </c>
      <c r="AK153" s="5" t="str">
        <f t="shared" si="154"/>
        <v/>
      </c>
      <c r="AL153" s="5">
        <f t="shared" si="155"/>
        <v>45382</v>
      </c>
      <c r="AM153" s="5" t="str">
        <f t="shared" si="156"/>
        <v/>
      </c>
      <c r="AN153" s="5">
        <f t="shared" si="157"/>
        <v>45403</v>
      </c>
      <c r="AO153" s="5" t="str">
        <f t="shared" si="158"/>
        <v/>
      </c>
      <c r="AQ153" s="4" t="str">
        <f t="shared" si="161"/>
        <v>{"</v>
      </c>
      <c r="AR153" s="4" t="str">
        <f t="shared" si="162"/>
        <v>"</v>
      </c>
      <c r="AS153" s="4" t="str">
        <f t="shared" si="163"/>
        <v xml:space="preserve">: </v>
      </c>
      <c r="AT153" s="4" t="str">
        <f t="shared" si="164"/>
        <v>100.0</v>
      </c>
      <c r="AU153" s="4" t="str">
        <f t="shared" si="165"/>
        <v>}</v>
      </c>
      <c r="AW153" s="8" t="str">
        <f t="shared" si="166"/>
        <v>15% PUR</v>
      </c>
      <c r="AX153" s="8" t="str">
        <f t="shared" si="167"/>
        <v>0% PUR</v>
      </c>
      <c r="AY153" s="8" t="str">
        <f t="shared" si="168"/>
        <v>15% PUR</v>
      </c>
      <c r="AZ153" s="8" t="str">
        <f t="shared" si="169"/>
        <v>15% PUR</v>
      </c>
      <c r="BA153" s="8" t="str">
        <f t="shared" si="170"/>
        <v>15% PUR</v>
      </c>
      <c r="BB153" s="8" t="str">
        <f t="shared" si="171"/>
        <v>0% PUR</v>
      </c>
      <c r="BC153" s="4" t="str">
        <f t="shared" si="159"/>
        <v>Deduction of Advance Payment to Suppliers</v>
      </c>
      <c r="BD153" s="4" t="str">
        <f t="shared" si="186"/>
        <v>Manpower</v>
      </c>
      <c r="BE153" s="4" t="str">
        <f t="shared" si="187"/>
        <v>Machinary</v>
      </c>
      <c r="BF153" s="4" t="str">
        <f t="shared" si="188"/>
        <v>Deduction of Advance Payment to Suppliers</v>
      </c>
      <c r="BG153" s="4" t="str">
        <f t="shared" si="189"/>
        <v>Indirect Costs</v>
      </c>
      <c r="BH153" s="4" t="str">
        <f t="shared" si="190"/>
        <v>Overheads</v>
      </c>
      <c r="BI153" s="4">
        <f t="shared" si="172"/>
        <v>-1</v>
      </c>
      <c r="BJ153" s="4">
        <f t="shared" si="173"/>
        <v>1</v>
      </c>
      <c r="BK153" s="4">
        <f t="shared" si="174"/>
        <v>1</v>
      </c>
      <c r="BL153" s="4">
        <f t="shared" si="175"/>
        <v>-1</v>
      </c>
      <c r="BM153" s="4">
        <f t="shared" si="176"/>
        <v>1</v>
      </c>
      <c r="BN153" s="4">
        <f t="shared" si="177"/>
        <v>1</v>
      </c>
      <c r="BO153" s="26">
        <f t="shared" si="178"/>
        <v>152566</v>
      </c>
      <c r="BP153" s="26">
        <f t="shared" si="179"/>
        <v>74522</v>
      </c>
      <c r="BQ153" s="26">
        <f t="shared" si="180"/>
        <v>6879</v>
      </c>
      <c r="BR153" s="26">
        <f t="shared" si="181"/>
        <v>30546</v>
      </c>
      <c r="BS153" s="26">
        <f t="shared" si="182"/>
        <v>13068</v>
      </c>
      <c r="BT153" s="26">
        <f t="shared" si="183"/>
        <v>30151</v>
      </c>
      <c r="BU153" s="27">
        <f t="shared" si="184"/>
        <v>-329161</v>
      </c>
      <c r="BV153" s="27" t="str">
        <f t="shared" si="185"/>
        <v/>
      </c>
    </row>
    <row r="154" spans="1:74" x14ac:dyDescent="0.2">
      <c r="A154" s="4" t="s">
        <v>794</v>
      </c>
      <c r="B154" s="5">
        <v>45383</v>
      </c>
      <c r="C154" s="5">
        <f t="shared" si="131"/>
        <v>45353</v>
      </c>
      <c r="D154" s="31" t="s">
        <v>1038</v>
      </c>
      <c r="E154" s="4" t="str">
        <f t="shared" si="132"/>
        <v>Raw Material Supplier</v>
      </c>
      <c r="F154" s="31" t="s">
        <v>1039</v>
      </c>
      <c r="G154" s="4" t="str">
        <f t="shared" si="133"/>
        <v>Employees Wages &amp; Salaries</v>
      </c>
      <c r="H154" s="31" t="s">
        <v>1041</v>
      </c>
      <c r="I154" s="4" t="str">
        <f t="shared" si="134"/>
        <v>Machinary Depreciation &amp; Maintenance</v>
      </c>
      <c r="J154" s="31" t="s">
        <v>1040</v>
      </c>
      <c r="K154" s="4" t="str">
        <f t="shared" si="135"/>
        <v>Subcontractors &amp; Services</v>
      </c>
      <c r="L154" s="31" t="s">
        <v>1042</v>
      </c>
      <c r="M154" s="4" t="str">
        <f t="shared" si="136"/>
        <v>Indirect Costs</v>
      </c>
      <c r="N154" s="31" t="s">
        <v>1020</v>
      </c>
      <c r="O154" s="4" t="str">
        <f t="shared" si="137"/>
        <v>Overheads</v>
      </c>
      <c r="P154" s="5">
        <v>45412</v>
      </c>
      <c r="Q154" s="5">
        <f t="shared" si="138"/>
        <v>45382</v>
      </c>
      <c r="R154" s="5">
        <f t="shared" si="139"/>
        <v>45382</v>
      </c>
      <c r="S154" s="4">
        <v>197752</v>
      </c>
      <c r="T154" s="7">
        <f t="shared" si="160"/>
        <v>197752</v>
      </c>
      <c r="U154" s="4">
        <v>10259</v>
      </c>
      <c r="V154" s="4">
        <f>VLOOKUP(U154,'CC Odoo'!$A$1:$E$998,4,FALSE)</f>
        <v>1031</v>
      </c>
      <c r="W154" s="4" t="str">
        <f t="shared" si="140"/>
        <v>{"1031": 100.0}</v>
      </c>
      <c r="X154" s="4" t="str">
        <f t="shared" si="141"/>
        <v>3010092</v>
      </c>
      <c r="Y154" s="4" t="str">
        <f t="shared" si="142"/>
        <v>3010093</v>
      </c>
      <c r="Z154" s="4" t="str">
        <f t="shared" si="143"/>
        <v>3010094</v>
      </c>
      <c r="AA154" s="4" t="str">
        <f t="shared" si="144"/>
        <v>3010095</v>
      </c>
      <c r="AB154" s="4" t="str">
        <f t="shared" si="145"/>
        <v>3010096</v>
      </c>
      <c r="AC154" s="4" t="str">
        <f t="shared" si="146"/>
        <v>3010097</v>
      </c>
      <c r="AD154" s="5">
        <f t="shared" si="147"/>
        <v>45417</v>
      </c>
      <c r="AE154" s="5">
        <f t="shared" si="148"/>
        <v>45417</v>
      </c>
      <c r="AF154" s="5">
        <f t="shared" si="149"/>
        <v>45387</v>
      </c>
      <c r="AG154" s="5">
        <f t="shared" si="150"/>
        <v>45387</v>
      </c>
      <c r="AH154" s="5">
        <f t="shared" si="151"/>
        <v>45412</v>
      </c>
      <c r="AI154" s="5">
        <f t="shared" si="152"/>
        <v>45412</v>
      </c>
      <c r="AJ154" s="5">
        <f t="shared" si="153"/>
        <v>45397</v>
      </c>
      <c r="AK154" s="5">
        <f t="shared" si="154"/>
        <v>45397</v>
      </c>
      <c r="AL154" s="5">
        <f t="shared" si="155"/>
        <v>45382</v>
      </c>
      <c r="AM154" s="5">
        <f t="shared" si="156"/>
        <v>45382</v>
      </c>
      <c r="AN154" s="5">
        <f t="shared" si="157"/>
        <v>45403</v>
      </c>
      <c r="AO154" s="5">
        <f t="shared" si="158"/>
        <v>45403</v>
      </c>
      <c r="AQ154" s="4" t="str">
        <f t="shared" si="161"/>
        <v>{"</v>
      </c>
      <c r="AR154" s="4" t="str">
        <f t="shared" si="162"/>
        <v>"</v>
      </c>
      <c r="AS154" s="4" t="str">
        <f t="shared" si="163"/>
        <v xml:space="preserve">: </v>
      </c>
      <c r="AT154" s="4" t="str">
        <f t="shared" si="164"/>
        <v>100.0</v>
      </c>
      <c r="AU154" s="4" t="str">
        <f t="shared" si="165"/>
        <v>}</v>
      </c>
      <c r="AW154" s="8" t="str">
        <f t="shared" si="166"/>
        <v>15% PUR</v>
      </c>
      <c r="AX154" s="8" t="str">
        <f t="shared" si="167"/>
        <v>0% PUR</v>
      </c>
      <c r="AY154" s="8" t="str">
        <f t="shared" si="168"/>
        <v>15% PUR</v>
      </c>
      <c r="AZ154" s="8" t="str">
        <f t="shared" si="169"/>
        <v>15% PUR</v>
      </c>
      <c r="BA154" s="8" t="str">
        <f t="shared" si="170"/>
        <v>15% PUR</v>
      </c>
      <c r="BB154" s="8" t="str">
        <f t="shared" si="171"/>
        <v>0% PUR</v>
      </c>
      <c r="BC154" s="4" t="str">
        <f t="shared" si="159"/>
        <v>Raw Material</v>
      </c>
      <c r="BD154" s="4" t="str">
        <f t="shared" si="186"/>
        <v>Manpower</v>
      </c>
      <c r="BE154" s="4" t="str">
        <f t="shared" si="187"/>
        <v>Machinary</v>
      </c>
      <c r="BF154" s="4" t="str">
        <f t="shared" si="188"/>
        <v>Subcontractors</v>
      </c>
      <c r="BG154" s="4" t="str">
        <f t="shared" si="189"/>
        <v>Indirect Costs</v>
      </c>
      <c r="BH154" s="4" t="str">
        <f t="shared" si="190"/>
        <v>Overheads</v>
      </c>
      <c r="BI154" s="4">
        <f t="shared" si="172"/>
        <v>1</v>
      </c>
      <c r="BJ154" s="4">
        <f t="shared" si="173"/>
        <v>1</v>
      </c>
      <c r="BK154" s="4">
        <f t="shared" si="174"/>
        <v>1</v>
      </c>
      <c r="BL154" s="4">
        <f t="shared" si="175"/>
        <v>1</v>
      </c>
      <c r="BM154" s="4">
        <f t="shared" si="176"/>
        <v>1</v>
      </c>
      <c r="BN154" s="4">
        <f t="shared" si="177"/>
        <v>1</v>
      </c>
      <c r="BO154" s="26">
        <f t="shared" si="178"/>
        <v>91658</v>
      </c>
      <c r="BP154" s="26">
        <f t="shared" si="179"/>
        <v>44771</v>
      </c>
      <c r="BQ154" s="26">
        <f t="shared" si="180"/>
        <v>4133</v>
      </c>
      <c r="BR154" s="26">
        <f t="shared" si="181"/>
        <v>18351</v>
      </c>
      <c r="BS154" s="26">
        <f t="shared" si="182"/>
        <v>7851</v>
      </c>
      <c r="BT154" s="26">
        <f t="shared" si="183"/>
        <v>18114</v>
      </c>
      <c r="BU154" s="27">
        <f t="shared" si="184"/>
        <v>197752</v>
      </c>
      <c r="BV154" s="27">
        <f t="shared" si="185"/>
        <v>184878</v>
      </c>
    </row>
    <row r="155" spans="1:74" x14ac:dyDescent="0.2">
      <c r="A155" s="4" t="s">
        <v>795</v>
      </c>
      <c r="B155" s="5">
        <v>45383</v>
      </c>
      <c r="C155" s="5" t="str">
        <f t="shared" si="131"/>
        <v/>
      </c>
      <c r="D155" s="31" t="s">
        <v>1038</v>
      </c>
      <c r="E155" s="4" t="str">
        <f t="shared" si="132"/>
        <v/>
      </c>
      <c r="F155" s="31" t="s">
        <v>1039</v>
      </c>
      <c r="G155" s="4" t="str">
        <f t="shared" si="133"/>
        <v/>
      </c>
      <c r="H155" s="31" t="s">
        <v>1041</v>
      </c>
      <c r="I155" s="4" t="str">
        <f t="shared" si="134"/>
        <v/>
      </c>
      <c r="J155" s="31" t="s">
        <v>1040</v>
      </c>
      <c r="K155" s="4" t="str">
        <f t="shared" si="135"/>
        <v/>
      </c>
      <c r="L155" s="31" t="s">
        <v>1042</v>
      </c>
      <c r="M155" s="4" t="str">
        <f t="shared" si="136"/>
        <v/>
      </c>
      <c r="N155" s="31" t="s">
        <v>1020</v>
      </c>
      <c r="O155" s="4" t="str">
        <f t="shared" si="137"/>
        <v/>
      </c>
      <c r="P155" s="5">
        <v>45412</v>
      </c>
      <c r="Q155" s="5" t="str">
        <f t="shared" si="138"/>
        <v/>
      </c>
      <c r="R155" s="5" t="str">
        <f t="shared" si="139"/>
        <v/>
      </c>
      <c r="S155" s="4">
        <v>19775.2</v>
      </c>
      <c r="T155" s="7">
        <f t="shared" si="160"/>
        <v>19775</v>
      </c>
      <c r="U155" s="4">
        <v>10259</v>
      </c>
      <c r="V155" s="4">
        <f>VLOOKUP(U155,'CC Odoo'!$A$1:$E$998,4,FALSE)</f>
        <v>1031</v>
      </c>
      <c r="W155" s="4" t="str">
        <f t="shared" si="140"/>
        <v>{"1031": 100.0}</v>
      </c>
      <c r="X155" s="4" t="str">
        <f t="shared" si="141"/>
        <v>101011701</v>
      </c>
      <c r="Y155" s="4" t="str">
        <f t="shared" si="142"/>
        <v>3010093</v>
      </c>
      <c r="Z155" s="4" t="str">
        <f t="shared" si="143"/>
        <v>3010094</v>
      </c>
      <c r="AA155" s="4" t="str">
        <f t="shared" si="144"/>
        <v>101011701</v>
      </c>
      <c r="AB155" s="4" t="str">
        <f t="shared" si="145"/>
        <v>3010096</v>
      </c>
      <c r="AC155" s="4" t="str">
        <f t="shared" si="146"/>
        <v>3010097</v>
      </c>
      <c r="AD155" s="5">
        <f t="shared" si="147"/>
        <v>45417</v>
      </c>
      <c r="AE155" s="5" t="str">
        <f t="shared" si="148"/>
        <v/>
      </c>
      <c r="AF155" s="5">
        <f t="shared" si="149"/>
        <v>45387</v>
      </c>
      <c r="AG155" s="5" t="str">
        <f t="shared" si="150"/>
        <v/>
      </c>
      <c r="AH155" s="5">
        <f t="shared" si="151"/>
        <v>45412</v>
      </c>
      <c r="AI155" s="5" t="str">
        <f t="shared" si="152"/>
        <v/>
      </c>
      <c r="AJ155" s="5">
        <f t="shared" si="153"/>
        <v>45397</v>
      </c>
      <c r="AK155" s="5" t="str">
        <f t="shared" si="154"/>
        <v/>
      </c>
      <c r="AL155" s="5">
        <f t="shared" si="155"/>
        <v>45382</v>
      </c>
      <c r="AM155" s="5" t="str">
        <f t="shared" si="156"/>
        <v/>
      </c>
      <c r="AN155" s="5">
        <f t="shared" si="157"/>
        <v>45403</v>
      </c>
      <c r="AO155" s="5" t="str">
        <f t="shared" si="158"/>
        <v/>
      </c>
      <c r="AQ155" s="4" t="str">
        <f t="shared" si="161"/>
        <v>{"</v>
      </c>
      <c r="AR155" s="4" t="str">
        <f t="shared" si="162"/>
        <v>"</v>
      </c>
      <c r="AS155" s="4" t="str">
        <f t="shared" si="163"/>
        <v xml:space="preserve">: </v>
      </c>
      <c r="AT155" s="4" t="str">
        <f t="shared" si="164"/>
        <v>100.0</v>
      </c>
      <c r="AU155" s="4" t="str">
        <f t="shared" si="165"/>
        <v>}</v>
      </c>
      <c r="AW155" s="8" t="str">
        <f t="shared" si="166"/>
        <v>15% PUR</v>
      </c>
      <c r="AX155" s="8" t="str">
        <f t="shared" si="167"/>
        <v>0% PUR</v>
      </c>
      <c r="AY155" s="8" t="str">
        <f t="shared" si="168"/>
        <v>15% PUR</v>
      </c>
      <c r="AZ155" s="8" t="str">
        <f t="shared" si="169"/>
        <v>15% PUR</v>
      </c>
      <c r="BA155" s="8" t="str">
        <f t="shared" si="170"/>
        <v>15% PUR</v>
      </c>
      <c r="BB155" s="8" t="str">
        <f t="shared" si="171"/>
        <v>0% PUR</v>
      </c>
      <c r="BC155" s="4" t="str">
        <f t="shared" si="159"/>
        <v>Deduction of Advance Payment to Suppliers</v>
      </c>
      <c r="BD155" s="4" t="str">
        <f t="shared" si="186"/>
        <v>Manpower</v>
      </c>
      <c r="BE155" s="4" t="str">
        <f t="shared" si="187"/>
        <v>Machinary</v>
      </c>
      <c r="BF155" s="4" t="str">
        <f t="shared" si="188"/>
        <v>Deduction of Advance Payment to Suppliers</v>
      </c>
      <c r="BG155" s="4" t="str">
        <f t="shared" si="189"/>
        <v>Indirect Costs</v>
      </c>
      <c r="BH155" s="4" t="str">
        <f t="shared" si="190"/>
        <v>Overheads</v>
      </c>
      <c r="BI155" s="4">
        <f t="shared" si="172"/>
        <v>-1</v>
      </c>
      <c r="BJ155" s="4">
        <f t="shared" si="173"/>
        <v>1</v>
      </c>
      <c r="BK155" s="4">
        <f t="shared" si="174"/>
        <v>1</v>
      </c>
      <c r="BL155" s="4">
        <f t="shared" si="175"/>
        <v>-1</v>
      </c>
      <c r="BM155" s="4">
        <f t="shared" si="176"/>
        <v>1</v>
      </c>
      <c r="BN155" s="4">
        <f t="shared" si="177"/>
        <v>1</v>
      </c>
      <c r="BO155" s="26">
        <f t="shared" si="178"/>
        <v>9166</v>
      </c>
      <c r="BP155" s="26">
        <f t="shared" si="179"/>
        <v>4477</v>
      </c>
      <c r="BQ155" s="26">
        <f t="shared" si="180"/>
        <v>413</v>
      </c>
      <c r="BR155" s="26">
        <f t="shared" si="181"/>
        <v>1835</v>
      </c>
      <c r="BS155" s="26">
        <f t="shared" si="182"/>
        <v>785</v>
      </c>
      <c r="BT155" s="26">
        <f t="shared" si="183"/>
        <v>1811</v>
      </c>
      <c r="BU155" s="27">
        <f t="shared" si="184"/>
        <v>-19775</v>
      </c>
      <c r="BV155" s="27" t="str">
        <f t="shared" si="185"/>
        <v/>
      </c>
    </row>
    <row r="156" spans="1:74" x14ac:dyDescent="0.2">
      <c r="A156" s="4" t="s">
        <v>794</v>
      </c>
      <c r="B156" s="5">
        <v>45383</v>
      </c>
      <c r="C156" s="5">
        <f t="shared" si="131"/>
        <v>45353</v>
      </c>
      <c r="D156" s="31" t="s">
        <v>1038</v>
      </c>
      <c r="E156" s="4" t="str">
        <f t="shared" si="132"/>
        <v>Raw Material Supplier</v>
      </c>
      <c r="F156" s="31" t="s">
        <v>1039</v>
      </c>
      <c r="G156" s="4" t="str">
        <f t="shared" si="133"/>
        <v>Employees Wages &amp; Salaries</v>
      </c>
      <c r="H156" s="31" t="s">
        <v>1041</v>
      </c>
      <c r="I156" s="4" t="str">
        <f t="shared" si="134"/>
        <v>Machinary Depreciation &amp; Maintenance</v>
      </c>
      <c r="J156" s="31" t="s">
        <v>1040</v>
      </c>
      <c r="K156" s="4" t="str">
        <f t="shared" si="135"/>
        <v>Subcontractors &amp; Services</v>
      </c>
      <c r="L156" s="31" t="s">
        <v>1042</v>
      </c>
      <c r="M156" s="4" t="str">
        <f t="shared" si="136"/>
        <v>Indirect Costs</v>
      </c>
      <c r="N156" s="31" t="s">
        <v>1020</v>
      </c>
      <c r="O156" s="4" t="str">
        <f t="shared" si="137"/>
        <v>Overheads</v>
      </c>
      <c r="P156" s="5">
        <v>45412</v>
      </c>
      <c r="Q156" s="5">
        <f t="shared" si="138"/>
        <v>45382</v>
      </c>
      <c r="R156" s="5">
        <f t="shared" si="139"/>
        <v>45382</v>
      </c>
      <c r="S156" s="4">
        <v>3000000</v>
      </c>
      <c r="T156" s="7">
        <f t="shared" si="160"/>
        <v>3000000</v>
      </c>
      <c r="U156" s="4">
        <v>10263</v>
      </c>
      <c r="V156" s="4">
        <f>VLOOKUP(U156,'CC Odoo'!$A$1:$E$998,4,FALSE)</f>
        <v>1035</v>
      </c>
      <c r="W156" s="4" t="str">
        <f t="shared" si="140"/>
        <v>{"1035": 100.0}</v>
      </c>
      <c r="X156" s="4" t="str">
        <f t="shared" si="141"/>
        <v>3010092</v>
      </c>
      <c r="Y156" s="4" t="str">
        <f t="shared" si="142"/>
        <v>3010093</v>
      </c>
      <c r="Z156" s="4" t="str">
        <f t="shared" si="143"/>
        <v>3010094</v>
      </c>
      <c r="AA156" s="4" t="str">
        <f t="shared" si="144"/>
        <v>3010095</v>
      </c>
      <c r="AB156" s="4" t="str">
        <f t="shared" si="145"/>
        <v>3010096</v>
      </c>
      <c r="AC156" s="4" t="str">
        <f t="shared" si="146"/>
        <v>3010097</v>
      </c>
      <c r="AD156" s="5">
        <f t="shared" si="147"/>
        <v>45417</v>
      </c>
      <c r="AE156" s="5">
        <f t="shared" si="148"/>
        <v>45417</v>
      </c>
      <c r="AF156" s="5">
        <f t="shared" si="149"/>
        <v>45387</v>
      </c>
      <c r="AG156" s="5">
        <f t="shared" si="150"/>
        <v>45387</v>
      </c>
      <c r="AH156" s="5">
        <f t="shared" si="151"/>
        <v>45412</v>
      </c>
      <c r="AI156" s="5">
        <f t="shared" si="152"/>
        <v>45412</v>
      </c>
      <c r="AJ156" s="5">
        <f t="shared" si="153"/>
        <v>45397</v>
      </c>
      <c r="AK156" s="5">
        <f t="shared" si="154"/>
        <v>45397</v>
      </c>
      <c r="AL156" s="5">
        <f t="shared" si="155"/>
        <v>45382</v>
      </c>
      <c r="AM156" s="5">
        <f t="shared" si="156"/>
        <v>45382</v>
      </c>
      <c r="AN156" s="5">
        <f t="shared" si="157"/>
        <v>45403</v>
      </c>
      <c r="AO156" s="5">
        <f t="shared" si="158"/>
        <v>45403</v>
      </c>
      <c r="AQ156" s="4" t="str">
        <f t="shared" si="161"/>
        <v>{"</v>
      </c>
      <c r="AR156" s="4" t="str">
        <f t="shared" si="162"/>
        <v>"</v>
      </c>
      <c r="AS156" s="4" t="str">
        <f t="shared" si="163"/>
        <v xml:space="preserve">: </v>
      </c>
      <c r="AT156" s="4" t="str">
        <f t="shared" si="164"/>
        <v>100.0</v>
      </c>
      <c r="AU156" s="4" t="str">
        <f t="shared" si="165"/>
        <v>}</v>
      </c>
      <c r="AW156" s="8" t="str">
        <f t="shared" si="166"/>
        <v>15% PUR</v>
      </c>
      <c r="AX156" s="8" t="str">
        <f t="shared" si="167"/>
        <v>0% PUR</v>
      </c>
      <c r="AY156" s="8" t="str">
        <f t="shared" si="168"/>
        <v>15% PUR</v>
      </c>
      <c r="AZ156" s="8" t="str">
        <f t="shared" si="169"/>
        <v>15% PUR</v>
      </c>
      <c r="BA156" s="8" t="str">
        <f t="shared" si="170"/>
        <v>15% PUR</v>
      </c>
      <c r="BB156" s="8" t="str">
        <f t="shared" si="171"/>
        <v>0% PUR</v>
      </c>
      <c r="BC156" s="4" t="str">
        <f t="shared" si="159"/>
        <v>Raw Material</v>
      </c>
      <c r="BD156" s="4" t="str">
        <f t="shared" si="186"/>
        <v>Manpower</v>
      </c>
      <c r="BE156" s="4" t="str">
        <f t="shared" si="187"/>
        <v>Machinary</v>
      </c>
      <c r="BF156" s="4" t="str">
        <f t="shared" si="188"/>
        <v>Subcontractors</v>
      </c>
      <c r="BG156" s="4" t="str">
        <f t="shared" si="189"/>
        <v>Indirect Costs</v>
      </c>
      <c r="BH156" s="4" t="str">
        <f t="shared" si="190"/>
        <v>Overheads</v>
      </c>
      <c r="BI156" s="4">
        <f t="shared" si="172"/>
        <v>1</v>
      </c>
      <c r="BJ156" s="4">
        <f t="shared" si="173"/>
        <v>1</v>
      </c>
      <c r="BK156" s="4">
        <f t="shared" si="174"/>
        <v>1</v>
      </c>
      <c r="BL156" s="4">
        <f t="shared" si="175"/>
        <v>1</v>
      </c>
      <c r="BM156" s="4">
        <f t="shared" si="176"/>
        <v>1</v>
      </c>
      <c r="BN156" s="4">
        <f t="shared" si="177"/>
        <v>1</v>
      </c>
      <c r="BO156" s="26">
        <f t="shared" si="178"/>
        <v>1390500</v>
      </c>
      <c r="BP156" s="26">
        <f t="shared" si="179"/>
        <v>679200</v>
      </c>
      <c r="BQ156" s="26">
        <f t="shared" si="180"/>
        <v>62700</v>
      </c>
      <c r="BR156" s="26">
        <f t="shared" si="181"/>
        <v>278400</v>
      </c>
      <c r="BS156" s="26">
        <f t="shared" si="182"/>
        <v>119100</v>
      </c>
      <c r="BT156" s="26">
        <f t="shared" si="183"/>
        <v>274800</v>
      </c>
      <c r="BU156" s="27">
        <f t="shared" si="184"/>
        <v>3000000</v>
      </c>
      <c r="BV156" s="27">
        <f t="shared" si="185"/>
        <v>2804700</v>
      </c>
    </row>
    <row r="157" spans="1:74" x14ac:dyDescent="0.2">
      <c r="A157" s="4" t="s">
        <v>795</v>
      </c>
      <c r="B157" s="5">
        <v>45383</v>
      </c>
      <c r="C157" s="5" t="str">
        <f t="shared" si="131"/>
        <v/>
      </c>
      <c r="D157" s="31" t="s">
        <v>1038</v>
      </c>
      <c r="E157" s="4" t="str">
        <f t="shared" si="132"/>
        <v/>
      </c>
      <c r="F157" s="31" t="s">
        <v>1039</v>
      </c>
      <c r="G157" s="4" t="str">
        <f t="shared" si="133"/>
        <v/>
      </c>
      <c r="H157" s="31" t="s">
        <v>1041</v>
      </c>
      <c r="I157" s="4" t="str">
        <f t="shared" si="134"/>
        <v/>
      </c>
      <c r="J157" s="31" t="s">
        <v>1040</v>
      </c>
      <c r="K157" s="4" t="str">
        <f t="shared" si="135"/>
        <v/>
      </c>
      <c r="L157" s="31" t="s">
        <v>1042</v>
      </c>
      <c r="M157" s="4" t="str">
        <f t="shared" si="136"/>
        <v/>
      </c>
      <c r="N157" s="31" t="s">
        <v>1020</v>
      </c>
      <c r="O157" s="4" t="str">
        <f t="shared" si="137"/>
        <v/>
      </c>
      <c r="P157" s="5">
        <v>45412</v>
      </c>
      <c r="Q157" s="5" t="str">
        <f t="shared" si="138"/>
        <v/>
      </c>
      <c r="R157" s="5" t="str">
        <f t="shared" si="139"/>
        <v/>
      </c>
      <c r="S157" s="4">
        <v>1500000</v>
      </c>
      <c r="T157" s="7">
        <f t="shared" si="160"/>
        <v>1500000</v>
      </c>
      <c r="U157" s="4">
        <v>10263</v>
      </c>
      <c r="V157" s="4">
        <f>VLOOKUP(U157,'CC Odoo'!$A$1:$E$998,4,FALSE)</f>
        <v>1035</v>
      </c>
      <c r="W157" s="4" t="str">
        <f t="shared" si="140"/>
        <v>{"1035": 100.0}</v>
      </c>
      <c r="X157" s="4" t="str">
        <f t="shared" si="141"/>
        <v>101011701</v>
      </c>
      <c r="Y157" s="4" t="str">
        <f t="shared" si="142"/>
        <v>3010093</v>
      </c>
      <c r="Z157" s="4" t="str">
        <f t="shared" si="143"/>
        <v>3010094</v>
      </c>
      <c r="AA157" s="4" t="str">
        <f t="shared" si="144"/>
        <v>101011701</v>
      </c>
      <c r="AB157" s="4" t="str">
        <f t="shared" si="145"/>
        <v>3010096</v>
      </c>
      <c r="AC157" s="4" t="str">
        <f t="shared" si="146"/>
        <v>3010097</v>
      </c>
      <c r="AD157" s="5">
        <f t="shared" si="147"/>
        <v>45417</v>
      </c>
      <c r="AE157" s="5" t="str">
        <f t="shared" si="148"/>
        <v/>
      </c>
      <c r="AF157" s="5">
        <f t="shared" si="149"/>
        <v>45387</v>
      </c>
      <c r="AG157" s="5" t="str">
        <f t="shared" si="150"/>
        <v/>
      </c>
      <c r="AH157" s="5">
        <f t="shared" si="151"/>
        <v>45412</v>
      </c>
      <c r="AI157" s="5" t="str">
        <f t="shared" si="152"/>
        <v/>
      </c>
      <c r="AJ157" s="5">
        <f t="shared" si="153"/>
        <v>45397</v>
      </c>
      <c r="AK157" s="5" t="str">
        <f t="shared" si="154"/>
        <v/>
      </c>
      <c r="AL157" s="5">
        <f t="shared" si="155"/>
        <v>45382</v>
      </c>
      <c r="AM157" s="5" t="str">
        <f t="shared" si="156"/>
        <v/>
      </c>
      <c r="AN157" s="5">
        <f t="shared" si="157"/>
        <v>45403</v>
      </c>
      <c r="AO157" s="5" t="str">
        <f t="shared" si="158"/>
        <v/>
      </c>
      <c r="AQ157" s="4" t="str">
        <f t="shared" si="161"/>
        <v>{"</v>
      </c>
      <c r="AR157" s="4" t="str">
        <f t="shared" si="162"/>
        <v>"</v>
      </c>
      <c r="AS157" s="4" t="str">
        <f t="shared" si="163"/>
        <v xml:space="preserve">: </v>
      </c>
      <c r="AT157" s="4" t="str">
        <f t="shared" si="164"/>
        <v>100.0</v>
      </c>
      <c r="AU157" s="4" t="str">
        <f t="shared" si="165"/>
        <v>}</v>
      </c>
      <c r="AW157" s="8" t="str">
        <f t="shared" si="166"/>
        <v>15% PUR</v>
      </c>
      <c r="AX157" s="8" t="str">
        <f t="shared" si="167"/>
        <v>0% PUR</v>
      </c>
      <c r="AY157" s="8" t="str">
        <f t="shared" si="168"/>
        <v>15% PUR</v>
      </c>
      <c r="AZ157" s="8" t="str">
        <f t="shared" si="169"/>
        <v>15% PUR</v>
      </c>
      <c r="BA157" s="8" t="str">
        <f t="shared" si="170"/>
        <v>15% PUR</v>
      </c>
      <c r="BB157" s="8" t="str">
        <f t="shared" si="171"/>
        <v>0% PUR</v>
      </c>
      <c r="BC157" s="4" t="str">
        <f t="shared" si="159"/>
        <v>Deduction of Advance Payment to Suppliers</v>
      </c>
      <c r="BD157" s="4" t="str">
        <f t="shared" si="186"/>
        <v>Manpower</v>
      </c>
      <c r="BE157" s="4" t="str">
        <f t="shared" si="187"/>
        <v>Machinary</v>
      </c>
      <c r="BF157" s="4" t="str">
        <f t="shared" si="188"/>
        <v>Deduction of Advance Payment to Suppliers</v>
      </c>
      <c r="BG157" s="4" t="str">
        <f t="shared" si="189"/>
        <v>Indirect Costs</v>
      </c>
      <c r="BH157" s="4" t="str">
        <f t="shared" si="190"/>
        <v>Overheads</v>
      </c>
      <c r="BI157" s="4">
        <f t="shared" si="172"/>
        <v>-1</v>
      </c>
      <c r="BJ157" s="4">
        <f t="shared" si="173"/>
        <v>1</v>
      </c>
      <c r="BK157" s="4">
        <f t="shared" si="174"/>
        <v>1</v>
      </c>
      <c r="BL157" s="4">
        <f t="shared" si="175"/>
        <v>-1</v>
      </c>
      <c r="BM157" s="4">
        <f t="shared" si="176"/>
        <v>1</v>
      </c>
      <c r="BN157" s="4">
        <f t="shared" si="177"/>
        <v>1</v>
      </c>
      <c r="BO157" s="26">
        <f t="shared" si="178"/>
        <v>695250</v>
      </c>
      <c r="BP157" s="26">
        <f t="shared" si="179"/>
        <v>339600</v>
      </c>
      <c r="BQ157" s="26">
        <f t="shared" si="180"/>
        <v>31350</v>
      </c>
      <c r="BR157" s="26">
        <f t="shared" si="181"/>
        <v>139200</v>
      </c>
      <c r="BS157" s="26">
        <f t="shared" si="182"/>
        <v>59550</v>
      </c>
      <c r="BT157" s="26">
        <f t="shared" si="183"/>
        <v>137400</v>
      </c>
      <c r="BU157" s="27">
        <f t="shared" si="184"/>
        <v>-1500000</v>
      </c>
      <c r="BV157" s="27" t="str">
        <f t="shared" si="185"/>
        <v/>
      </c>
    </row>
    <row r="158" spans="1:74" x14ac:dyDescent="0.2">
      <c r="A158" s="4" t="s">
        <v>794</v>
      </c>
      <c r="B158" s="5">
        <v>45383</v>
      </c>
      <c r="C158" s="5">
        <f t="shared" si="131"/>
        <v>45353</v>
      </c>
      <c r="D158" s="31" t="s">
        <v>1038</v>
      </c>
      <c r="E158" s="4" t="str">
        <f t="shared" si="132"/>
        <v>Raw Material Supplier</v>
      </c>
      <c r="F158" s="31" t="s">
        <v>1039</v>
      </c>
      <c r="G158" s="4" t="str">
        <f t="shared" si="133"/>
        <v>Employees Wages &amp; Salaries</v>
      </c>
      <c r="H158" s="31" t="s">
        <v>1041</v>
      </c>
      <c r="I158" s="4" t="str">
        <f t="shared" si="134"/>
        <v>Machinary Depreciation &amp; Maintenance</v>
      </c>
      <c r="J158" s="31" t="s">
        <v>1040</v>
      </c>
      <c r="K158" s="4" t="str">
        <f t="shared" si="135"/>
        <v>Subcontractors &amp; Services</v>
      </c>
      <c r="L158" s="31" t="s">
        <v>1042</v>
      </c>
      <c r="M158" s="4" t="str">
        <f t="shared" si="136"/>
        <v>Indirect Costs</v>
      </c>
      <c r="N158" s="31" t="s">
        <v>1020</v>
      </c>
      <c r="O158" s="4" t="str">
        <f t="shared" si="137"/>
        <v>Overheads</v>
      </c>
      <c r="P158" s="5">
        <v>45412</v>
      </c>
      <c r="Q158" s="5">
        <f t="shared" si="138"/>
        <v>45382</v>
      </c>
      <c r="R158" s="5">
        <f t="shared" si="139"/>
        <v>45382</v>
      </c>
      <c r="S158" s="4">
        <v>4824000</v>
      </c>
      <c r="T158" s="7">
        <f t="shared" si="160"/>
        <v>4824000</v>
      </c>
      <c r="U158" s="4">
        <v>10262</v>
      </c>
      <c r="V158" s="4">
        <f>VLOOKUP(U158,'CC Odoo'!$A$1:$E$998,4,FALSE)</f>
        <v>1034</v>
      </c>
      <c r="W158" s="4" t="str">
        <f t="shared" si="140"/>
        <v>{"1034": 100.0}</v>
      </c>
      <c r="X158" s="4" t="str">
        <f t="shared" si="141"/>
        <v>3010092</v>
      </c>
      <c r="Y158" s="4" t="str">
        <f t="shared" si="142"/>
        <v>3010093</v>
      </c>
      <c r="Z158" s="4" t="str">
        <f t="shared" si="143"/>
        <v>3010094</v>
      </c>
      <c r="AA158" s="4" t="str">
        <f t="shared" si="144"/>
        <v>3010095</v>
      </c>
      <c r="AB158" s="4" t="str">
        <f t="shared" si="145"/>
        <v>3010096</v>
      </c>
      <c r="AC158" s="4" t="str">
        <f t="shared" si="146"/>
        <v>3010097</v>
      </c>
      <c r="AD158" s="5">
        <f t="shared" si="147"/>
        <v>45417</v>
      </c>
      <c r="AE158" s="5">
        <f t="shared" si="148"/>
        <v>45417</v>
      </c>
      <c r="AF158" s="5">
        <f t="shared" si="149"/>
        <v>45387</v>
      </c>
      <c r="AG158" s="5">
        <f t="shared" si="150"/>
        <v>45387</v>
      </c>
      <c r="AH158" s="5">
        <f t="shared" si="151"/>
        <v>45412</v>
      </c>
      <c r="AI158" s="5">
        <f t="shared" si="152"/>
        <v>45412</v>
      </c>
      <c r="AJ158" s="5">
        <f t="shared" si="153"/>
        <v>45397</v>
      </c>
      <c r="AK158" s="5">
        <f t="shared" si="154"/>
        <v>45397</v>
      </c>
      <c r="AL158" s="5">
        <f t="shared" si="155"/>
        <v>45382</v>
      </c>
      <c r="AM158" s="5">
        <f t="shared" si="156"/>
        <v>45382</v>
      </c>
      <c r="AN158" s="5">
        <f t="shared" si="157"/>
        <v>45403</v>
      </c>
      <c r="AO158" s="5">
        <f t="shared" si="158"/>
        <v>45403</v>
      </c>
      <c r="AQ158" s="4" t="str">
        <f t="shared" si="161"/>
        <v>{"</v>
      </c>
      <c r="AR158" s="4" t="str">
        <f t="shared" si="162"/>
        <v>"</v>
      </c>
      <c r="AS158" s="4" t="str">
        <f t="shared" si="163"/>
        <v xml:space="preserve">: </v>
      </c>
      <c r="AT158" s="4" t="str">
        <f t="shared" si="164"/>
        <v>100.0</v>
      </c>
      <c r="AU158" s="4" t="str">
        <f t="shared" si="165"/>
        <v>}</v>
      </c>
      <c r="AW158" s="8" t="str">
        <f t="shared" si="166"/>
        <v>15% PUR</v>
      </c>
      <c r="AX158" s="8" t="str">
        <f t="shared" si="167"/>
        <v>0% PUR</v>
      </c>
      <c r="AY158" s="8" t="str">
        <f t="shared" si="168"/>
        <v>15% PUR</v>
      </c>
      <c r="AZ158" s="8" t="str">
        <f t="shared" si="169"/>
        <v>15% PUR</v>
      </c>
      <c r="BA158" s="8" t="str">
        <f t="shared" si="170"/>
        <v>15% PUR</v>
      </c>
      <c r="BB158" s="8" t="str">
        <f t="shared" si="171"/>
        <v>0% PUR</v>
      </c>
      <c r="BC158" s="4" t="str">
        <f t="shared" si="159"/>
        <v>Raw Material</v>
      </c>
      <c r="BD158" s="4" t="str">
        <f t="shared" si="186"/>
        <v>Manpower</v>
      </c>
      <c r="BE158" s="4" t="str">
        <f t="shared" si="187"/>
        <v>Machinary</v>
      </c>
      <c r="BF158" s="4" t="str">
        <f t="shared" si="188"/>
        <v>Subcontractors</v>
      </c>
      <c r="BG158" s="4" t="str">
        <f t="shared" si="189"/>
        <v>Indirect Costs</v>
      </c>
      <c r="BH158" s="4" t="str">
        <f t="shared" si="190"/>
        <v>Overheads</v>
      </c>
      <c r="BI158" s="4">
        <f t="shared" si="172"/>
        <v>1</v>
      </c>
      <c r="BJ158" s="4">
        <f t="shared" si="173"/>
        <v>1</v>
      </c>
      <c r="BK158" s="4">
        <f t="shared" si="174"/>
        <v>1</v>
      </c>
      <c r="BL158" s="4">
        <f t="shared" si="175"/>
        <v>1</v>
      </c>
      <c r="BM158" s="4">
        <f t="shared" si="176"/>
        <v>1</v>
      </c>
      <c r="BN158" s="4">
        <f t="shared" si="177"/>
        <v>1</v>
      </c>
      <c r="BO158" s="26">
        <f t="shared" si="178"/>
        <v>2235924</v>
      </c>
      <c r="BP158" s="26">
        <f t="shared" si="179"/>
        <v>1092154</v>
      </c>
      <c r="BQ158" s="26">
        <f t="shared" si="180"/>
        <v>100822</v>
      </c>
      <c r="BR158" s="26">
        <f t="shared" si="181"/>
        <v>447667</v>
      </c>
      <c r="BS158" s="26">
        <f t="shared" si="182"/>
        <v>191513</v>
      </c>
      <c r="BT158" s="26">
        <f t="shared" si="183"/>
        <v>441878</v>
      </c>
      <c r="BU158" s="27">
        <f t="shared" si="184"/>
        <v>4824000</v>
      </c>
      <c r="BV158" s="27">
        <f t="shared" si="185"/>
        <v>4509958</v>
      </c>
    </row>
    <row r="159" spans="1:74" x14ac:dyDescent="0.2">
      <c r="A159" s="4" t="s">
        <v>795</v>
      </c>
      <c r="B159" s="5">
        <v>45383</v>
      </c>
      <c r="C159" s="5" t="str">
        <f t="shared" si="131"/>
        <v/>
      </c>
      <c r="D159" s="31" t="s">
        <v>1038</v>
      </c>
      <c r="E159" s="4" t="str">
        <f t="shared" si="132"/>
        <v/>
      </c>
      <c r="F159" s="31" t="s">
        <v>1039</v>
      </c>
      <c r="G159" s="4" t="str">
        <f t="shared" si="133"/>
        <v/>
      </c>
      <c r="H159" s="31" t="s">
        <v>1041</v>
      </c>
      <c r="I159" s="4" t="str">
        <f t="shared" si="134"/>
        <v/>
      </c>
      <c r="J159" s="31" t="s">
        <v>1040</v>
      </c>
      <c r="K159" s="4" t="str">
        <f t="shared" si="135"/>
        <v/>
      </c>
      <c r="L159" s="31" t="s">
        <v>1042</v>
      </c>
      <c r="M159" s="4" t="str">
        <f t="shared" si="136"/>
        <v/>
      </c>
      <c r="N159" s="31" t="s">
        <v>1020</v>
      </c>
      <c r="O159" s="4" t="str">
        <f t="shared" si="137"/>
        <v/>
      </c>
      <c r="P159" s="5">
        <v>45412</v>
      </c>
      <c r="Q159" s="5" t="str">
        <f t="shared" si="138"/>
        <v/>
      </c>
      <c r="R159" s="5" t="str">
        <f t="shared" si="139"/>
        <v/>
      </c>
      <c r="S159" s="4">
        <v>964800</v>
      </c>
      <c r="T159" s="7">
        <f t="shared" si="160"/>
        <v>964800</v>
      </c>
      <c r="U159" s="4">
        <v>10262</v>
      </c>
      <c r="V159" s="4">
        <f>VLOOKUP(U159,'CC Odoo'!$A$1:$E$998,4,FALSE)</f>
        <v>1034</v>
      </c>
      <c r="W159" s="4" t="str">
        <f t="shared" si="140"/>
        <v>{"1034": 100.0}</v>
      </c>
      <c r="X159" s="4" t="str">
        <f t="shared" si="141"/>
        <v>101011701</v>
      </c>
      <c r="Y159" s="4" t="str">
        <f t="shared" si="142"/>
        <v>3010093</v>
      </c>
      <c r="Z159" s="4" t="str">
        <f t="shared" si="143"/>
        <v>3010094</v>
      </c>
      <c r="AA159" s="4" t="str">
        <f t="shared" si="144"/>
        <v>101011701</v>
      </c>
      <c r="AB159" s="4" t="str">
        <f t="shared" si="145"/>
        <v>3010096</v>
      </c>
      <c r="AC159" s="4" t="str">
        <f t="shared" si="146"/>
        <v>3010097</v>
      </c>
      <c r="AD159" s="5">
        <f t="shared" si="147"/>
        <v>45417</v>
      </c>
      <c r="AE159" s="5" t="str">
        <f t="shared" si="148"/>
        <v/>
      </c>
      <c r="AF159" s="5">
        <f t="shared" si="149"/>
        <v>45387</v>
      </c>
      <c r="AG159" s="5" t="str">
        <f t="shared" si="150"/>
        <v/>
      </c>
      <c r="AH159" s="5">
        <f t="shared" si="151"/>
        <v>45412</v>
      </c>
      <c r="AI159" s="5" t="str">
        <f t="shared" si="152"/>
        <v/>
      </c>
      <c r="AJ159" s="5">
        <f t="shared" si="153"/>
        <v>45397</v>
      </c>
      <c r="AK159" s="5" t="str">
        <f t="shared" si="154"/>
        <v/>
      </c>
      <c r="AL159" s="5">
        <f t="shared" si="155"/>
        <v>45382</v>
      </c>
      <c r="AM159" s="5" t="str">
        <f t="shared" si="156"/>
        <v/>
      </c>
      <c r="AN159" s="5">
        <f t="shared" si="157"/>
        <v>45403</v>
      </c>
      <c r="AO159" s="5" t="str">
        <f t="shared" si="158"/>
        <v/>
      </c>
      <c r="AQ159" s="4" t="str">
        <f t="shared" si="161"/>
        <v>{"</v>
      </c>
      <c r="AR159" s="4" t="str">
        <f t="shared" si="162"/>
        <v>"</v>
      </c>
      <c r="AS159" s="4" t="str">
        <f t="shared" si="163"/>
        <v xml:space="preserve">: </v>
      </c>
      <c r="AT159" s="4" t="str">
        <f t="shared" si="164"/>
        <v>100.0</v>
      </c>
      <c r="AU159" s="4" t="str">
        <f t="shared" si="165"/>
        <v>}</v>
      </c>
      <c r="AW159" s="8" t="str">
        <f t="shared" si="166"/>
        <v>15% PUR</v>
      </c>
      <c r="AX159" s="8" t="str">
        <f t="shared" si="167"/>
        <v>0% PUR</v>
      </c>
      <c r="AY159" s="8" t="str">
        <f t="shared" si="168"/>
        <v>15% PUR</v>
      </c>
      <c r="AZ159" s="8" t="str">
        <f t="shared" si="169"/>
        <v>15% PUR</v>
      </c>
      <c r="BA159" s="8" t="str">
        <f t="shared" si="170"/>
        <v>15% PUR</v>
      </c>
      <c r="BB159" s="8" t="str">
        <f t="shared" si="171"/>
        <v>0% PUR</v>
      </c>
      <c r="BC159" s="4" t="str">
        <f t="shared" si="159"/>
        <v>Deduction of Advance Payment to Suppliers</v>
      </c>
      <c r="BD159" s="4" t="str">
        <f t="shared" si="186"/>
        <v>Manpower</v>
      </c>
      <c r="BE159" s="4" t="str">
        <f t="shared" si="187"/>
        <v>Machinary</v>
      </c>
      <c r="BF159" s="4" t="str">
        <f t="shared" si="188"/>
        <v>Deduction of Advance Payment to Suppliers</v>
      </c>
      <c r="BG159" s="4" t="str">
        <f t="shared" si="189"/>
        <v>Indirect Costs</v>
      </c>
      <c r="BH159" s="4" t="str">
        <f t="shared" si="190"/>
        <v>Overheads</v>
      </c>
      <c r="BI159" s="4">
        <f t="shared" si="172"/>
        <v>-1</v>
      </c>
      <c r="BJ159" s="4">
        <f t="shared" si="173"/>
        <v>1</v>
      </c>
      <c r="BK159" s="4">
        <f t="shared" si="174"/>
        <v>1</v>
      </c>
      <c r="BL159" s="4">
        <f t="shared" si="175"/>
        <v>-1</v>
      </c>
      <c r="BM159" s="4">
        <f t="shared" si="176"/>
        <v>1</v>
      </c>
      <c r="BN159" s="4">
        <f t="shared" si="177"/>
        <v>1</v>
      </c>
      <c r="BO159" s="26">
        <f t="shared" si="178"/>
        <v>447185</v>
      </c>
      <c r="BP159" s="26">
        <f t="shared" si="179"/>
        <v>218431</v>
      </c>
      <c r="BQ159" s="26">
        <f t="shared" si="180"/>
        <v>20164</v>
      </c>
      <c r="BR159" s="26">
        <f t="shared" si="181"/>
        <v>89533</v>
      </c>
      <c r="BS159" s="26">
        <f t="shared" si="182"/>
        <v>38303</v>
      </c>
      <c r="BT159" s="26">
        <f t="shared" si="183"/>
        <v>88376</v>
      </c>
      <c r="BU159" s="27">
        <f t="shared" si="184"/>
        <v>-964800</v>
      </c>
      <c r="BV159" s="27" t="str">
        <f t="shared" si="185"/>
        <v/>
      </c>
    </row>
    <row r="160" spans="1:74" x14ac:dyDescent="0.2">
      <c r="A160" s="4" t="s">
        <v>794</v>
      </c>
      <c r="B160" s="5">
        <v>45383</v>
      </c>
      <c r="C160" s="5">
        <f t="shared" si="131"/>
        <v>45353</v>
      </c>
      <c r="D160" s="31" t="s">
        <v>1038</v>
      </c>
      <c r="E160" s="4" t="str">
        <f t="shared" si="132"/>
        <v>Raw Material Supplier</v>
      </c>
      <c r="F160" s="31" t="s">
        <v>1039</v>
      </c>
      <c r="G160" s="4" t="str">
        <f t="shared" si="133"/>
        <v>Employees Wages &amp; Salaries</v>
      </c>
      <c r="H160" s="31" t="s">
        <v>1041</v>
      </c>
      <c r="I160" s="4" t="str">
        <f t="shared" si="134"/>
        <v>Machinary Depreciation &amp; Maintenance</v>
      </c>
      <c r="J160" s="31" t="s">
        <v>1040</v>
      </c>
      <c r="K160" s="4" t="str">
        <f t="shared" si="135"/>
        <v>Subcontractors &amp; Services</v>
      </c>
      <c r="L160" s="31" t="s">
        <v>1042</v>
      </c>
      <c r="M160" s="4" t="str">
        <f t="shared" si="136"/>
        <v>Indirect Costs</v>
      </c>
      <c r="N160" s="31" t="s">
        <v>1020</v>
      </c>
      <c r="O160" s="4" t="str">
        <f t="shared" si="137"/>
        <v>Overheads</v>
      </c>
      <c r="P160" s="5">
        <v>45412</v>
      </c>
      <c r="Q160" s="5">
        <f t="shared" si="138"/>
        <v>45382</v>
      </c>
      <c r="R160" s="5">
        <f t="shared" si="139"/>
        <v>45382</v>
      </c>
      <c r="S160" s="4">
        <v>1147051.5167682716</v>
      </c>
      <c r="T160" s="7">
        <f t="shared" si="160"/>
        <v>1147052</v>
      </c>
      <c r="U160" s="4">
        <v>10239</v>
      </c>
      <c r="V160" s="4">
        <f>VLOOKUP(U160,'CC Odoo'!$A$1:$E$998,4,FALSE)</f>
        <v>1011</v>
      </c>
      <c r="W160" s="4" t="str">
        <f t="shared" si="140"/>
        <v>{"1011": 100.0}</v>
      </c>
      <c r="X160" s="4" t="str">
        <f t="shared" si="141"/>
        <v>3010092</v>
      </c>
      <c r="Y160" s="4" t="str">
        <f t="shared" si="142"/>
        <v>3010093</v>
      </c>
      <c r="Z160" s="4" t="str">
        <f t="shared" si="143"/>
        <v>3010094</v>
      </c>
      <c r="AA160" s="4" t="str">
        <f t="shared" si="144"/>
        <v>3010095</v>
      </c>
      <c r="AB160" s="4" t="str">
        <f t="shared" si="145"/>
        <v>3010096</v>
      </c>
      <c r="AC160" s="4" t="str">
        <f t="shared" si="146"/>
        <v>3010097</v>
      </c>
      <c r="AD160" s="5">
        <f t="shared" si="147"/>
        <v>45417</v>
      </c>
      <c r="AE160" s="5">
        <f t="shared" si="148"/>
        <v>45417</v>
      </c>
      <c r="AF160" s="5">
        <f t="shared" si="149"/>
        <v>45387</v>
      </c>
      <c r="AG160" s="5">
        <f t="shared" si="150"/>
        <v>45387</v>
      </c>
      <c r="AH160" s="5">
        <f t="shared" si="151"/>
        <v>45412</v>
      </c>
      <c r="AI160" s="5">
        <f t="shared" si="152"/>
        <v>45412</v>
      </c>
      <c r="AJ160" s="5">
        <f t="shared" si="153"/>
        <v>45397</v>
      </c>
      <c r="AK160" s="5">
        <f t="shared" si="154"/>
        <v>45397</v>
      </c>
      <c r="AL160" s="5">
        <f t="shared" si="155"/>
        <v>45382</v>
      </c>
      <c r="AM160" s="5">
        <f t="shared" si="156"/>
        <v>45382</v>
      </c>
      <c r="AN160" s="5">
        <f t="shared" si="157"/>
        <v>45403</v>
      </c>
      <c r="AO160" s="5">
        <f t="shared" si="158"/>
        <v>45403</v>
      </c>
      <c r="AQ160" s="4" t="str">
        <f t="shared" si="161"/>
        <v>{"</v>
      </c>
      <c r="AR160" s="4" t="str">
        <f t="shared" si="162"/>
        <v>"</v>
      </c>
      <c r="AS160" s="4" t="str">
        <f t="shared" si="163"/>
        <v xml:space="preserve">: </v>
      </c>
      <c r="AT160" s="4" t="str">
        <f t="shared" si="164"/>
        <v>100.0</v>
      </c>
      <c r="AU160" s="4" t="str">
        <f t="shared" si="165"/>
        <v>}</v>
      </c>
      <c r="AW160" s="8" t="str">
        <f t="shared" si="166"/>
        <v>15% PUR</v>
      </c>
      <c r="AX160" s="8" t="str">
        <f t="shared" si="167"/>
        <v>0% PUR</v>
      </c>
      <c r="AY160" s="8" t="str">
        <f t="shared" si="168"/>
        <v>15% PUR</v>
      </c>
      <c r="AZ160" s="8" t="str">
        <f t="shared" si="169"/>
        <v>15% PUR</v>
      </c>
      <c r="BA160" s="8" t="str">
        <f t="shared" si="170"/>
        <v>15% PUR</v>
      </c>
      <c r="BB160" s="8" t="str">
        <f t="shared" si="171"/>
        <v>0% PUR</v>
      </c>
      <c r="BC160" s="4" t="str">
        <f t="shared" si="159"/>
        <v>Raw Material</v>
      </c>
      <c r="BD160" s="4" t="str">
        <f t="shared" si="186"/>
        <v>Manpower</v>
      </c>
      <c r="BE160" s="4" t="str">
        <f t="shared" si="187"/>
        <v>Machinary</v>
      </c>
      <c r="BF160" s="4" t="str">
        <f t="shared" si="188"/>
        <v>Subcontractors</v>
      </c>
      <c r="BG160" s="4" t="str">
        <f t="shared" si="189"/>
        <v>Indirect Costs</v>
      </c>
      <c r="BH160" s="4" t="str">
        <f t="shared" si="190"/>
        <v>Overheads</v>
      </c>
      <c r="BI160" s="4">
        <f t="shared" si="172"/>
        <v>1</v>
      </c>
      <c r="BJ160" s="4">
        <f t="shared" si="173"/>
        <v>1</v>
      </c>
      <c r="BK160" s="4">
        <f t="shared" si="174"/>
        <v>1</v>
      </c>
      <c r="BL160" s="4">
        <f t="shared" si="175"/>
        <v>1</v>
      </c>
      <c r="BM160" s="4">
        <f t="shared" si="176"/>
        <v>1</v>
      </c>
      <c r="BN160" s="4">
        <f t="shared" si="177"/>
        <v>1</v>
      </c>
      <c r="BO160" s="26">
        <f t="shared" si="178"/>
        <v>531659</v>
      </c>
      <c r="BP160" s="26">
        <f t="shared" si="179"/>
        <v>259693</v>
      </c>
      <c r="BQ160" s="26">
        <f t="shared" si="180"/>
        <v>23973</v>
      </c>
      <c r="BR160" s="26">
        <f t="shared" si="181"/>
        <v>106446</v>
      </c>
      <c r="BS160" s="26">
        <f t="shared" si="182"/>
        <v>45538</v>
      </c>
      <c r="BT160" s="26">
        <f t="shared" si="183"/>
        <v>105070</v>
      </c>
      <c r="BU160" s="27">
        <f t="shared" si="184"/>
        <v>1147052</v>
      </c>
      <c r="BV160" s="27">
        <f t="shared" si="185"/>
        <v>1072379</v>
      </c>
    </row>
    <row r="161" spans="1:74" x14ac:dyDescent="0.2">
      <c r="A161" s="4" t="s">
        <v>795</v>
      </c>
      <c r="B161" s="5">
        <v>45383</v>
      </c>
      <c r="C161" s="5" t="str">
        <f t="shared" si="131"/>
        <v/>
      </c>
      <c r="D161" s="31" t="s">
        <v>1038</v>
      </c>
      <c r="E161" s="4" t="str">
        <f t="shared" si="132"/>
        <v/>
      </c>
      <c r="F161" s="31" t="s">
        <v>1039</v>
      </c>
      <c r="G161" s="4" t="str">
        <f t="shared" si="133"/>
        <v/>
      </c>
      <c r="H161" s="31" t="s">
        <v>1041</v>
      </c>
      <c r="I161" s="4" t="str">
        <f t="shared" si="134"/>
        <v/>
      </c>
      <c r="J161" s="31" t="s">
        <v>1040</v>
      </c>
      <c r="K161" s="4" t="str">
        <f t="shared" si="135"/>
        <v/>
      </c>
      <c r="L161" s="31" t="s">
        <v>1042</v>
      </c>
      <c r="M161" s="4" t="str">
        <f t="shared" si="136"/>
        <v/>
      </c>
      <c r="N161" s="31" t="s">
        <v>1020</v>
      </c>
      <c r="O161" s="4" t="str">
        <f t="shared" si="137"/>
        <v/>
      </c>
      <c r="P161" s="5">
        <v>45412</v>
      </c>
      <c r="Q161" s="5" t="str">
        <f t="shared" si="138"/>
        <v/>
      </c>
      <c r="R161" s="5" t="str">
        <f t="shared" si="139"/>
        <v/>
      </c>
      <c r="S161" s="4">
        <v>286762.87919206789</v>
      </c>
      <c r="T161" s="7">
        <f t="shared" si="160"/>
        <v>286763</v>
      </c>
      <c r="U161" s="4">
        <v>10239</v>
      </c>
      <c r="V161" s="4">
        <f>VLOOKUP(U161,'CC Odoo'!$A$1:$E$998,4,FALSE)</f>
        <v>1011</v>
      </c>
      <c r="W161" s="4" t="str">
        <f t="shared" si="140"/>
        <v>{"1011": 100.0}</v>
      </c>
      <c r="X161" s="4" t="str">
        <f t="shared" si="141"/>
        <v>101011701</v>
      </c>
      <c r="Y161" s="4" t="str">
        <f t="shared" si="142"/>
        <v>3010093</v>
      </c>
      <c r="Z161" s="4" t="str">
        <f t="shared" si="143"/>
        <v>3010094</v>
      </c>
      <c r="AA161" s="4" t="str">
        <f t="shared" si="144"/>
        <v>101011701</v>
      </c>
      <c r="AB161" s="4" t="str">
        <f t="shared" si="145"/>
        <v>3010096</v>
      </c>
      <c r="AC161" s="4" t="str">
        <f t="shared" si="146"/>
        <v>3010097</v>
      </c>
      <c r="AD161" s="5">
        <f t="shared" si="147"/>
        <v>45417</v>
      </c>
      <c r="AE161" s="5" t="str">
        <f t="shared" si="148"/>
        <v/>
      </c>
      <c r="AF161" s="5">
        <f t="shared" si="149"/>
        <v>45387</v>
      </c>
      <c r="AG161" s="5" t="str">
        <f t="shared" si="150"/>
        <v/>
      </c>
      <c r="AH161" s="5">
        <f t="shared" si="151"/>
        <v>45412</v>
      </c>
      <c r="AI161" s="5" t="str">
        <f t="shared" si="152"/>
        <v/>
      </c>
      <c r="AJ161" s="5">
        <f t="shared" si="153"/>
        <v>45397</v>
      </c>
      <c r="AK161" s="5" t="str">
        <f t="shared" si="154"/>
        <v/>
      </c>
      <c r="AL161" s="5">
        <f t="shared" si="155"/>
        <v>45382</v>
      </c>
      <c r="AM161" s="5" t="str">
        <f t="shared" si="156"/>
        <v/>
      </c>
      <c r="AN161" s="5">
        <f t="shared" si="157"/>
        <v>45403</v>
      </c>
      <c r="AO161" s="5" t="str">
        <f t="shared" si="158"/>
        <v/>
      </c>
      <c r="AQ161" s="4" t="str">
        <f t="shared" si="161"/>
        <v>{"</v>
      </c>
      <c r="AR161" s="4" t="str">
        <f t="shared" si="162"/>
        <v>"</v>
      </c>
      <c r="AS161" s="4" t="str">
        <f t="shared" si="163"/>
        <v xml:space="preserve">: </v>
      </c>
      <c r="AT161" s="4" t="str">
        <f t="shared" si="164"/>
        <v>100.0</v>
      </c>
      <c r="AU161" s="4" t="str">
        <f t="shared" si="165"/>
        <v>}</v>
      </c>
      <c r="AW161" s="8" t="str">
        <f t="shared" si="166"/>
        <v>15% PUR</v>
      </c>
      <c r="AX161" s="8" t="str">
        <f t="shared" si="167"/>
        <v>0% PUR</v>
      </c>
      <c r="AY161" s="8" t="str">
        <f t="shared" si="168"/>
        <v>15% PUR</v>
      </c>
      <c r="AZ161" s="8" t="str">
        <f t="shared" si="169"/>
        <v>15% PUR</v>
      </c>
      <c r="BA161" s="8" t="str">
        <f t="shared" si="170"/>
        <v>15% PUR</v>
      </c>
      <c r="BB161" s="8" t="str">
        <f t="shared" si="171"/>
        <v>0% PUR</v>
      </c>
      <c r="BC161" s="4" t="str">
        <f t="shared" si="159"/>
        <v>Deduction of Advance Payment to Suppliers</v>
      </c>
      <c r="BD161" s="4" t="str">
        <f t="shared" si="186"/>
        <v>Manpower</v>
      </c>
      <c r="BE161" s="4" t="str">
        <f t="shared" si="187"/>
        <v>Machinary</v>
      </c>
      <c r="BF161" s="4" t="str">
        <f t="shared" si="188"/>
        <v>Deduction of Advance Payment to Suppliers</v>
      </c>
      <c r="BG161" s="4" t="str">
        <f t="shared" si="189"/>
        <v>Indirect Costs</v>
      </c>
      <c r="BH161" s="4" t="str">
        <f t="shared" si="190"/>
        <v>Overheads</v>
      </c>
      <c r="BI161" s="4">
        <f t="shared" si="172"/>
        <v>-1</v>
      </c>
      <c r="BJ161" s="4">
        <f t="shared" si="173"/>
        <v>1</v>
      </c>
      <c r="BK161" s="4">
        <f t="shared" si="174"/>
        <v>1</v>
      </c>
      <c r="BL161" s="4">
        <f t="shared" si="175"/>
        <v>-1</v>
      </c>
      <c r="BM161" s="4">
        <f t="shared" si="176"/>
        <v>1</v>
      </c>
      <c r="BN161" s="4">
        <f t="shared" si="177"/>
        <v>1</v>
      </c>
      <c r="BO161" s="26">
        <f t="shared" si="178"/>
        <v>132915</v>
      </c>
      <c r="BP161" s="26">
        <f t="shared" si="179"/>
        <v>64923</v>
      </c>
      <c r="BQ161" s="26">
        <f t="shared" si="180"/>
        <v>5993</v>
      </c>
      <c r="BR161" s="26">
        <f t="shared" si="181"/>
        <v>26612</v>
      </c>
      <c r="BS161" s="26">
        <f t="shared" si="182"/>
        <v>11384</v>
      </c>
      <c r="BT161" s="26">
        <f t="shared" si="183"/>
        <v>26267</v>
      </c>
      <c r="BU161" s="27">
        <f t="shared" si="184"/>
        <v>-286763</v>
      </c>
      <c r="BV161" s="27" t="str">
        <f t="shared" si="185"/>
        <v/>
      </c>
    </row>
    <row r="162" spans="1:74" x14ac:dyDescent="0.2">
      <c r="A162" s="4" t="s">
        <v>794</v>
      </c>
      <c r="B162" s="5">
        <v>45383</v>
      </c>
      <c r="C162" s="5">
        <f t="shared" si="131"/>
        <v>45353</v>
      </c>
      <c r="D162" s="31" t="s">
        <v>1038</v>
      </c>
      <c r="E162" s="4" t="str">
        <f t="shared" si="132"/>
        <v>Raw Material Supplier</v>
      </c>
      <c r="F162" s="31" t="s">
        <v>1039</v>
      </c>
      <c r="G162" s="4" t="str">
        <f t="shared" si="133"/>
        <v>Employees Wages &amp; Salaries</v>
      </c>
      <c r="H162" s="31" t="s">
        <v>1041</v>
      </c>
      <c r="I162" s="4" t="str">
        <f t="shared" si="134"/>
        <v>Machinary Depreciation &amp; Maintenance</v>
      </c>
      <c r="J162" s="31" t="s">
        <v>1040</v>
      </c>
      <c r="K162" s="4" t="str">
        <f t="shared" si="135"/>
        <v>Subcontractors &amp; Services</v>
      </c>
      <c r="L162" s="31" t="s">
        <v>1042</v>
      </c>
      <c r="M162" s="4" t="str">
        <f t="shared" si="136"/>
        <v>Indirect Costs</v>
      </c>
      <c r="N162" s="31" t="s">
        <v>1020</v>
      </c>
      <c r="O162" s="4" t="str">
        <f t="shared" si="137"/>
        <v>Overheads</v>
      </c>
      <c r="P162" s="5">
        <v>45412</v>
      </c>
      <c r="Q162" s="5">
        <f t="shared" si="138"/>
        <v>45382</v>
      </c>
      <c r="R162" s="5">
        <f t="shared" si="139"/>
        <v>45382</v>
      </c>
      <c r="S162" s="4">
        <v>669514.50738461572</v>
      </c>
      <c r="T162" s="7">
        <f t="shared" si="160"/>
        <v>669515</v>
      </c>
      <c r="U162" s="4">
        <v>10236</v>
      </c>
      <c r="V162" s="4">
        <f>VLOOKUP(U162,'CC Odoo'!$A$1:$E$998,4,FALSE)</f>
        <v>1008</v>
      </c>
      <c r="W162" s="4" t="str">
        <f t="shared" si="140"/>
        <v>{"1008": 100.0}</v>
      </c>
      <c r="X162" s="4" t="str">
        <f t="shared" si="141"/>
        <v>3010092</v>
      </c>
      <c r="Y162" s="4" t="str">
        <f t="shared" si="142"/>
        <v>3010093</v>
      </c>
      <c r="Z162" s="4" t="str">
        <f t="shared" si="143"/>
        <v>3010094</v>
      </c>
      <c r="AA162" s="4" t="str">
        <f t="shared" si="144"/>
        <v>3010095</v>
      </c>
      <c r="AB162" s="4" t="str">
        <f t="shared" si="145"/>
        <v>3010096</v>
      </c>
      <c r="AC162" s="4" t="str">
        <f t="shared" si="146"/>
        <v>3010097</v>
      </c>
      <c r="AD162" s="5">
        <f t="shared" si="147"/>
        <v>45417</v>
      </c>
      <c r="AE162" s="5">
        <f t="shared" si="148"/>
        <v>45417</v>
      </c>
      <c r="AF162" s="5">
        <f t="shared" si="149"/>
        <v>45387</v>
      </c>
      <c r="AG162" s="5">
        <f t="shared" si="150"/>
        <v>45387</v>
      </c>
      <c r="AH162" s="5">
        <f t="shared" si="151"/>
        <v>45412</v>
      </c>
      <c r="AI162" s="5">
        <f t="shared" si="152"/>
        <v>45412</v>
      </c>
      <c r="AJ162" s="5">
        <f t="shared" si="153"/>
        <v>45397</v>
      </c>
      <c r="AK162" s="5">
        <f t="shared" si="154"/>
        <v>45397</v>
      </c>
      <c r="AL162" s="5">
        <f t="shared" si="155"/>
        <v>45382</v>
      </c>
      <c r="AM162" s="5">
        <f t="shared" si="156"/>
        <v>45382</v>
      </c>
      <c r="AN162" s="5">
        <f t="shared" si="157"/>
        <v>45403</v>
      </c>
      <c r="AO162" s="5">
        <f t="shared" si="158"/>
        <v>45403</v>
      </c>
      <c r="AQ162" s="4" t="str">
        <f t="shared" si="161"/>
        <v>{"</v>
      </c>
      <c r="AR162" s="4" t="str">
        <f t="shared" si="162"/>
        <v>"</v>
      </c>
      <c r="AS162" s="4" t="str">
        <f t="shared" si="163"/>
        <v xml:space="preserve">: </v>
      </c>
      <c r="AT162" s="4" t="str">
        <f t="shared" si="164"/>
        <v>100.0</v>
      </c>
      <c r="AU162" s="4" t="str">
        <f t="shared" si="165"/>
        <v>}</v>
      </c>
      <c r="AW162" s="8" t="str">
        <f t="shared" si="166"/>
        <v>15% PUR</v>
      </c>
      <c r="AX162" s="8" t="str">
        <f t="shared" si="167"/>
        <v>0% PUR</v>
      </c>
      <c r="AY162" s="8" t="str">
        <f t="shared" si="168"/>
        <v>15% PUR</v>
      </c>
      <c r="AZ162" s="8" t="str">
        <f t="shared" si="169"/>
        <v>15% PUR</v>
      </c>
      <c r="BA162" s="8" t="str">
        <f t="shared" si="170"/>
        <v>15% PUR</v>
      </c>
      <c r="BB162" s="8" t="str">
        <f t="shared" si="171"/>
        <v>0% PUR</v>
      </c>
      <c r="BC162" s="4" t="str">
        <f t="shared" si="159"/>
        <v>Raw Material</v>
      </c>
      <c r="BD162" s="4" t="str">
        <f t="shared" si="186"/>
        <v>Manpower</v>
      </c>
      <c r="BE162" s="4" t="str">
        <f t="shared" si="187"/>
        <v>Machinary</v>
      </c>
      <c r="BF162" s="4" t="str">
        <f t="shared" si="188"/>
        <v>Subcontractors</v>
      </c>
      <c r="BG162" s="4" t="str">
        <f t="shared" si="189"/>
        <v>Indirect Costs</v>
      </c>
      <c r="BH162" s="4" t="str">
        <f t="shared" si="190"/>
        <v>Overheads</v>
      </c>
      <c r="BI162" s="4">
        <f t="shared" si="172"/>
        <v>1</v>
      </c>
      <c r="BJ162" s="4">
        <f t="shared" si="173"/>
        <v>1</v>
      </c>
      <c r="BK162" s="4">
        <f t="shared" si="174"/>
        <v>1</v>
      </c>
      <c r="BL162" s="4">
        <f t="shared" si="175"/>
        <v>1</v>
      </c>
      <c r="BM162" s="4">
        <f t="shared" si="176"/>
        <v>1</v>
      </c>
      <c r="BN162" s="4">
        <f t="shared" si="177"/>
        <v>1</v>
      </c>
      <c r="BO162" s="26">
        <f t="shared" si="178"/>
        <v>310320</v>
      </c>
      <c r="BP162" s="26">
        <f t="shared" si="179"/>
        <v>151578</v>
      </c>
      <c r="BQ162" s="26">
        <f t="shared" si="180"/>
        <v>13993</v>
      </c>
      <c r="BR162" s="26">
        <f t="shared" si="181"/>
        <v>62131</v>
      </c>
      <c r="BS162" s="26">
        <f t="shared" si="182"/>
        <v>26580</v>
      </c>
      <c r="BT162" s="26">
        <f t="shared" si="183"/>
        <v>61328</v>
      </c>
      <c r="BU162" s="27">
        <f t="shared" si="184"/>
        <v>669515</v>
      </c>
      <c r="BV162" s="27">
        <f t="shared" si="185"/>
        <v>625930</v>
      </c>
    </row>
    <row r="163" spans="1:74" x14ac:dyDescent="0.2">
      <c r="A163" s="4" t="s">
        <v>795</v>
      </c>
      <c r="B163" s="5">
        <v>45383</v>
      </c>
      <c r="C163" s="5" t="str">
        <f t="shared" si="131"/>
        <v/>
      </c>
      <c r="D163" s="31" t="s">
        <v>1038</v>
      </c>
      <c r="E163" s="4" t="str">
        <f t="shared" si="132"/>
        <v/>
      </c>
      <c r="F163" s="31" t="s">
        <v>1039</v>
      </c>
      <c r="G163" s="4" t="str">
        <f t="shared" si="133"/>
        <v/>
      </c>
      <c r="H163" s="31" t="s">
        <v>1041</v>
      </c>
      <c r="I163" s="4" t="str">
        <f t="shared" si="134"/>
        <v/>
      </c>
      <c r="J163" s="31" t="s">
        <v>1040</v>
      </c>
      <c r="K163" s="4" t="str">
        <f t="shared" si="135"/>
        <v/>
      </c>
      <c r="L163" s="31" t="s">
        <v>1042</v>
      </c>
      <c r="M163" s="4" t="str">
        <f t="shared" si="136"/>
        <v/>
      </c>
      <c r="N163" s="31" t="s">
        <v>1020</v>
      </c>
      <c r="O163" s="4" t="str">
        <f t="shared" si="137"/>
        <v/>
      </c>
      <c r="P163" s="5">
        <v>45412</v>
      </c>
      <c r="Q163" s="5" t="str">
        <f t="shared" si="138"/>
        <v/>
      </c>
      <c r="R163" s="5" t="str">
        <f t="shared" si="139"/>
        <v/>
      </c>
      <c r="S163" s="4">
        <v>167378.62684615393</v>
      </c>
      <c r="T163" s="7">
        <f t="shared" si="160"/>
        <v>167379</v>
      </c>
      <c r="U163" s="4">
        <v>10236</v>
      </c>
      <c r="V163" s="4">
        <f>VLOOKUP(U163,'CC Odoo'!$A$1:$E$998,4,FALSE)</f>
        <v>1008</v>
      </c>
      <c r="W163" s="4" t="str">
        <f t="shared" si="140"/>
        <v>{"1008": 100.0}</v>
      </c>
      <c r="X163" s="4" t="str">
        <f t="shared" si="141"/>
        <v>101011701</v>
      </c>
      <c r="Y163" s="4" t="str">
        <f t="shared" si="142"/>
        <v>3010093</v>
      </c>
      <c r="Z163" s="4" t="str">
        <f t="shared" si="143"/>
        <v>3010094</v>
      </c>
      <c r="AA163" s="4" t="str">
        <f t="shared" si="144"/>
        <v>101011701</v>
      </c>
      <c r="AB163" s="4" t="str">
        <f t="shared" si="145"/>
        <v>3010096</v>
      </c>
      <c r="AC163" s="4" t="str">
        <f t="shared" si="146"/>
        <v>3010097</v>
      </c>
      <c r="AD163" s="5">
        <f t="shared" si="147"/>
        <v>45417</v>
      </c>
      <c r="AE163" s="5" t="str">
        <f t="shared" si="148"/>
        <v/>
      </c>
      <c r="AF163" s="5">
        <f t="shared" si="149"/>
        <v>45387</v>
      </c>
      <c r="AG163" s="5" t="str">
        <f t="shared" si="150"/>
        <v/>
      </c>
      <c r="AH163" s="5">
        <f t="shared" si="151"/>
        <v>45412</v>
      </c>
      <c r="AI163" s="5" t="str">
        <f t="shared" si="152"/>
        <v/>
      </c>
      <c r="AJ163" s="5">
        <f t="shared" si="153"/>
        <v>45397</v>
      </c>
      <c r="AK163" s="5" t="str">
        <f t="shared" si="154"/>
        <v/>
      </c>
      <c r="AL163" s="5">
        <f t="shared" si="155"/>
        <v>45382</v>
      </c>
      <c r="AM163" s="5" t="str">
        <f t="shared" si="156"/>
        <v/>
      </c>
      <c r="AN163" s="5">
        <f t="shared" si="157"/>
        <v>45403</v>
      </c>
      <c r="AO163" s="5" t="str">
        <f t="shared" si="158"/>
        <v/>
      </c>
      <c r="AQ163" s="4" t="str">
        <f t="shared" si="161"/>
        <v>{"</v>
      </c>
      <c r="AR163" s="4" t="str">
        <f t="shared" si="162"/>
        <v>"</v>
      </c>
      <c r="AS163" s="4" t="str">
        <f t="shared" si="163"/>
        <v xml:space="preserve">: </v>
      </c>
      <c r="AT163" s="4" t="str">
        <f t="shared" si="164"/>
        <v>100.0</v>
      </c>
      <c r="AU163" s="4" t="str">
        <f t="shared" si="165"/>
        <v>}</v>
      </c>
      <c r="AW163" s="8" t="str">
        <f t="shared" si="166"/>
        <v>15% PUR</v>
      </c>
      <c r="AX163" s="8" t="str">
        <f t="shared" si="167"/>
        <v>0% PUR</v>
      </c>
      <c r="AY163" s="8" t="str">
        <f t="shared" si="168"/>
        <v>15% PUR</v>
      </c>
      <c r="AZ163" s="8" t="str">
        <f t="shared" si="169"/>
        <v>15% PUR</v>
      </c>
      <c r="BA163" s="8" t="str">
        <f t="shared" si="170"/>
        <v>15% PUR</v>
      </c>
      <c r="BB163" s="8" t="str">
        <f t="shared" si="171"/>
        <v>0% PUR</v>
      </c>
      <c r="BC163" s="4" t="str">
        <f t="shared" si="159"/>
        <v>Deduction of Advance Payment to Suppliers</v>
      </c>
      <c r="BD163" s="4" t="str">
        <f t="shared" si="186"/>
        <v>Manpower</v>
      </c>
      <c r="BE163" s="4" t="str">
        <f t="shared" si="187"/>
        <v>Machinary</v>
      </c>
      <c r="BF163" s="4" t="str">
        <f t="shared" si="188"/>
        <v>Deduction of Advance Payment to Suppliers</v>
      </c>
      <c r="BG163" s="4" t="str">
        <f t="shared" si="189"/>
        <v>Indirect Costs</v>
      </c>
      <c r="BH163" s="4" t="str">
        <f t="shared" si="190"/>
        <v>Overheads</v>
      </c>
      <c r="BI163" s="4">
        <f t="shared" si="172"/>
        <v>-1</v>
      </c>
      <c r="BJ163" s="4">
        <f t="shared" si="173"/>
        <v>1</v>
      </c>
      <c r="BK163" s="4">
        <f t="shared" si="174"/>
        <v>1</v>
      </c>
      <c r="BL163" s="4">
        <f t="shared" si="175"/>
        <v>-1</v>
      </c>
      <c r="BM163" s="4">
        <f t="shared" si="176"/>
        <v>1</v>
      </c>
      <c r="BN163" s="4">
        <f t="shared" si="177"/>
        <v>1</v>
      </c>
      <c r="BO163" s="26">
        <f t="shared" si="178"/>
        <v>77580</v>
      </c>
      <c r="BP163" s="26">
        <f t="shared" si="179"/>
        <v>37895</v>
      </c>
      <c r="BQ163" s="26">
        <f t="shared" si="180"/>
        <v>3498</v>
      </c>
      <c r="BR163" s="26">
        <f t="shared" si="181"/>
        <v>15533</v>
      </c>
      <c r="BS163" s="26">
        <f t="shared" si="182"/>
        <v>6645</v>
      </c>
      <c r="BT163" s="26">
        <f t="shared" si="183"/>
        <v>15332</v>
      </c>
      <c r="BU163" s="27">
        <f t="shared" si="184"/>
        <v>-167379</v>
      </c>
      <c r="BV163" s="27" t="str">
        <f t="shared" si="185"/>
        <v/>
      </c>
    </row>
    <row r="164" spans="1:74" x14ac:dyDescent="0.2">
      <c r="A164" s="4" t="s">
        <v>794</v>
      </c>
      <c r="B164" s="5">
        <v>45383</v>
      </c>
      <c r="C164" s="5">
        <f t="shared" si="131"/>
        <v>45353</v>
      </c>
      <c r="D164" s="31" t="s">
        <v>1038</v>
      </c>
      <c r="E164" s="4" t="str">
        <f t="shared" si="132"/>
        <v>Raw Material Supplier</v>
      </c>
      <c r="F164" s="31" t="s">
        <v>1039</v>
      </c>
      <c r="G164" s="4" t="str">
        <f t="shared" si="133"/>
        <v>Employees Wages &amp; Salaries</v>
      </c>
      <c r="H164" s="31" t="s">
        <v>1041</v>
      </c>
      <c r="I164" s="4" t="str">
        <f t="shared" si="134"/>
        <v>Machinary Depreciation &amp; Maintenance</v>
      </c>
      <c r="J164" s="31" t="s">
        <v>1040</v>
      </c>
      <c r="K164" s="4" t="str">
        <f t="shared" si="135"/>
        <v>Subcontractors &amp; Services</v>
      </c>
      <c r="L164" s="31" t="s">
        <v>1042</v>
      </c>
      <c r="M164" s="4" t="str">
        <f t="shared" si="136"/>
        <v>Indirect Costs</v>
      </c>
      <c r="N164" s="31" t="s">
        <v>1020</v>
      </c>
      <c r="O164" s="4" t="str">
        <f t="shared" si="137"/>
        <v>Overheads</v>
      </c>
      <c r="P164" s="5">
        <v>45412</v>
      </c>
      <c r="Q164" s="5">
        <f t="shared" si="138"/>
        <v>45382</v>
      </c>
      <c r="R164" s="5">
        <f t="shared" si="139"/>
        <v>45382</v>
      </c>
      <c r="S164" s="4">
        <v>2671579.2258888888</v>
      </c>
      <c r="T164" s="7">
        <f t="shared" si="160"/>
        <v>2671579</v>
      </c>
      <c r="U164" s="4">
        <v>10247</v>
      </c>
      <c r="V164" s="4">
        <f>VLOOKUP(U164,'CC Odoo'!$A$1:$E$998,4,FALSE)</f>
        <v>1019</v>
      </c>
      <c r="W164" s="4" t="str">
        <f t="shared" si="140"/>
        <v>{"1019": 100.0}</v>
      </c>
      <c r="X164" s="4" t="str">
        <f t="shared" si="141"/>
        <v>3010092</v>
      </c>
      <c r="Y164" s="4" t="str">
        <f t="shared" si="142"/>
        <v>3010093</v>
      </c>
      <c r="Z164" s="4" t="str">
        <f t="shared" si="143"/>
        <v>3010094</v>
      </c>
      <c r="AA164" s="4" t="str">
        <f t="shared" si="144"/>
        <v>3010095</v>
      </c>
      <c r="AB164" s="4" t="str">
        <f t="shared" si="145"/>
        <v>3010096</v>
      </c>
      <c r="AC164" s="4" t="str">
        <f t="shared" si="146"/>
        <v>3010097</v>
      </c>
      <c r="AD164" s="5">
        <f t="shared" si="147"/>
        <v>45417</v>
      </c>
      <c r="AE164" s="5">
        <f t="shared" si="148"/>
        <v>45417</v>
      </c>
      <c r="AF164" s="5">
        <f t="shared" si="149"/>
        <v>45387</v>
      </c>
      <c r="AG164" s="5">
        <f t="shared" si="150"/>
        <v>45387</v>
      </c>
      <c r="AH164" s="5">
        <f t="shared" si="151"/>
        <v>45412</v>
      </c>
      <c r="AI164" s="5">
        <f t="shared" si="152"/>
        <v>45412</v>
      </c>
      <c r="AJ164" s="5">
        <f t="shared" si="153"/>
        <v>45397</v>
      </c>
      <c r="AK164" s="5">
        <f t="shared" si="154"/>
        <v>45397</v>
      </c>
      <c r="AL164" s="5">
        <f t="shared" si="155"/>
        <v>45382</v>
      </c>
      <c r="AM164" s="5">
        <f t="shared" si="156"/>
        <v>45382</v>
      </c>
      <c r="AN164" s="5">
        <f t="shared" si="157"/>
        <v>45403</v>
      </c>
      <c r="AO164" s="5">
        <f t="shared" si="158"/>
        <v>45403</v>
      </c>
      <c r="AQ164" s="4" t="str">
        <f t="shared" si="161"/>
        <v>{"</v>
      </c>
      <c r="AR164" s="4" t="str">
        <f t="shared" si="162"/>
        <v>"</v>
      </c>
      <c r="AS164" s="4" t="str">
        <f t="shared" si="163"/>
        <v xml:space="preserve">: </v>
      </c>
      <c r="AT164" s="4" t="str">
        <f t="shared" si="164"/>
        <v>100.0</v>
      </c>
      <c r="AU164" s="4" t="str">
        <f t="shared" si="165"/>
        <v>}</v>
      </c>
      <c r="AW164" s="8" t="str">
        <f t="shared" si="166"/>
        <v>15% PUR</v>
      </c>
      <c r="AX164" s="8" t="str">
        <f t="shared" si="167"/>
        <v>0% PUR</v>
      </c>
      <c r="AY164" s="8" t="str">
        <f t="shared" si="168"/>
        <v>15% PUR</v>
      </c>
      <c r="AZ164" s="8" t="str">
        <f t="shared" si="169"/>
        <v>15% PUR</v>
      </c>
      <c r="BA164" s="8" t="str">
        <f t="shared" si="170"/>
        <v>15% PUR</v>
      </c>
      <c r="BB164" s="8" t="str">
        <f t="shared" si="171"/>
        <v>0% PUR</v>
      </c>
      <c r="BC164" s="4" t="str">
        <f t="shared" si="159"/>
        <v>Raw Material</v>
      </c>
      <c r="BD164" s="4" t="str">
        <f t="shared" si="186"/>
        <v>Manpower</v>
      </c>
      <c r="BE164" s="4" t="str">
        <f t="shared" si="187"/>
        <v>Machinary</v>
      </c>
      <c r="BF164" s="4" t="str">
        <f t="shared" si="188"/>
        <v>Subcontractors</v>
      </c>
      <c r="BG164" s="4" t="str">
        <f t="shared" si="189"/>
        <v>Indirect Costs</v>
      </c>
      <c r="BH164" s="4" t="str">
        <f t="shared" si="190"/>
        <v>Overheads</v>
      </c>
      <c r="BI164" s="4">
        <f t="shared" si="172"/>
        <v>1</v>
      </c>
      <c r="BJ164" s="4">
        <f t="shared" si="173"/>
        <v>1</v>
      </c>
      <c r="BK164" s="4">
        <f t="shared" si="174"/>
        <v>1</v>
      </c>
      <c r="BL164" s="4">
        <f t="shared" si="175"/>
        <v>1</v>
      </c>
      <c r="BM164" s="4">
        <f t="shared" si="176"/>
        <v>1</v>
      </c>
      <c r="BN164" s="4">
        <f t="shared" si="177"/>
        <v>1</v>
      </c>
      <c r="BO164" s="26">
        <f t="shared" si="178"/>
        <v>1238277</v>
      </c>
      <c r="BP164" s="26">
        <f t="shared" si="179"/>
        <v>604845</v>
      </c>
      <c r="BQ164" s="26">
        <f t="shared" si="180"/>
        <v>55836</v>
      </c>
      <c r="BR164" s="26">
        <f t="shared" si="181"/>
        <v>247923</v>
      </c>
      <c r="BS164" s="26">
        <f t="shared" si="182"/>
        <v>106062</v>
      </c>
      <c r="BT164" s="26">
        <f t="shared" si="183"/>
        <v>244717</v>
      </c>
      <c r="BU164" s="27">
        <f t="shared" si="184"/>
        <v>2671579</v>
      </c>
      <c r="BV164" s="27">
        <f t="shared" si="185"/>
        <v>2497660</v>
      </c>
    </row>
    <row r="165" spans="1:74" x14ac:dyDescent="0.2">
      <c r="A165" s="4" t="s">
        <v>795</v>
      </c>
      <c r="B165" s="5">
        <v>45383</v>
      </c>
      <c r="C165" s="5" t="str">
        <f t="shared" si="131"/>
        <v/>
      </c>
      <c r="D165" s="31" t="s">
        <v>1038</v>
      </c>
      <c r="E165" s="4" t="str">
        <f t="shared" si="132"/>
        <v/>
      </c>
      <c r="F165" s="31" t="s">
        <v>1039</v>
      </c>
      <c r="G165" s="4" t="str">
        <f t="shared" si="133"/>
        <v/>
      </c>
      <c r="H165" s="31" t="s">
        <v>1041</v>
      </c>
      <c r="I165" s="4" t="str">
        <f t="shared" si="134"/>
        <v/>
      </c>
      <c r="J165" s="31" t="s">
        <v>1040</v>
      </c>
      <c r="K165" s="4" t="str">
        <f t="shared" si="135"/>
        <v/>
      </c>
      <c r="L165" s="31" t="s">
        <v>1042</v>
      </c>
      <c r="M165" s="4" t="str">
        <f t="shared" si="136"/>
        <v/>
      </c>
      <c r="N165" s="31" t="s">
        <v>1020</v>
      </c>
      <c r="O165" s="4" t="str">
        <f t="shared" si="137"/>
        <v/>
      </c>
      <c r="P165" s="5">
        <v>45412</v>
      </c>
      <c r="Q165" s="5" t="str">
        <f t="shared" si="138"/>
        <v/>
      </c>
      <c r="R165" s="5" t="str">
        <f t="shared" si="139"/>
        <v/>
      </c>
      <c r="S165" s="4">
        <v>534315.84517777781</v>
      </c>
      <c r="T165" s="7">
        <f t="shared" si="160"/>
        <v>534316</v>
      </c>
      <c r="U165" s="4">
        <v>10247</v>
      </c>
      <c r="V165" s="4">
        <f>VLOOKUP(U165,'CC Odoo'!$A$1:$E$998,4,FALSE)</f>
        <v>1019</v>
      </c>
      <c r="W165" s="4" t="str">
        <f t="shared" si="140"/>
        <v>{"1019": 100.0}</v>
      </c>
      <c r="X165" s="4" t="str">
        <f t="shared" si="141"/>
        <v>101011701</v>
      </c>
      <c r="Y165" s="4" t="str">
        <f t="shared" si="142"/>
        <v>3010093</v>
      </c>
      <c r="Z165" s="4" t="str">
        <f t="shared" si="143"/>
        <v>3010094</v>
      </c>
      <c r="AA165" s="4" t="str">
        <f t="shared" si="144"/>
        <v>101011701</v>
      </c>
      <c r="AB165" s="4" t="str">
        <f t="shared" si="145"/>
        <v>3010096</v>
      </c>
      <c r="AC165" s="4" t="str">
        <f t="shared" si="146"/>
        <v>3010097</v>
      </c>
      <c r="AD165" s="5">
        <f t="shared" si="147"/>
        <v>45417</v>
      </c>
      <c r="AE165" s="5" t="str">
        <f t="shared" si="148"/>
        <v/>
      </c>
      <c r="AF165" s="5">
        <f t="shared" si="149"/>
        <v>45387</v>
      </c>
      <c r="AG165" s="5" t="str">
        <f t="shared" si="150"/>
        <v/>
      </c>
      <c r="AH165" s="5">
        <f t="shared" si="151"/>
        <v>45412</v>
      </c>
      <c r="AI165" s="5" t="str">
        <f t="shared" si="152"/>
        <v/>
      </c>
      <c r="AJ165" s="5">
        <f t="shared" si="153"/>
        <v>45397</v>
      </c>
      <c r="AK165" s="5" t="str">
        <f t="shared" si="154"/>
        <v/>
      </c>
      <c r="AL165" s="5">
        <f t="shared" si="155"/>
        <v>45382</v>
      </c>
      <c r="AM165" s="5" t="str">
        <f t="shared" si="156"/>
        <v/>
      </c>
      <c r="AN165" s="5">
        <f t="shared" si="157"/>
        <v>45403</v>
      </c>
      <c r="AO165" s="5" t="str">
        <f t="shared" si="158"/>
        <v/>
      </c>
      <c r="AQ165" s="4" t="str">
        <f t="shared" si="161"/>
        <v>{"</v>
      </c>
      <c r="AR165" s="4" t="str">
        <f t="shared" si="162"/>
        <v>"</v>
      </c>
      <c r="AS165" s="4" t="str">
        <f t="shared" si="163"/>
        <v xml:space="preserve">: </v>
      </c>
      <c r="AT165" s="4" t="str">
        <f t="shared" si="164"/>
        <v>100.0</v>
      </c>
      <c r="AU165" s="4" t="str">
        <f t="shared" si="165"/>
        <v>}</v>
      </c>
      <c r="AW165" s="8" t="str">
        <f t="shared" si="166"/>
        <v>15% PUR</v>
      </c>
      <c r="AX165" s="8" t="str">
        <f t="shared" si="167"/>
        <v>0% PUR</v>
      </c>
      <c r="AY165" s="8" t="str">
        <f t="shared" si="168"/>
        <v>15% PUR</v>
      </c>
      <c r="AZ165" s="8" t="str">
        <f t="shared" si="169"/>
        <v>15% PUR</v>
      </c>
      <c r="BA165" s="8" t="str">
        <f t="shared" si="170"/>
        <v>15% PUR</v>
      </c>
      <c r="BB165" s="8" t="str">
        <f t="shared" si="171"/>
        <v>0% PUR</v>
      </c>
      <c r="BC165" s="4" t="str">
        <f t="shared" si="159"/>
        <v>Deduction of Advance Payment to Suppliers</v>
      </c>
      <c r="BD165" s="4" t="str">
        <f t="shared" si="186"/>
        <v>Manpower</v>
      </c>
      <c r="BE165" s="4" t="str">
        <f t="shared" si="187"/>
        <v>Machinary</v>
      </c>
      <c r="BF165" s="4" t="str">
        <f t="shared" si="188"/>
        <v>Deduction of Advance Payment to Suppliers</v>
      </c>
      <c r="BG165" s="4" t="str">
        <f t="shared" si="189"/>
        <v>Indirect Costs</v>
      </c>
      <c r="BH165" s="4" t="str">
        <f t="shared" si="190"/>
        <v>Overheads</v>
      </c>
      <c r="BI165" s="4">
        <f t="shared" si="172"/>
        <v>-1</v>
      </c>
      <c r="BJ165" s="4">
        <f t="shared" si="173"/>
        <v>1</v>
      </c>
      <c r="BK165" s="4">
        <f t="shared" si="174"/>
        <v>1</v>
      </c>
      <c r="BL165" s="4">
        <f t="shared" si="175"/>
        <v>-1</v>
      </c>
      <c r="BM165" s="4">
        <f t="shared" si="176"/>
        <v>1</v>
      </c>
      <c r="BN165" s="4">
        <f t="shared" si="177"/>
        <v>1</v>
      </c>
      <c r="BO165" s="26">
        <f t="shared" si="178"/>
        <v>247655</v>
      </c>
      <c r="BP165" s="26">
        <f t="shared" si="179"/>
        <v>120969</v>
      </c>
      <c r="BQ165" s="26">
        <f t="shared" si="180"/>
        <v>11167</v>
      </c>
      <c r="BR165" s="26">
        <f t="shared" si="181"/>
        <v>49585</v>
      </c>
      <c r="BS165" s="26">
        <f t="shared" si="182"/>
        <v>21212</v>
      </c>
      <c r="BT165" s="26">
        <f t="shared" si="183"/>
        <v>48943</v>
      </c>
      <c r="BU165" s="27">
        <f t="shared" si="184"/>
        <v>-534316</v>
      </c>
      <c r="BV165" s="27" t="str">
        <f t="shared" si="185"/>
        <v/>
      </c>
    </row>
    <row r="166" spans="1:74" x14ac:dyDescent="0.2">
      <c r="A166" s="4" t="s">
        <v>794</v>
      </c>
      <c r="B166" s="5">
        <v>45383</v>
      </c>
      <c r="C166" s="5">
        <f t="shared" si="131"/>
        <v>45353</v>
      </c>
      <c r="D166" s="31" t="s">
        <v>1038</v>
      </c>
      <c r="E166" s="4" t="str">
        <f t="shared" si="132"/>
        <v>Raw Material Supplier</v>
      </c>
      <c r="F166" s="31" t="s">
        <v>1039</v>
      </c>
      <c r="G166" s="4" t="str">
        <f t="shared" si="133"/>
        <v>Employees Wages &amp; Salaries</v>
      </c>
      <c r="H166" s="31" t="s">
        <v>1041</v>
      </c>
      <c r="I166" s="4" t="str">
        <f t="shared" si="134"/>
        <v>Machinary Depreciation &amp; Maintenance</v>
      </c>
      <c r="J166" s="31" t="s">
        <v>1040</v>
      </c>
      <c r="K166" s="4" t="str">
        <f t="shared" si="135"/>
        <v>Subcontractors &amp; Services</v>
      </c>
      <c r="L166" s="31" t="s">
        <v>1042</v>
      </c>
      <c r="M166" s="4" t="str">
        <f t="shared" si="136"/>
        <v>Indirect Costs</v>
      </c>
      <c r="N166" s="31" t="s">
        <v>1020</v>
      </c>
      <c r="O166" s="4" t="str">
        <f t="shared" si="137"/>
        <v>Overheads</v>
      </c>
      <c r="P166" s="5">
        <v>45412</v>
      </c>
      <c r="Q166" s="5">
        <f t="shared" si="138"/>
        <v>45382</v>
      </c>
      <c r="R166" s="5">
        <f t="shared" si="139"/>
        <v>45382</v>
      </c>
      <c r="S166" s="4">
        <v>480000</v>
      </c>
      <c r="T166" s="7">
        <f t="shared" si="160"/>
        <v>480000</v>
      </c>
      <c r="U166" s="4">
        <v>10261</v>
      </c>
      <c r="V166" s="4">
        <f>VLOOKUP(U166,'CC Odoo'!$A$1:$E$998,4,FALSE)</f>
        <v>1033</v>
      </c>
      <c r="W166" s="4" t="str">
        <f t="shared" si="140"/>
        <v>{"1033": 100.0}</v>
      </c>
      <c r="X166" s="4" t="str">
        <f t="shared" si="141"/>
        <v>3010092</v>
      </c>
      <c r="Y166" s="4" t="str">
        <f t="shared" si="142"/>
        <v>3010093</v>
      </c>
      <c r="Z166" s="4" t="str">
        <f t="shared" si="143"/>
        <v>3010094</v>
      </c>
      <c r="AA166" s="4" t="str">
        <f t="shared" si="144"/>
        <v>3010095</v>
      </c>
      <c r="AB166" s="4" t="str">
        <f t="shared" si="145"/>
        <v>3010096</v>
      </c>
      <c r="AC166" s="4" t="str">
        <f t="shared" si="146"/>
        <v>3010097</v>
      </c>
      <c r="AD166" s="5">
        <f t="shared" si="147"/>
        <v>45417</v>
      </c>
      <c r="AE166" s="5">
        <f t="shared" si="148"/>
        <v>45417</v>
      </c>
      <c r="AF166" s="5">
        <f t="shared" si="149"/>
        <v>45387</v>
      </c>
      <c r="AG166" s="5">
        <f t="shared" si="150"/>
        <v>45387</v>
      </c>
      <c r="AH166" s="5">
        <f t="shared" si="151"/>
        <v>45412</v>
      </c>
      <c r="AI166" s="5">
        <f t="shared" si="152"/>
        <v>45412</v>
      </c>
      <c r="AJ166" s="5">
        <f t="shared" si="153"/>
        <v>45397</v>
      </c>
      <c r="AK166" s="5">
        <f t="shared" si="154"/>
        <v>45397</v>
      </c>
      <c r="AL166" s="5">
        <f t="shared" si="155"/>
        <v>45382</v>
      </c>
      <c r="AM166" s="5">
        <f t="shared" si="156"/>
        <v>45382</v>
      </c>
      <c r="AN166" s="5">
        <f t="shared" si="157"/>
        <v>45403</v>
      </c>
      <c r="AO166" s="5">
        <f t="shared" si="158"/>
        <v>45403</v>
      </c>
      <c r="AQ166" s="4" t="str">
        <f t="shared" si="161"/>
        <v>{"</v>
      </c>
      <c r="AR166" s="4" t="str">
        <f t="shared" si="162"/>
        <v>"</v>
      </c>
      <c r="AS166" s="4" t="str">
        <f t="shared" si="163"/>
        <v xml:space="preserve">: </v>
      </c>
      <c r="AT166" s="4" t="str">
        <f t="shared" si="164"/>
        <v>100.0</v>
      </c>
      <c r="AU166" s="4" t="str">
        <f t="shared" si="165"/>
        <v>}</v>
      </c>
      <c r="AW166" s="8" t="str">
        <f t="shared" si="166"/>
        <v>15% PUR</v>
      </c>
      <c r="AX166" s="8" t="str">
        <f t="shared" si="167"/>
        <v>0% PUR</v>
      </c>
      <c r="AY166" s="8" t="str">
        <f t="shared" si="168"/>
        <v>15% PUR</v>
      </c>
      <c r="AZ166" s="8" t="str">
        <f t="shared" si="169"/>
        <v>15% PUR</v>
      </c>
      <c r="BA166" s="8" t="str">
        <f t="shared" si="170"/>
        <v>15% PUR</v>
      </c>
      <c r="BB166" s="8" t="str">
        <f t="shared" si="171"/>
        <v>0% PUR</v>
      </c>
      <c r="BC166" s="4" t="str">
        <f t="shared" si="159"/>
        <v>Raw Material</v>
      </c>
      <c r="BD166" s="4" t="str">
        <f t="shared" si="186"/>
        <v>Manpower</v>
      </c>
      <c r="BE166" s="4" t="str">
        <f t="shared" si="187"/>
        <v>Machinary</v>
      </c>
      <c r="BF166" s="4" t="str">
        <f t="shared" si="188"/>
        <v>Subcontractors</v>
      </c>
      <c r="BG166" s="4" t="str">
        <f t="shared" si="189"/>
        <v>Indirect Costs</v>
      </c>
      <c r="BH166" s="4" t="str">
        <f t="shared" si="190"/>
        <v>Overheads</v>
      </c>
      <c r="BI166" s="4">
        <f t="shared" si="172"/>
        <v>1</v>
      </c>
      <c r="BJ166" s="4">
        <f t="shared" si="173"/>
        <v>1</v>
      </c>
      <c r="BK166" s="4">
        <f t="shared" si="174"/>
        <v>1</v>
      </c>
      <c r="BL166" s="4">
        <f t="shared" si="175"/>
        <v>1</v>
      </c>
      <c r="BM166" s="4">
        <f t="shared" si="176"/>
        <v>1</v>
      </c>
      <c r="BN166" s="4">
        <f t="shared" si="177"/>
        <v>1</v>
      </c>
      <c r="BO166" s="26">
        <f t="shared" si="178"/>
        <v>222480</v>
      </c>
      <c r="BP166" s="26">
        <f t="shared" si="179"/>
        <v>108672</v>
      </c>
      <c r="BQ166" s="26">
        <f t="shared" si="180"/>
        <v>10032</v>
      </c>
      <c r="BR166" s="26">
        <f t="shared" si="181"/>
        <v>44544</v>
      </c>
      <c r="BS166" s="26">
        <f t="shared" si="182"/>
        <v>19056</v>
      </c>
      <c r="BT166" s="26">
        <f t="shared" si="183"/>
        <v>43968</v>
      </c>
      <c r="BU166" s="27">
        <f t="shared" si="184"/>
        <v>480000</v>
      </c>
      <c r="BV166" s="27">
        <f t="shared" si="185"/>
        <v>448752</v>
      </c>
    </row>
    <row r="167" spans="1:74" x14ac:dyDescent="0.2">
      <c r="A167" s="4" t="s">
        <v>795</v>
      </c>
      <c r="B167" s="5">
        <v>45383</v>
      </c>
      <c r="C167" s="5" t="str">
        <f t="shared" si="131"/>
        <v/>
      </c>
      <c r="D167" s="31" t="s">
        <v>1038</v>
      </c>
      <c r="E167" s="4" t="str">
        <f t="shared" si="132"/>
        <v/>
      </c>
      <c r="F167" s="31" t="s">
        <v>1039</v>
      </c>
      <c r="G167" s="4" t="str">
        <f t="shared" si="133"/>
        <v/>
      </c>
      <c r="H167" s="31" t="s">
        <v>1041</v>
      </c>
      <c r="I167" s="4" t="str">
        <f t="shared" si="134"/>
        <v/>
      </c>
      <c r="J167" s="31" t="s">
        <v>1040</v>
      </c>
      <c r="K167" s="4" t="str">
        <f t="shared" si="135"/>
        <v/>
      </c>
      <c r="L167" s="31" t="s">
        <v>1042</v>
      </c>
      <c r="M167" s="4" t="str">
        <f t="shared" si="136"/>
        <v/>
      </c>
      <c r="N167" s="31" t="s">
        <v>1020</v>
      </c>
      <c r="O167" s="4" t="str">
        <f t="shared" si="137"/>
        <v/>
      </c>
      <c r="P167" s="5">
        <v>45412</v>
      </c>
      <c r="Q167" s="5" t="str">
        <f t="shared" si="138"/>
        <v/>
      </c>
      <c r="R167" s="5" t="str">
        <f t="shared" si="139"/>
        <v/>
      </c>
      <c r="S167" s="4">
        <v>144000</v>
      </c>
      <c r="T167" s="7">
        <f t="shared" si="160"/>
        <v>144000</v>
      </c>
      <c r="U167" s="4">
        <v>10261</v>
      </c>
      <c r="V167" s="4">
        <f>VLOOKUP(U167,'CC Odoo'!$A$1:$E$998,4,FALSE)</f>
        <v>1033</v>
      </c>
      <c r="W167" s="4" t="str">
        <f t="shared" si="140"/>
        <v>{"1033": 100.0}</v>
      </c>
      <c r="X167" s="4" t="str">
        <f t="shared" si="141"/>
        <v>101011701</v>
      </c>
      <c r="Y167" s="4" t="str">
        <f t="shared" si="142"/>
        <v>3010093</v>
      </c>
      <c r="Z167" s="4" t="str">
        <f t="shared" si="143"/>
        <v>3010094</v>
      </c>
      <c r="AA167" s="4" t="str">
        <f t="shared" si="144"/>
        <v>101011701</v>
      </c>
      <c r="AB167" s="4" t="str">
        <f t="shared" si="145"/>
        <v>3010096</v>
      </c>
      <c r="AC167" s="4" t="str">
        <f t="shared" si="146"/>
        <v>3010097</v>
      </c>
      <c r="AD167" s="5">
        <f t="shared" si="147"/>
        <v>45417</v>
      </c>
      <c r="AE167" s="5" t="str">
        <f t="shared" si="148"/>
        <v/>
      </c>
      <c r="AF167" s="5">
        <f t="shared" si="149"/>
        <v>45387</v>
      </c>
      <c r="AG167" s="5" t="str">
        <f t="shared" si="150"/>
        <v/>
      </c>
      <c r="AH167" s="5">
        <f t="shared" si="151"/>
        <v>45412</v>
      </c>
      <c r="AI167" s="5" t="str">
        <f t="shared" si="152"/>
        <v/>
      </c>
      <c r="AJ167" s="5">
        <f t="shared" si="153"/>
        <v>45397</v>
      </c>
      <c r="AK167" s="5" t="str">
        <f t="shared" si="154"/>
        <v/>
      </c>
      <c r="AL167" s="5">
        <f t="shared" si="155"/>
        <v>45382</v>
      </c>
      <c r="AM167" s="5" t="str">
        <f t="shared" si="156"/>
        <v/>
      </c>
      <c r="AN167" s="5">
        <f t="shared" si="157"/>
        <v>45403</v>
      </c>
      <c r="AO167" s="5" t="str">
        <f t="shared" si="158"/>
        <v/>
      </c>
      <c r="AQ167" s="4" t="str">
        <f t="shared" si="161"/>
        <v>{"</v>
      </c>
      <c r="AR167" s="4" t="str">
        <f t="shared" si="162"/>
        <v>"</v>
      </c>
      <c r="AS167" s="4" t="str">
        <f t="shared" si="163"/>
        <v xml:space="preserve">: </v>
      </c>
      <c r="AT167" s="4" t="str">
        <f t="shared" si="164"/>
        <v>100.0</v>
      </c>
      <c r="AU167" s="4" t="str">
        <f t="shared" si="165"/>
        <v>}</v>
      </c>
      <c r="AW167" s="8" t="str">
        <f t="shared" si="166"/>
        <v>15% PUR</v>
      </c>
      <c r="AX167" s="8" t="str">
        <f t="shared" si="167"/>
        <v>0% PUR</v>
      </c>
      <c r="AY167" s="8" t="str">
        <f t="shared" si="168"/>
        <v>15% PUR</v>
      </c>
      <c r="AZ167" s="8" t="str">
        <f t="shared" si="169"/>
        <v>15% PUR</v>
      </c>
      <c r="BA167" s="8" t="str">
        <f t="shared" si="170"/>
        <v>15% PUR</v>
      </c>
      <c r="BB167" s="8" t="str">
        <f t="shared" si="171"/>
        <v>0% PUR</v>
      </c>
      <c r="BC167" s="4" t="str">
        <f t="shared" si="159"/>
        <v>Deduction of Advance Payment to Suppliers</v>
      </c>
      <c r="BD167" s="4" t="str">
        <f t="shared" si="186"/>
        <v>Manpower</v>
      </c>
      <c r="BE167" s="4" t="str">
        <f t="shared" si="187"/>
        <v>Machinary</v>
      </c>
      <c r="BF167" s="4" t="str">
        <f t="shared" si="188"/>
        <v>Deduction of Advance Payment to Suppliers</v>
      </c>
      <c r="BG167" s="4" t="str">
        <f t="shared" si="189"/>
        <v>Indirect Costs</v>
      </c>
      <c r="BH167" s="4" t="str">
        <f t="shared" si="190"/>
        <v>Overheads</v>
      </c>
      <c r="BI167" s="4">
        <f t="shared" si="172"/>
        <v>-1</v>
      </c>
      <c r="BJ167" s="4">
        <f t="shared" si="173"/>
        <v>1</v>
      </c>
      <c r="BK167" s="4">
        <f t="shared" si="174"/>
        <v>1</v>
      </c>
      <c r="BL167" s="4">
        <f t="shared" si="175"/>
        <v>-1</v>
      </c>
      <c r="BM167" s="4">
        <f t="shared" si="176"/>
        <v>1</v>
      </c>
      <c r="BN167" s="4">
        <f t="shared" si="177"/>
        <v>1</v>
      </c>
      <c r="BO167" s="26">
        <f t="shared" si="178"/>
        <v>66744</v>
      </c>
      <c r="BP167" s="26">
        <f t="shared" si="179"/>
        <v>32602</v>
      </c>
      <c r="BQ167" s="26">
        <f t="shared" si="180"/>
        <v>3010</v>
      </c>
      <c r="BR167" s="26">
        <f t="shared" si="181"/>
        <v>13363</v>
      </c>
      <c r="BS167" s="26">
        <f t="shared" si="182"/>
        <v>5717</v>
      </c>
      <c r="BT167" s="26">
        <f t="shared" si="183"/>
        <v>13190</v>
      </c>
      <c r="BU167" s="27">
        <f t="shared" si="184"/>
        <v>-144000</v>
      </c>
      <c r="BV167" s="27" t="str">
        <f t="shared" si="185"/>
        <v/>
      </c>
    </row>
    <row r="168" spans="1:74" x14ac:dyDescent="0.2">
      <c r="A168" s="4" t="s">
        <v>794</v>
      </c>
      <c r="B168" s="5">
        <v>45383</v>
      </c>
      <c r="C168" s="5">
        <f t="shared" si="131"/>
        <v>45353</v>
      </c>
      <c r="D168" s="31" t="s">
        <v>1038</v>
      </c>
      <c r="E168" s="4" t="str">
        <f t="shared" si="132"/>
        <v>Raw Material Supplier</v>
      </c>
      <c r="F168" s="31" t="s">
        <v>1039</v>
      </c>
      <c r="G168" s="4" t="str">
        <f t="shared" si="133"/>
        <v>Employees Wages &amp; Salaries</v>
      </c>
      <c r="H168" s="31" t="s">
        <v>1041</v>
      </c>
      <c r="I168" s="4" t="str">
        <f t="shared" si="134"/>
        <v>Machinary Depreciation &amp; Maintenance</v>
      </c>
      <c r="J168" s="31" t="s">
        <v>1040</v>
      </c>
      <c r="K168" s="4" t="str">
        <f t="shared" si="135"/>
        <v>Subcontractors &amp; Services</v>
      </c>
      <c r="L168" s="31" t="s">
        <v>1042</v>
      </c>
      <c r="M168" s="4" t="str">
        <f t="shared" si="136"/>
        <v>Indirect Costs</v>
      </c>
      <c r="N168" s="31" t="s">
        <v>1020</v>
      </c>
      <c r="O168" s="4" t="str">
        <f t="shared" si="137"/>
        <v>Overheads</v>
      </c>
      <c r="P168" s="5">
        <v>45412</v>
      </c>
      <c r="Q168" s="5">
        <f t="shared" si="138"/>
        <v>45382</v>
      </c>
      <c r="R168" s="5">
        <f t="shared" si="139"/>
        <v>45382</v>
      </c>
      <c r="S168" s="4">
        <v>700000</v>
      </c>
      <c r="T168" s="7">
        <f t="shared" si="160"/>
        <v>700000</v>
      </c>
      <c r="U168" s="4">
        <v>10250</v>
      </c>
      <c r="V168" s="4">
        <f>VLOOKUP(U168,'CC Odoo'!$A$1:$E$998,4,FALSE)</f>
        <v>1022</v>
      </c>
      <c r="W168" s="4" t="str">
        <f t="shared" si="140"/>
        <v>{"1022": 100.0}</v>
      </c>
      <c r="X168" s="4" t="str">
        <f t="shared" si="141"/>
        <v>3010092</v>
      </c>
      <c r="Y168" s="4" t="str">
        <f t="shared" si="142"/>
        <v>3010093</v>
      </c>
      <c r="Z168" s="4" t="str">
        <f t="shared" si="143"/>
        <v>3010094</v>
      </c>
      <c r="AA168" s="4" t="str">
        <f t="shared" si="144"/>
        <v>3010095</v>
      </c>
      <c r="AB168" s="4" t="str">
        <f t="shared" si="145"/>
        <v>3010096</v>
      </c>
      <c r="AC168" s="4" t="str">
        <f t="shared" si="146"/>
        <v>3010097</v>
      </c>
      <c r="AD168" s="5">
        <f t="shared" si="147"/>
        <v>45417</v>
      </c>
      <c r="AE168" s="5">
        <f t="shared" si="148"/>
        <v>45417</v>
      </c>
      <c r="AF168" s="5">
        <f t="shared" si="149"/>
        <v>45387</v>
      </c>
      <c r="AG168" s="5">
        <f t="shared" si="150"/>
        <v>45387</v>
      </c>
      <c r="AH168" s="5">
        <f t="shared" si="151"/>
        <v>45412</v>
      </c>
      <c r="AI168" s="5">
        <f t="shared" si="152"/>
        <v>45412</v>
      </c>
      <c r="AJ168" s="5">
        <f t="shared" si="153"/>
        <v>45397</v>
      </c>
      <c r="AK168" s="5">
        <f t="shared" si="154"/>
        <v>45397</v>
      </c>
      <c r="AL168" s="5">
        <f t="shared" si="155"/>
        <v>45382</v>
      </c>
      <c r="AM168" s="5">
        <f t="shared" si="156"/>
        <v>45382</v>
      </c>
      <c r="AN168" s="5">
        <f t="shared" si="157"/>
        <v>45403</v>
      </c>
      <c r="AO168" s="5">
        <f t="shared" si="158"/>
        <v>45403</v>
      </c>
      <c r="AQ168" s="4" t="str">
        <f t="shared" si="161"/>
        <v>{"</v>
      </c>
      <c r="AR168" s="4" t="str">
        <f t="shared" si="162"/>
        <v>"</v>
      </c>
      <c r="AS168" s="4" t="str">
        <f t="shared" si="163"/>
        <v xml:space="preserve">: </v>
      </c>
      <c r="AT168" s="4" t="str">
        <f t="shared" si="164"/>
        <v>100.0</v>
      </c>
      <c r="AU168" s="4" t="str">
        <f t="shared" si="165"/>
        <v>}</v>
      </c>
      <c r="AW168" s="8" t="str">
        <f t="shared" si="166"/>
        <v>15% PUR</v>
      </c>
      <c r="AX168" s="8" t="str">
        <f t="shared" si="167"/>
        <v>0% PUR</v>
      </c>
      <c r="AY168" s="8" t="str">
        <f t="shared" si="168"/>
        <v>15% PUR</v>
      </c>
      <c r="AZ168" s="8" t="str">
        <f t="shared" si="169"/>
        <v>15% PUR</v>
      </c>
      <c r="BA168" s="8" t="str">
        <f t="shared" si="170"/>
        <v>15% PUR</v>
      </c>
      <c r="BB168" s="8" t="str">
        <f t="shared" si="171"/>
        <v>0% PUR</v>
      </c>
      <c r="BC168" s="4" t="str">
        <f t="shared" si="159"/>
        <v>Raw Material</v>
      </c>
      <c r="BD168" s="4" t="str">
        <f t="shared" si="186"/>
        <v>Manpower</v>
      </c>
      <c r="BE168" s="4" t="str">
        <f t="shared" si="187"/>
        <v>Machinary</v>
      </c>
      <c r="BF168" s="4" t="str">
        <f t="shared" si="188"/>
        <v>Subcontractors</v>
      </c>
      <c r="BG168" s="4" t="str">
        <f t="shared" si="189"/>
        <v>Indirect Costs</v>
      </c>
      <c r="BH168" s="4" t="str">
        <f t="shared" si="190"/>
        <v>Overheads</v>
      </c>
      <c r="BI168" s="4">
        <f t="shared" si="172"/>
        <v>1</v>
      </c>
      <c r="BJ168" s="4">
        <f t="shared" si="173"/>
        <v>1</v>
      </c>
      <c r="BK168" s="4">
        <f t="shared" si="174"/>
        <v>1</v>
      </c>
      <c r="BL168" s="4">
        <f t="shared" si="175"/>
        <v>1</v>
      </c>
      <c r="BM168" s="4">
        <f t="shared" si="176"/>
        <v>1</v>
      </c>
      <c r="BN168" s="4">
        <f t="shared" si="177"/>
        <v>1</v>
      </c>
      <c r="BO168" s="26">
        <f t="shared" si="178"/>
        <v>324450</v>
      </c>
      <c r="BP168" s="26">
        <f t="shared" si="179"/>
        <v>158480</v>
      </c>
      <c r="BQ168" s="26">
        <f t="shared" si="180"/>
        <v>14630</v>
      </c>
      <c r="BR168" s="26">
        <f t="shared" si="181"/>
        <v>64960</v>
      </c>
      <c r="BS168" s="26">
        <f t="shared" si="182"/>
        <v>27790</v>
      </c>
      <c r="BT168" s="26">
        <f t="shared" si="183"/>
        <v>64120</v>
      </c>
      <c r="BU168" s="27">
        <f t="shared" si="184"/>
        <v>700000</v>
      </c>
      <c r="BV168" s="27">
        <f t="shared" si="185"/>
        <v>654430</v>
      </c>
    </row>
    <row r="169" spans="1:74" x14ac:dyDescent="0.2">
      <c r="A169" s="4" t="s">
        <v>795</v>
      </c>
      <c r="B169" s="5">
        <v>45383</v>
      </c>
      <c r="C169" s="5" t="str">
        <f t="shared" si="131"/>
        <v/>
      </c>
      <c r="D169" s="31" t="s">
        <v>1038</v>
      </c>
      <c r="E169" s="4" t="str">
        <f t="shared" si="132"/>
        <v/>
      </c>
      <c r="F169" s="31" t="s">
        <v>1039</v>
      </c>
      <c r="G169" s="4" t="str">
        <f t="shared" si="133"/>
        <v/>
      </c>
      <c r="H169" s="31" t="s">
        <v>1041</v>
      </c>
      <c r="I169" s="4" t="str">
        <f t="shared" si="134"/>
        <v/>
      </c>
      <c r="J169" s="31" t="s">
        <v>1040</v>
      </c>
      <c r="K169" s="4" t="str">
        <f t="shared" si="135"/>
        <v/>
      </c>
      <c r="L169" s="31" t="s">
        <v>1042</v>
      </c>
      <c r="M169" s="4" t="str">
        <f t="shared" si="136"/>
        <v/>
      </c>
      <c r="N169" s="31" t="s">
        <v>1020</v>
      </c>
      <c r="O169" s="4" t="str">
        <f t="shared" si="137"/>
        <v/>
      </c>
      <c r="P169" s="5">
        <v>45412</v>
      </c>
      <c r="Q169" s="5" t="str">
        <f t="shared" si="138"/>
        <v/>
      </c>
      <c r="R169" s="5" t="str">
        <f t="shared" si="139"/>
        <v/>
      </c>
      <c r="S169" s="4">
        <v>140000</v>
      </c>
      <c r="T169" s="7">
        <f t="shared" si="160"/>
        <v>140000</v>
      </c>
      <c r="U169" s="4">
        <v>10250</v>
      </c>
      <c r="V169" s="4">
        <f>VLOOKUP(U169,'CC Odoo'!$A$1:$E$998,4,FALSE)</f>
        <v>1022</v>
      </c>
      <c r="W169" s="4" t="str">
        <f t="shared" si="140"/>
        <v>{"1022": 100.0}</v>
      </c>
      <c r="X169" s="4" t="str">
        <f t="shared" si="141"/>
        <v>101011701</v>
      </c>
      <c r="Y169" s="4" t="str">
        <f t="shared" si="142"/>
        <v>3010093</v>
      </c>
      <c r="Z169" s="4" t="str">
        <f t="shared" si="143"/>
        <v>3010094</v>
      </c>
      <c r="AA169" s="4" t="str">
        <f t="shared" si="144"/>
        <v>101011701</v>
      </c>
      <c r="AB169" s="4" t="str">
        <f t="shared" si="145"/>
        <v>3010096</v>
      </c>
      <c r="AC169" s="4" t="str">
        <f t="shared" si="146"/>
        <v>3010097</v>
      </c>
      <c r="AD169" s="5">
        <f t="shared" si="147"/>
        <v>45417</v>
      </c>
      <c r="AE169" s="5" t="str">
        <f t="shared" si="148"/>
        <v/>
      </c>
      <c r="AF169" s="5">
        <f t="shared" si="149"/>
        <v>45387</v>
      </c>
      <c r="AG169" s="5" t="str">
        <f t="shared" si="150"/>
        <v/>
      </c>
      <c r="AH169" s="5">
        <f t="shared" si="151"/>
        <v>45412</v>
      </c>
      <c r="AI169" s="5" t="str">
        <f t="shared" si="152"/>
        <v/>
      </c>
      <c r="AJ169" s="5">
        <f t="shared" si="153"/>
        <v>45397</v>
      </c>
      <c r="AK169" s="5" t="str">
        <f t="shared" si="154"/>
        <v/>
      </c>
      <c r="AL169" s="5">
        <f t="shared" si="155"/>
        <v>45382</v>
      </c>
      <c r="AM169" s="5" t="str">
        <f t="shared" si="156"/>
        <v/>
      </c>
      <c r="AN169" s="5">
        <f t="shared" si="157"/>
        <v>45403</v>
      </c>
      <c r="AO169" s="5" t="str">
        <f t="shared" si="158"/>
        <v/>
      </c>
      <c r="AQ169" s="4" t="str">
        <f t="shared" si="161"/>
        <v>{"</v>
      </c>
      <c r="AR169" s="4" t="str">
        <f t="shared" si="162"/>
        <v>"</v>
      </c>
      <c r="AS169" s="4" t="str">
        <f t="shared" si="163"/>
        <v xml:space="preserve">: </v>
      </c>
      <c r="AT169" s="4" t="str">
        <f t="shared" si="164"/>
        <v>100.0</v>
      </c>
      <c r="AU169" s="4" t="str">
        <f t="shared" si="165"/>
        <v>}</v>
      </c>
      <c r="AW169" s="8" t="str">
        <f t="shared" si="166"/>
        <v>15% PUR</v>
      </c>
      <c r="AX169" s="8" t="str">
        <f t="shared" si="167"/>
        <v>0% PUR</v>
      </c>
      <c r="AY169" s="8" t="str">
        <f t="shared" si="168"/>
        <v>15% PUR</v>
      </c>
      <c r="AZ169" s="8" t="str">
        <f t="shared" si="169"/>
        <v>15% PUR</v>
      </c>
      <c r="BA169" s="8" t="str">
        <f t="shared" si="170"/>
        <v>15% PUR</v>
      </c>
      <c r="BB169" s="8" t="str">
        <f t="shared" si="171"/>
        <v>0% PUR</v>
      </c>
      <c r="BC169" s="4" t="str">
        <f t="shared" si="159"/>
        <v>Deduction of Advance Payment to Suppliers</v>
      </c>
      <c r="BD169" s="4" t="str">
        <f t="shared" si="186"/>
        <v>Manpower</v>
      </c>
      <c r="BE169" s="4" t="str">
        <f t="shared" si="187"/>
        <v>Machinary</v>
      </c>
      <c r="BF169" s="4" t="str">
        <f t="shared" si="188"/>
        <v>Deduction of Advance Payment to Suppliers</v>
      </c>
      <c r="BG169" s="4" t="str">
        <f t="shared" si="189"/>
        <v>Indirect Costs</v>
      </c>
      <c r="BH169" s="4" t="str">
        <f t="shared" si="190"/>
        <v>Overheads</v>
      </c>
      <c r="BI169" s="4">
        <f t="shared" si="172"/>
        <v>-1</v>
      </c>
      <c r="BJ169" s="4">
        <f t="shared" si="173"/>
        <v>1</v>
      </c>
      <c r="BK169" s="4">
        <f t="shared" si="174"/>
        <v>1</v>
      </c>
      <c r="BL169" s="4">
        <f t="shared" si="175"/>
        <v>-1</v>
      </c>
      <c r="BM169" s="4">
        <f t="shared" si="176"/>
        <v>1</v>
      </c>
      <c r="BN169" s="4">
        <f t="shared" si="177"/>
        <v>1</v>
      </c>
      <c r="BO169" s="26">
        <f t="shared" si="178"/>
        <v>64890</v>
      </c>
      <c r="BP169" s="26">
        <f t="shared" si="179"/>
        <v>31696</v>
      </c>
      <c r="BQ169" s="26">
        <f t="shared" si="180"/>
        <v>2926</v>
      </c>
      <c r="BR169" s="26">
        <f t="shared" si="181"/>
        <v>12992</v>
      </c>
      <c r="BS169" s="26">
        <f t="shared" si="182"/>
        <v>5558</v>
      </c>
      <c r="BT169" s="26">
        <f t="shared" si="183"/>
        <v>12824</v>
      </c>
      <c r="BU169" s="27">
        <f t="shared" si="184"/>
        <v>-140000</v>
      </c>
      <c r="BV169" s="27" t="str">
        <f t="shared" si="185"/>
        <v/>
      </c>
    </row>
    <row r="170" spans="1:74" x14ac:dyDescent="0.2">
      <c r="A170" s="4" t="s">
        <v>794</v>
      </c>
      <c r="B170" s="5">
        <v>45383</v>
      </c>
      <c r="C170" s="5">
        <f t="shared" si="131"/>
        <v>45353</v>
      </c>
      <c r="D170" s="31" t="s">
        <v>1038</v>
      </c>
      <c r="E170" s="4" t="str">
        <f t="shared" si="132"/>
        <v>Raw Material Supplier</v>
      </c>
      <c r="F170" s="31" t="s">
        <v>1039</v>
      </c>
      <c r="G170" s="4" t="str">
        <f t="shared" si="133"/>
        <v>Employees Wages &amp; Salaries</v>
      </c>
      <c r="H170" s="31" t="s">
        <v>1041</v>
      </c>
      <c r="I170" s="4" t="str">
        <f t="shared" si="134"/>
        <v>Machinary Depreciation &amp; Maintenance</v>
      </c>
      <c r="J170" s="31" t="s">
        <v>1040</v>
      </c>
      <c r="K170" s="4" t="str">
        <f t="shared" si="135"/>
        <v>Subcontractors &amp; Services</v>
      </c>
      <c r="L170" s="31" t="s">
        <v>1042</v>
      </c>
      <c r="M170" s="4" t="str">
        <f t="shared" si="136"/>
        <v>Indirect Costs</v>
      </c>
      <c r="N170" s="31" t="s">
        <v>1020</v>
      </c>
      <c r="O170" s="4" t="str">
        <f t="shared" si="137"/>
        <v>Overheads</v>
      </c>
      <c r="P170" s="5">
        <v>45412</v>
      </c>
      <c r="Q170" s="5">
        <f t="shared" si="138"/>
        <v>45382</v>
      </c>
      <c r="R170" s="5">
        <f t="shared" si="139"/>
        <v>45382</v>
      </c>
      <c r="S170" s="4">
        <v>1260000</v>
      </c>
      <c r="T170" s="7">
        <f t="shared" si="160"/>
        <v>1260000</v>
      </c>
      <c r="U170" s="4">
        <v>10249</v>
      </c>
      <c r="V170" s="4">
        <f>VLOOKUP(U170,'CC Odoo'!$A$1:$E$998,4,FALSE)</f>
        <v>1021</v>
      </c>
      <c r="W170" s="4" t="str">
        <f t="shared" si="140"/>
        <v>{"1021": 100.0}</v>
      </c>
      <c r="X170" s="4" t="str">
        <f t="shared" si="141"/>
        <v>3010092</v>
      </c>
      <c r="Y170" s="4" t="str">
        <f t="shared" si="142"/>
        <v>3010093</v>
      </c>
      <c r="Z170" s="4" t="str">
        <f t="shared" si="143"/>
        <v>3010094</v>
      </c>
      <c r="AA170" s="4" t="str">
        <f t="shared" si="144"/>
        <v>3010095</v>
      </c>
      <c r="AB170" s="4" t="str">
        <f t="shared" si="145"/>
        <v>3010096</v>
      </c>
      <c r="AC170" s="4" t="str">
        <f t="shared" si="146"/>
        <v>3010097</v>
      </c>
      <c r="AD170" s="5">
        <f t="shared" si="147"/>
        <v>45417</v>
      </c>
      <c r="AE170" s="5">
        <f t="shared" si="148"/>
        <v>45417</v>
      </c>
      <c r="AF170" s="5">
        <f t="shared" si="149"/>
        <v>45387</v>
      </c>
      <c r="AG170" s="5">
        <f t="shared" si="150"/>
        <v>45387</v>
      </c>
      <c r="AH170" s="5">
        <f t="shared" si="151"/>
        <v>45412</v>
      </c>
      <c r="AI170" s="5">
        <f t="shared" si="152"/>
        <v>45412</v>
      </c>
      <c r="AJ170" s="5">
        <f t="shared" si="153"/>
        <v>45397</v>
      </c>
      <c r="AK170" s="5">
        <f t="shared" si="154"/>
        <v>45397</v>
      </c>
      <c r="AL170" s="5">
        <f t="shared" si="155"/>
        <v>45382</v>
      </c>
      <c r="AM170" s="5">
        <f t="shared" si="156"/>
        <v>45382</v>
      </c>
      <c r="AN170" s="5">
        <f t="shared" si="157"/>
        <v>45403</v>
      </c>
      <c r="AO170" s="5">
        <f t="shared" si="158"/>
        <v>45403</v>
      </c>
      <c r="AQ170" s="4" t="str">
        <f t="shared" si="161"/>
        <v>{"</v>
      </c>
      <c r="AR170" s="4" t="str">
        <f t="shared" si="162"/>
        <v>"</v>
      </c>
      <c r="AS170" s="4" t="str">
        <f t="shared" si="163"/>
        <v xml:space="preserve">: </v>
      </c>
      <c r="AT170" s="4" t="str">
        <f t="shared" si="164"/>
        <v>100.0</v>
      </c>
      <c r="AU170" s="4" t="str">
        <f t="shared" si="165"/>
        <v>}</v>
      </c>
      <c r="AW170" s="8" t="str">
        <f t="shared" si="166"/>
        <v>15% PUR</v>
      </c>
      <c r="AX170" s="8" t="str">
        <f t="shared" si="167"/>
        <v>0% PUR</v>
      </c>
      <c r="AY170" s="8" t="str">
        <f t="shared" si="168"/>
        <v>15% PUR</v>
      </c>
      <c r="AZ170" s="8" t="str">
        <f t="shared" si="169"/>
        <v>15% PUR</v>
      </c>
      <c r="BA170" s="8" t="str">
        <f t="shared" si="170"/>
        <v>15% PUR</v>
      </c>
      <c r="BB170" s="8" t="str">
        <f t="shared" si="171"/>
        <v>0% PUR</v>
      </c>
      <c r="BC170" s="4" t="str">
        <f t="shared" si="159"/>
        <v>Raw Material</v>
      </c>
      <c r="BD170" s="4" t="str">
        <f t="shared" si="186"/>
        <v>Manpower</v>
      </c>
      <c r="BE170" s="4" t="str">
        <f t="shared" si="187"/>
        <v>Machinary</v>
      </c>
      <c r="BF170" s="4" t="str">
        <f t="shared" si="188"/>
        <v>Subcontractors</v>
      </c>
      <c r="BG170" s="4" t="str">
        <f t="shared" si="189"/>
        <v>Indirect Costs</v>
      </c>
      <c r="BH170" s="4" t="str">
        <f t="shared" si="190"/>
        <v>Overheads</v>
      </c>
      <c r="BI170" s="4">
        <f t="shared" si="172"/>
        <v>1</v>
      </c>
      <c r="BJ170" s="4">
        <f t="shared" si="173"/>
        <v>1</v>
      </c>
      <c r="BK170" s="4">
        <f t="shared" si="174"/>
        <v>1</v>
      </c>
      <c r="BL170" s="4">
        <f t="shared" si="175"/>
        <v>1</v>
      </c>
      <c r="BM170" s="4">
        <f t="shared" si="176"/>
        <v>1</v>
      </c>
      <c r="BN170" s="4">
        <f t="shared" si="177"/>
        <v>1</v>
      </c>
      <c r="BO170" s="26">
        <f t="shared" si="178"/>
        <v>584010</v>
      </c>
      <c r="BP170" s="26">
        <f t="shared" si="179"/>
        <v>285264</v>
      </c>
      <c r="BQ170" s="26">
        <f t="shared" si="180"/>
        <v>26334</v>
      </c>
      <c r="BR170" s="26">
        <f t="shared" si="181"/>
        <v>116928</v>
      </c>
      <c r="BS170" s="26">
        <f t="shared" si="182"/>
        <v>50022</v>
      </c>
      <c r="BT170" s="26">
        <f t="shared" si="183"/>
        <v>115416</v>
      </c>
      <c r="BU170" s="27">
        <f t="shared" si="184"/>
        <v>1260000</v>
      </c>
      <c r="BV170" s="27">
        <f t="shared" si="185"/>
        <v>1177974</v>
      </c>
    </row>
    <row r="171" spans="1:74" x14ac:dyDescent="0.2">
      <c r="A171" s="4" t="s">
        <v>795</v>
      </c>
      <c r="B171" s="5">
        <v>45383</v>
      </c>
      <c r="C171" s="5" t="str">
        <f t="shared" si="131"/>
        <v/>
      </c>
      <c r="D171" s="31" t="s">
        <v>1038</v>
      </c>
      <c r="E171" s="4" t="str">
        <f t="shared" si="132"/>
        <v/>
      </c>
      <c r="F171" s="31" t="s">
        <v>1039</v>
      </c>
      <c r="G171" s="4" t="str">
        <f t="shared" si="133"/>
        <v/>
      </c>
      <c r="H171" s="31" t="s">
        <v>1041</v>
      </c>
      <c r="I171" s="4" t="str">
        <f t="shared" si="134"/>
        <v/>
      </c>
      <c r="J171" s="31" t="s">
        <v>1040</v>
      </c>
      <c r="K171" s="4" t="str">
        <f t="shared" si="135"/>
        <v/>
      </c>
      <c r="L171" s="31" t="s">
        <v>1042</v>
      </c>
      <c r="M171" s="4" t="str">
        <f t="shared" si="136"/>
        <v/>
      </c>
      <c r="N171" s="31" t="s">
        <v>1020</v>
      </c>
      <c r="O171" s="4" t="str">
        <f t="shared" si="137"/>
        <v/>
      </c>
      <c r="P171" s="5">
        <v>45412</v>
      </c>
      <c r="Q171" s="5" t="str">
        <f t="shared" si="138"/>
        <v/>
      </c>
      <c r="R171" s="5" t="str">
        <f t="shared" si="139"/>
        <v/>
      </c>
      <c r="S171" s="4">
        <v>189000</v>
      </c>
      <c r="T171" s="7">
        <f t="shared" si="160"/>
        <v>189000</v>
      </c>
      <c r="U171" s="4">
        <v>10249</v>
      </c>
      <c r="V171" s="4">
        <f>VLOOKUP(U171,'CC Odoo'!$A$1:$E$998,4,FALSE)</f>
        <v>1021</v>
      </c>
      <c r="W171" s="4" t="str">
        <f t="shared" si="140"/>
        <v>{"1021": 100.0}</v>
      </c>
      <c r="X171" s="4" t="str">
        <f t="shared" si="141"/>
        <v>101011701</v>
      </c>
      <c r="Y171" s="4" t="str">
        <f t="shared" si="142"/>
        <v>3010093</v>
      </c>
      <c r="Z171" s="4" t="str">
        <f t="shared" si="143"/>
        <v>3010094</v>
      </c>
      <c r="AA171" s="4" t="str">
        <f t="shared" si="144"/>
        <v>101011701</v>
      </c>
      <c r="AB171" s="4" t="str">
        <f t="shared" si="145"/>
        <v>3010096</v>
      </c>
      <c r="AC171" s="4" t="str">
        <f t="shared" si="146"/>
        <v>3010097</v>
      </c>
      <c r="AD171" s="5">
        <f t="shared" si="147"/>
        <v>45417</v>
      </c>
      <c r="AE171" s="5" t="str">
        <f t="shared" si="148"/>
        <v/>
      </c>
      <c r="AF171" s="5">
        <f t="shared" si="149"/>
        <v>45387</v>
      </c>
      <c r="AG171" s="5" t="str">
        <f t="shared" si="150"/>
        <v/>
      </c>
      <c r="AH171" s="5">
        <f t="shared" si="151"/>
        <v>45412</v>
      </c>
      <c r="AI171" s="5" t="str">
        <f t="shared" si="152"/>
        <v/>
      </c>
      <c r="AJ171" s="5">
        <f t="shared" si="153"/>
        <v>45397</v>
      </c>
      <c r="AK171" s="5" t="str">
        <f t="shared" si="154"/>
        <v/>
      </c>
      <c r="AL171" s="5">
        <f t="shared" si="155"/>
        <v>45382</v>
      </c>
      <c r="AM171" s="5" t="str">
        <f t="shared" si="156"/>
        <v/>
      </c>
      <c r="AN171" s="5">
        <f t="shared" si="157"/>
        <v>45403</v>
      </c>
      <c r="AO171" s="5" t="str">
        <f t="shared" si="158"/>
        <v/>
      </c>
      <c r="AQ171" s="4" t="str">
        <f t="shared" si="161"/>
        <v>{"</v>
      </c>
      <c r="AR171" s="4" t="str">
        <f t="shared" si="162"/>
        <v>"</v>
      </c>
      <c r="AS171" s="4" t="str">
        <f t="shared" si="163"/>
        <v xml:space="preserve">: </v>
      </c>
      <c r="AT171" s="4" t="str">
        <f t="shared" si="164"/>
        <v>100.0</v>
      </c>
      <c r="AU171" s="4" t="str">
        <f t="shared" si="165"/>
        <v>}</v>
      </c>
      <c r="AW171" s="8" t="str">
        <f t="shared" si="166"/>
        <v>15% PUR</v>
      </c>
      <c r="AX171" s="8" t="str">
        <f t="shared" si="167"/>
        <v>0% PUR</v>
      </c>
      <c r="AY171" s="8" t="str">
        <f t="shared" si="168"/>
        <v>15% PUR</v>
      </c>
      <c r="AZ171" s="8" t="str">
        <f t="shared" si="169"/>
        <v>15% PUR</v>
      </c>
      <c r="BA171" s="8" t="str">
        <f t="shared" si="170"/>
        <v>15% PUR</v>
      </c>
      <c r="BB171" s="8" t="str">
        <f t="shared" si="171"/>
        <v>0% PUR</v>
      </c>
      <c r="BC171" s="4" t="str">
        <f t="shared" si="159"/>
        <v>Deduction of Advance Payment to Suppliers</v>
      </c>
      <c r="BD171" s="4" t="str">
        <f t="shared" si="186"/>
        <v>Manpower</v>
      </c>
      <c r="BE171" s="4" t="str">
        <f t="shared" si="187"/>
        <v>Machinary</v>
      </c>
      <c r="BF171" s="4" t="str">
        <f t="shared" si="188"/>
        <v>Deduction of Advance Payment to Suppliers</v>
      </c>
      <c r="BG171" s="4" t="str">
        <f t="shared" si="189"/>
        <v>Indirect Costs</v>
      </c>
      <c r="BH171" s="4" t="str">
        <f t="shared" si="190"/>
        <v>Overheads</v>
      </c>
      <c r="BI171" s="4">
        <f t="shared" si="172"/>
        <v>-1</v>
      </c>
      <c r="BJ171" s="4">
        <f t="shared" si="173"/>
        <v>1</v>
      </c>
      <c r="BK171" s="4">
        <f t="shared" si="174"/>
        <v>1</v>
      </c>
      <c r="BL171" s="4">
        <f t="shared" si="175"/>
        <v>-1</v>
      </c>
      <c r="BM171" s="4">
        <f t="shared" si="176"/>
        <v>1</v>
      </c>
      <c r="BN171" s="4">
        <f t="shared" si="177"/>
        <v>1</v>
      </c>
      <c r="BO171" s="26">
        <f t="shared" si="178"/>
        <v>87602</v>
      </c>
      <c r="BP171" s="26">
        <f t="shared" si="179"/>
        <v>42790</v>
      </c>
      <c r="BQ171" s="26">
        <f t="shared" si="180"/>
        <v>3950</v>
      </c>
      <c r="BR171" s="26">
        <f t="shared" si="181"/>
        <v>17539</v>
      </c>
      <c r="BS171" s="26">
        <f t="shared" si="182"/>
        <v>7503</v>
      </c>
      <c r="BT171" s="26">
        <f t="shared" si="183"/>
        <v>17312</v>
      </c>
      <c r="BU171" s="27">
        <f t="shared" si="184"/>
        <v>-189000</v>
      </c>
      <c r="BV171" s="27" t="str">
        <f t="shared" si="185"/>
        <v/>
      </c>
    </row>
    <row r="172" spans="1:74" x14ac:dyDescent="0.2">
      <c r="A172" s="4" t="s">
        <v>794</v>
      </c>
      <c r="B172" s="5">
        <v>45383</v>
      </c>
      <c r="C172" s="5">
        <f t="shared" si="131"/>
        <v>45353</v>
      </c>
      <c r="D172" s="31" t="s">
        <v>1038</v>
      </c>
      <c r="E172" s="4" t="str">
        <f t="shared" si="132"/>
        <v>Raw Material Supplier</v>
      </c>
      <c r="F172" s="31" t="s">
        <v>1039</v>
      </c>
      <c r="G172" s="4" t="str">
        <f t="shared" si="133"/>
        <v>Employees Wages &amp; Salaries</v>
      </c>
      <c r="H172" s="31" t="s">
        <v>1041</v>
      </c>
      <c r="I172" s="4" t="str">
        <f t="shared" si="134"/>
        <v>Machinary Depreciation &amp; Maintenance</v>
      </c>
      <c r="J172" s="31" t="s">
        <v>1040</v>
      </c>
      <c r="K172" s="4" t="str">
        <f t="shared" si="135"/>
        <v>Subcontractors &amp; Services</v>
      </c>
      <c r="L172" s="31" t="s">
        <v>1042</v>
      </c>
      <c r="M172" s="4" t="str">
        <f t="shared" si="136"/>
        <v>Indirect Costs</v>
      </c>
      <c r="N172" s="31" t="s">
        <v>1020</v>
      </c>
      <c r="O172" s="4" t="str">
        <f t="shared" si="137"/>
        <v>Overheads</v>
      </c>
      <c r="P172" s="5">
        <v>45412</v>
      </c>
      <c r="Q172" s="5">
        <f t="shared" si="138"/>
        <v>45382</v>
      </c>
      <c r="R172" s="5">
        <f t="shared" si="139"/>
        <v>45382</v>
      </c>
      <c r="S172" s="4">
        <v>1500000</v>
      </c>
      <c r="T172" s="7">
        <f t="shared" si="160"/>
        <v>1500000</v>
      </c>
      <c r="U172" s="4">
        <v>10139</v>
      </c>
      <c r="V172" s="4">
        <f>VLOOKUP(U172,'CC Odoo'!$A$1:$E$998,4,FALSE)</f>
        <v>911</v>
      </c>
      <c r="W172" s="4" t="str">
        <f t="shared" si="140"/>
        <v>{"911": 100.0}</v>
      </c>
      <c r="X172" s="4" t="str">
        <f t="shared" si="141"/>
        <v>3010092</v>
      </c>
      <c r="Y172" s="4" t="str">
        <f t="shared" si="142"/>
        <v>3010093</v>
      </c>
      <c r="Z172" s="4" t="str">
        <f t="shared" si="143"/>
        <v>3010094</v>
      </c>
      <c r="AA172" s="4" t="str">
        <f t="shared" si="144"/>
        <v>3010095</v>
      </c>
      <c r="AB172" s="4" t="str">
        <f t="shared" si="145"/>
        <v>3010096</v>
      </c>
      <c r="AC172" s="4" t="str">
        <f t="shared" si="146"/>
        <v>3010097</v>
      </c>
      <c r="AD172" s="5">
        <f t="shared" si="147"/>
        <v>45417</v>
      </c>
      <c r="AE172" s="5">
        <f t="shared" si="148"/>
        <v>45417</v>
      </c>
      <c r="AF172" s="5">
        <f t="shared" si="149"/>
        <v>45387</v>
      </c>
      <c r="AG172" s="5">
        <f t="shared" si="150"/>
        <v>45387</v>
      </c>
      <c r="AH172" s="5">
        <f t="shared" si="151"/>
        <v>45412</v>
      </c>
      <c r="AI172" s="5">
        <f t="shared" si="152"/>
        <v>45412</v>
      </c>
      <c r="AJ172" s="5">
        <f t="shared" si="153"/>
        <v>45397</v>
      </c>
      <c r="AK172" s="5">
        <f t="shared" si="154"/>
        <v>45397</v>
      </c>
      <c r="AL172" s="5">
        <f t="shared" si="155"/>
        <v>45382</v>
      </c>
      <c r="AM172" s="5">
        <f t="shared" si="156"/>
        <v>45382</v>
      </c>
      <c r="AN172" s="5">
        <f t="shared" si="157"/>
        <v>45403</v>
      </c>
      <c r="AO172" s="5">
        <f t="shared" si="158"/>
        <v>45403</v>
      </c>
      <c r="AQ172" s="4" t="str">
        <f t="shared" si="161"/>
        <v>{"</v>
      </c>
      <c r="AR172" s="4" t="str">
        <f t="shared" si="162"/>
        <v>"</v>
      </c>
      <c r="AS172" s="4" t="str">
        <f t="shared" si="163"/>
        <v xml:space="preserve">: </v>
      </c>
      <c r="AT172" s="4" t="str">
        <f t="shared" si="164"/>
        <v>100.0</v>
      </c>
      <c r="AU172" s="4" t="str">
        <f t="shared" si="165"/>
        <v>}</v>
      </c>
      <c r="AW172" s="8" t="str">
        <f t="shared" si="166"/>
        <v>15% PUR</v>
      </c>
      <c r="AX172" s="8" t="str">
        <f t="shared" si="167"/>
        <v>0% PUR</v>
      </c>
      <c r="AY172" s="8" t="str">
        <f t="shared" si="168"/>
        <v>15% PUR</v>
      </c>
      <c r="AZ172" s="8" t="str">
        <f t="shared" si="169"/>
        <v>15% PUR</v>
      </c>
      <c r="BA172" s="8" t="str">
        <f t="shared" si="170"/>
        <v>15% PUR</v>
      </c>
      <c r="BB172" s="8" t="str">
        <f t="shared" si="171"/>
        <v>0% PUR</v>
      </c>
      <c r="BC172" s="4" t="str">
        <f t="shared" si="159"/>
        <v>Raw Material</v>
      </c>
      <c r="BD172" s="4" t="str">
        <f t="shared" si="186"/>
        <v>Manpower</v>
      </c>
      <c r="BE172" s="4" t="str">
        <f t="shared" si="187"/>
        <v>Machinary</v>
      </c>
      <c r="BF172" s="4" t="str">
        <f t="shared" si="188"/>
        <v>Subcontractors</v>
      </c>
      <c r="BG172" s="4" t="str">
        <f t="shared" si="189"/>
        <v>Indirect Costs</v>
      </c>
      <c r="BH172" s="4" t="str">
        <f t="shared" si="190"/>
        <v>Overheads</v>
      </c>
      <c r="BI172" s="4">
        <f t="shared" si="172"/>
        <v>1</v>
      </c>
      <c r="BJ172" s="4">
        <f t="shared" si="173"/>
        <v>1</v>
      </c>
      <c r="BK172" s="4">
        <f t="shared" si="174"/>
        <v>1</v>
      </c>
      <c r="BL172" s="4">
        <f t="shared" si="175"/>
        <v>1</v>
      </c>
      <c r="BM172" s="4">
        <f t="shared" si="176"/>
        <v>1</v>
      </c>
      <c r="BN172" s="4">
        <f t="shared" si="177"/>
        <v>1</v>
      </c>
      <c r="BO172" s="26">
        <f t="shared" si="178"/>
        <v>695250</v>
      </c>
      <c r="BP172" s="26">
        <f t="shared" si="179"/>
        <v>339600</v>
      </c>
      <c r="BQ172" s="26">
        <f t="shared" si="180"/>
        <v>31350</v>
      </c>
      <c r="BR172" s="26">
        <f t="shared" si="181"/>
        <v>139200</v>
      </c>
      <c r="BS172" s="26">
        <f t="shared" si="182"/>
        <v>59550</v>
      </c>
      <c r="BT172" s="26">
        <f t="shared" si="183"/>
        <v>137400</v>
      </c>
      <c r="BU172" s="27">
        <f t="shared" si="184"/>
        <v>1500000</v>
      </c>
      <c r="BV172" s="27">
        <f t="shared" si="185"/>
        <v>1402350</v>
      </c>
    </row>
    <row r="173" spans="1:74" x14ac:dyDescent="0.2">
      <c r="A173" s="4" t="s">
        <v>795</v>
      </c>
      <c r="B173" s="5">
        <v>45383</v>
      </c>
      <c r="C173" s="5" t="str">
        <f t="shared" si="131"/>
        <v/>
      </c>
      <c r="D173" s="31" t="s">
        <v>1038</v>
      </c>
      <c r="E173" s="4" t="str">
        <f t="shared" si="132"/>
        <v/>
      </c>
      <c r="F173" s="31" t="s">
        <v>1039</v>
      </c>
      <c r="G173" s="4" t="str">
        <f t="shared" si="133"/>
        <v/>
      </c>
      <c r="H173" s="31" t="s">
        <v>1041</v>
      </c>
      <c r="I173" s="4" t="str">
        <f t="shared" si="134"/>
        <v/>
      </c>
      <c r="J173" s="31" t="s">
        <v>1040</v>
      </c>
      <c r="K173" s="4" t="str">
        <f t="shared" si="135"/>
        <v/>
      </c>
      <c r="L173" s="31" t="s">
        <v>1042</v>
      </c>
      <c r="M173" s="4" t="str">
        <f t="shared" si="136"/>
        <v/>
      </c>
      <c r="N173" s="31" t="s">
        <v>1020</v>
      </c>
      <c r="O173" s="4" t="str">
        <f t="shared" si="137"/>
        <v/>
      </c>
      <c r="P173" s="5">
        <v>45412</v>
      </c>
      <c r="Q173" s="5" t="str">
        <f t="shared" si="138"/>
        <v/>
      </c>
      <c r="R173" s="5" t="str">
        <f t="shared" si="139"/>
        <v/>
      </c>
      <c r="S173" s="4">
        <v>88200</v>
      </c>
      <c r="T173" s="7">
        <f t="shared" si="160"/>
        <v>88200</v>
      </c>
      <c r="U173" s="4">
        <v>10139</v>
      </c>
      <c r="V173" s="4">
        <f>VLOOKUP(U173,'CC Odoo'!$A$1:$E$998,4,FALSE)</f>
        <v>911</v>
      </c>
      <c r="W173" s="4" t="str">
        <f t="shared" si="140"/>
        <v>{"911": 100.0}</v>
      </c>
      <c r="X173" s="4" t="str">
        <f t="shared" si="141"/>
        <v>101011701</v>
      </c>
      <c r="Y173" s="4" t="str">
        <f t="shared" si="142"/>
        <v>3010093</v>
      </c>
      <c r="Z173" s="4" t="str">
        <f t="shared" si="143"/>
        <v>3010094</v>
      </c>
      <c r="AA173" s="4" t="str">
        <f t="shared" si="144"/>
        <v>101011701</v>
      </c>
      <c r="AB173" s="4" t="str">
        <f t="shared" si="145"/>
        <v>3010096</v>
      </c>
      <c r="AC173" s="4" t="str">
        <f t="shared" si="146"/>
        <v>3010097</v>
      </c>
      <c r="AD173" s="5">
        <f t="shared" si="147"/>
        <v>45417</v>
      </c>
      <c r="AE173" s="5" t="str">
        <f t="shared" si="148"/>
        <v/>
      </c>
      <c r="AF173" s="5">
        <f t="shared" si="149"/>
        <v>45387</v>
      </c>
      <c r="AG173" s="5" t="str">
        <f t="shared" si="150"/>
        <v/>
      </c>
      <c r="AH173" s="5">
        <f t="shared" si="151"/>
        <v>45412</v>
      </c>
      <c r="AI173" s="5" t="str">
        <f t="shared" si="152"/>
        <v/>
      </c>
      <c r="AJ173" s="5">
        <f t="shared" si="153"/>
        <v>45397</v>
      </c>
      <c r="AK173" s="5" t="str">
        <f t="shared" si="154"/>
        <v/>
      </c>
      <c r="AL173" s="5">
        <f t="shared" si="155"/>
        <v>45382</v>
      </c>
      <c r="AM173" s="5" t="str">
        <f t="shared" si="156"/>
        <v/>
      </c>
      <c r="AN173" s="5">
        <f t="shared" si="157"/>
        <v>45403</v>
      </c>
      <c r="AO173" s="5" t="str">
        <f t="shared" si="158"/>
        <v/>
      </c>
      <c r="AQ173" s="4" t="str">
        <f t="shared" si="161"/>
        <v>{"</v>
      </c>
      <c r="AR173" s="4" t="str">
        <f t="shared" si="162"/>
        <v>"</v>
      </c>
      <c r="AS173" s="4" t="str">
        <f t="shared" si="163"/>
        <v xml:space="preserve">: </v>
      </c>
      <c r="AT173" s="4" t="str">
        <f t="shared" si="164"/>
        <v>100.0</v>
      </c>
      <c r="AU173" s="4" t="str">
        <f t="shared" si="165"/>
        <v>}</v>
      </c>
      <c r="AW173" s="8" t="str">
        <f t="shared" si="166"/>
        <v>15% PUR</v>
      </c>
      <c r="AX173" s="8" t="str">
        <f t="shared" si="167"/>
        <v>0% PUR</v>
      </c>
      <c r="AY173" s="8" t="str">
        <f t="shared" si="168"/>
        <v>15% PUR</v>
      </c>
      <c r="AZ173" s="8" t="str">
        <f t="shared" si="169"/>
        <v>15% PUR</v>
      </c>
      <c r="BA173" s="8" t="str">
        <f t="shared" si="170"/>
        <v>15% PUR</v>
      </c>
      <c r="BB173" s="8" t="str">
        <f t="shared" si="171"/>
        <v>0% PUR</v>
      </c>
      <c r="BC173" s="4" t="str">
        <f t="shared" si="159"/>
        <v>Deduction of Advance Payment to Suppliers</v>
      </c>
      <c r="BD173" s="4" t="str">
        <f t="shared" si="186"/>
        <v>Manpower</v>
      </c>
      <c r="BE173" s="4" t="str">
        <f t="shared" si="187"/>
        <v>Machinary</v>
      </c>
      <c r="BF173" s="4" t="str">
        <f t="shared" si="188"/>
        <v>Deduction of Advance Payment to Suppliers</v>
      </c>
      <c r="BG173" s="4" t="str">
        <f t="shared" si="189"/>
        <v>Indirect Costs</v>
      </c>
      <c r="BH173" s="4" t="str">
        <f t="shared" si="190"/>
        <v>Overheads</v>
      </c>
      <c r="BI173" s="4">
        <f t="shared" si="172"/>
        <v>-1</v>
      </c>
      <c r="BJ173" s="4">
        <f t="shared" si="173"/>
        <v>1</v>
      </c>
      <c r="BK173" s="4">
        <f t="shared" si="174"/>
        <v>1</v>
      </c>
      <c r="BL173" s="4">
        <f t="shared" si="175"/>
        <v>-1</v>
      </c>
      <c r="BM173" s="4">
        <f t="shared" si="176"/>
        <v>1</v>
      </c>
      <c r="BN173" s="4">
        <f t="shared" si="177"/>
        <v>1</v>
      </c>
      <c r="BO173" s="26">
        <f t="shared" si="178"/>
        <v>40881</v>
      </c>
      <c r="BP173" s="26">
        <f t="shared" si="179"/>
        <v>19968</v>
      </c>
      <c r="BQ173" s="26">
        <f t="shared" si="180"/>
        <v>1843</v>
      </c>
      <c r="BR173" s="26">
        <f t="shared" si="181"/>
        <v>8185</v>
      </c>
      <c r="BS173" s="26">
        <f t="shared" si="182"/>
        <v>3502</v>
      </c>
      <c r="BT173" s="26">
        <f t="shared" si="183"/>
        <v>8079</v>
      </c>
      <c r="BU173" s="27">
        <f t="shared" si="184"/>
        <v>-88200</v>
      </c>
      <c r="BV173" s="27" t="str">
        <f t="shared" si="185"/>
        <v/>
      </c>
    </row>
    <row r="174" spans="1:74" x14ac:dyDescent="0.2">
      <c r="A174" s="4" t="s">
        <v>794</v>
      </c>
      <c r="B174" s="5">
        <v>45383</v>
      </c>
      <c r="C174" s="5">
        <f t="shared" si="131"/>
        <v>45353</v>
      </c>
      <c r="D174" s="31" t="s">
        <v>1038</v>
      </c>
      <c r="E174" s="4" t="str">
        <f t="shared" si="132"/>
        <v>Raw Material Supplier</v>
      </c>
      <c r="F174" s="31" t="s">
        <v>1039</v>
      </c>
      <c r="G174" s="4" t="str">
        <f t="shared" si="133"/>
        <v>Employees Wages &amp; Salaries</v>
      </c>
      <c r="H174" s="31" t="s">
        <v>1041</v>
      </c>
      <c r="I174" s="4" t="str">
        <f t="shared" si="134"/>
        <v>Machinary Depreciation &amp; Maintenance</v>
      </c>
      <c r="J174" s="31" t="s">
        <v>1040</v>
      </c>
      <c r="K174" s="4" t="str">
        <f t="shared" si="135"/>
        <v>Subcontractors &amp; Services</v>
      </c>
      <c r="L174" s="31" t="s">
        <v>1042</v>
      </c>
      <c r="M174" s="4" t="str">
        <f t="shared" si="136"/>
        <v>Indirect Costs</v>
      </c>
      <c r="N174" s="31" t="s">
        <v>1020</v>
      </c>
      <c r="O174" s="4" t="str">
        <f t="shared" si="137"/>
        <v>Overheads</v>
      </c>
      <c r="P174" s="5">
        <v>45412</v>
      </c>
      <c r="Q174" s="5">
        <f t="shared" si="138"/>
        <v>45382</v>
      </c>
      <c r="R174" s="5">
        <f t="shared" si="139"/>
        <v>45382</v>
      </c>
      <c r="S174" s="4">
        <v>349600</v>
      </c>
      <c r="T174" s="7">
        <f t="shared" si="160"/>
        <v>349600</v>
      </c>
      <c r="U174" s="4">
        <v>10230</v>
      </c>
      <c r="V174" s="4">
        <f>VLOOKUP(U174,'CC Odoo'!$A$1:$E$998,4,FALSE)</f>
        <v>1002</v>
      </c>
      <c r="W174" s="4" t="str">
        <f t="shared" si="140"/>
        <v>{"1002": 100.0}</v>
      </c>
      <c r="X174" s="4" t="str">
        <f t="shared" si="141"/>
        <v>3010092</v>
      </c>
      <c r="Y174" s="4" t="str">
        <f t="shared" si="142"/>
        <v>3010093</v>
      </c>
      <c r="Z174" s="4" t="str">
        <f t="shared" si="143"/>
        <v>3010094</v>
      </c>
      <c r="AA174" s="4" t="str">
        <f t="shared" si="144"/>
        <v>3010095</v>
      </c>
      <c r="AB174" s="4" t="str">
        <f t="shared" si="145"/>
        <v>3010096</v>
      </c>
      <c r="AC174" s="4" t="str">
        <f t="shared" si="146"/>
        <v>3010097</v>
      </c>
      <c r="AD174" s="5">
        <f t="shared" si="147"/>
        <v>45417</v>
      </c>
      <c r="AE174" s="5">
        <f t="shared" si="148"/>
        <v>45417</v>
      </c>
      <c r="AF174" s="5">
        <f t="shared" si="149"/>
        <v>45387</v>
      </c>
      <c r="AG174" s="5">
        <f t="shared" si="150"/>
        <v>45387</v>
      </c>
      <c r="AH174" s="5">
        <f t="shared" si="151"/>
        <v>45412</v>
      </c>
      <c r="AI174" s="5">
        <f t="shared" si="152"/>
        <v>45412</v>
      </c>
      <c r="AJ174" s="5">
        <f t="shared" si="153"/>
        <v>45397</v>
      </c>
      <c r="AK174" s="5">
        <f t="shared" si="154"/>
        <v>45397</v>
      </c>
      <c r="AL174" s="5">
        <f t="shared" si="155"/>
        <v>45382</v>
      </c>
      <c r="AM174" s="5">
        <f t="shared" si="156"/>
        <v>45382</v>
      </c>
      <c r="AN174" s="5">
        <f t="shared" si="157"/>
        <v>45403</v>
      </c>
      <c r="AO174" s="5">
        <f t="shared" si="158"/>
        <v>45403</v>
      </c>
      <c r="AQ174" s="4" t="str">
        <f t="shared" si="161"/>
        <v>{"</v>
      </c>
      <c r="AR174" s="4" t="str">
        <f t="shared" si="162"/>
        <v>"</v>
      </c>
      <c r="AS174" s="4" t="str">
        <f t="shared" si="163"/>
        <v xml:space="preserve">: </v>
      </c>
      <c r="AT174" s="4" t="str">
        <f t="shared" si="164"/>
        <v>100.0</v>
      </c>
      <c r="AU174" s="4" t="str">
        <f t="shared" si="165"/>
        <v>}</v>
      </c>
      <c r="AW174" s="8" t="str">
        <f t="shared" si="166"/>
        <v>15% PUR</v>
      </c>
      <c r="AX174" s="8" t="str">
        <f t="shared" si="167"/>
        <v>0% PUR</v>
      </c>
      <c r="AY174" s="8" t="str">
        <f t="shared" si="168"/>
        <v>15% PUR</v>
      </c>
      <c r="AZ174" s="8" t="str">
        <f t="shared" si="169"/>
        <v>15% PUR</v>
      </c>
      <c r="BA174" s="8" t="str">
        <f t="shared" si="170"/>
        <v>15% PUR</v>
      </c>
      <c r="BB174" s="8" t="str">
        <f t="shared" si="171"/>
        <v>0% PUR</v>
      </c>
      <c r="BC174" s="4" t="str">
        <f t="shared" si="159"/>
        <v>Raw Material</v>
      </c>
      <c r="BD174" s="4" t="str">
        <f t="shared" si="186"/>
        <v>Manpower</v>
      </c>
      <c r="BE174" s="4" t="str">
        <f t="shared" si="187"/>
        <v>Machinary</v>
      </c>
      <c r="BF174" s="4" t="str">
        <f t="shared" si="188"/>
        <v>Subcontractors</v>
      </c>
      <c r="BG174" s="4" t="str">
        <f t="shared" si="189"/>
        <v>Indirect Costs</v>
      </c>
      <c r="BH174" s="4" t="str">
        <f t="shared" si="190"/>
        <v>Overheads</v>
      </c>
      <c r="BI174" s="4">
        <f t="shared" si="172"/>
        <v>1</v>
      </c>
      <c r="BJ174" s="4">
        <f t="shared" si="173"/>
        <v>1</v>
      </c>
      <c r="BK174" s="4">
        <f t="shared" si="174"/>
        <v>1</v>
      </c>
      <c r="BL174" s="4">
        <f t="shared" si="175"/>
        <v>1</v>
      </c>
      <c r="BM174" s="4">
        <f t="shared" si="176"/>
        <v>1</v>
      </c>
      <c r="BN174" s="4">
        <f t="shared" si="177"/>
        <v>1</v>
      </c>
      <c r="BO174" s="26">
        <f t="shared" si="178"/>
        <v>162040</v>
      </c>
      <c r="BP174" s="26">
        <f t="shared" si="179"/>
        <v>79149</v>
      </c>
      <c r="BQ174" s="26">
        <f t="shared" si="180"/>
        <v>7307</v>
      </c>
      <c r="BR174" s="26">
        <f t="shared" si="181"/>
        <v>32443</v>
      </c>
      <c r="BS174" s="26">
        <f t="shared" si="182"/>
        <v>13879</v>
      </c>
      <c r="BT174" s="26">
        <f t="shared" si="183"/>
        <v>32023</v>
      </c>
      <c r="BU174" s="27">
        <f t="shared" si="184"/>
        <v>349600</v>
      </c>
      <c r="BV174" s="27">
        <f t="shared" si="185"/>
        <v>326841</v>
      </c>
    </row>
    <row r="175" spans="1:74" x14ac:dyDescent="0.2">
      <c r="A175" s="4" t="s">
        <v>795</v>
      </c>
      <c r="B175" s="5">
        <v>45383</v>
      </c>
      <c r="C175" s="5" t="str">
        <f t="shared" si="131"/>
        <v/>
      </c>
      <c r="D175" s="31" t="s">
        <v>1038</v>
      </c>
      <c r="E175" s="4" t="str">
        <f t="shared" si="132"/>
        <v/>
      </c>
      <c r="F175" s="31" t="s">
        <v>1039</v>
      </c>
      <c r="G175" s="4" t="str">
        <f t="shared" si="133"/>
        <v/>
      </c>
      <c r="H175" s="31" t="s">
        <v>1041</v>
      </c>
      <c r="I175" s="4" t="str">
        <f t="shared" si="134"/>
        <v/>
      </c>
      <c r="J175" s="31" t="s">
        <v>1040</v>
      </c>
      <c r="K175" s="4" t="str">
        <f t="shared" si="135"/>
        <v/>
      </c>
      <c r="L175" s="31" t="s">
        <v>1042</v>
      </c>
      <c r="M175" s="4" t="str">
        <f t="shared" si="136"/>
        <v/>
      </c>
      <c r="N175" s="31" t="s">
        <v>1020</v>
      </c>
      <c r="O175" s="4" t="str">
        <f t="shared" si="137"/>
        <v/>
      </c>
      <c r="P175" s="5">
        <v>45412</v>
      </c>
      <c r="Q175" s="5" t="str">
        <f t="shared" si="138"/>
        <v/>
      </c>
      <c r="R175" s="5" t="str">
        <f t="shared" si="139"/>
        <v/>
      </c>
      <c r="S175" s="4">
        <v>0</v>
      </c>
      <c r="T175" s="7">
        <f t="shared" ref="T175:T218" si="191">ROUND(S175,0)</f>
        <v>0</v>
      </c>
      <c r="U175" s="4">
        <v>10230</v>
      </c>
      <c r="V175" s="4">
        <f>VLOOKUP(U175,'CC Odoo'!$A$1:$E$998,4,FALSE)</f>
        <v>1002</v>
      </c>
      <c r="W175" s="4" t="str">
        <f t="shared" si="140"/>
        <v>{"1002": 100.0}</v>
      </c>
      <c r="X175" s="4" t="str">
        <f t="shared" si="141"/>
        <v>101011701</v>
      </c>
      <c r="Y175" s="4" t="str">
        <f t="shared" si="142"/>
        <v>3010093</v>
      </c>
      <c r="Z175" s="4" t="str">
        <f t="shared" si="143"/>
        <v>3010094</v>
      </c>
      <c r="AA175" s="4" t="str">
        <f t="shared" si="144"/>
        <v>101011701</v>
      </c>
      <c r="AB175" s="4" t="str">
        <f t="shared" si="145"/>
        <v>3010096</v>
      </c>
      <c r="AC175" s="4" t="str">
        <f t="shared" si="146"/>
        <v>3010097</v>
      </c>
      <c r="AD175" s="5">
        <f t="shared" si="147"/>
        <v>45417</v>
      </c>
      <c r="AE175" s="5" t="str">
        <f t="shared" si="148"/>
        <v/>
      </c>
      <c r="AF175" s="5">
        <f t="shared" si="149"/>
        <v>45387</v>
      </c>
      <c r="AG175" s="5" t="str">
        <f t="shared" si="150"/>
        <v/>
      </c>
      <c r="AH175" s="5">
        <f t="shared" si="151"/>
        <v>45412</v>
      </c>
      <c r="AI175" s="5" t="str">
        <f t="shared" si="152"/>
        <v/>
      </c>
      <c r="AJ175" s="5">
        <f t="shared" si="153"/>
        <v>45397</v>
      </c>
      <c r="AK175" s="5" t="str">
        <f t="shared" si="154"/>
        <v/>
      </c>
      <c r="AL175" s="5">
        <f t="shared" si="155"/>
        <v>45382</v>
      </c>
      <c r="AM175" s="5" t="str">
        <f t="shared" si="156"/>
        <v/>
      </c>
      <c r="AN175" s="5">
        <f t="shared" si="157"/>
        <v>45403</v>
      </c>
      <c r="AO175" s="5" t="str">
        <f t="shared" si="158"/>
        <v/>
      </c>
      <c r="AQ175" s="4" t="str">
        <f t="shared" ref="AQ175:AQ218" si="192">"{"""</f>
        <v>{"</v>
      </c>
      <c r="AR175" s="4" t="str">
        <f t="shared" ref="AR175:AR218" si="193">""""</f>
        <v>"</v>
      </c>
      <c r="AS175" s="4" t="str">
        <f t="shared" ref="AS175:AS218" si="194">": "</f>
        <v xml:space="preserve">: </v>
      </c>
      <c r="AT175" s="4" t="str">
        <f t="shared" ref="AT175:AT218" si="195">"100.0"</f>
        <v>100.0</v>
      </c>
      <c r="AU175" s="4" t="str">
        <f t="shared" ref="AU175:AU218" si="196">"}"</f>
        <v>}</v>
      </c>
      <c r="AW175" s="8" t="str">
        <f t="shared" si="166"/>
        <v>15% PUR</v>
      </c>
      <c r="AX175" s="8" t="str">
        <f t="shared" si="167"/>
        <v>0% PUR</v>
      </c>
      <c r="AY175" s="8" t="str">
        <f t="shared" si="168"/>
        <v>15% PUR</v>
      </c>
      <c r="AZ175" s="8" t="str">
        <f t="shared" si="169"/>
        <v>15% PUR</v>
      </c>
      <c r="BA175" s="8" t="str">
        <f t="shared" si="170"/>
        <v>15% PUR</v>
      </c>
      <c r="BB175" s="8" t="str">
        <f t="shared" si="171"/>
        <v>0% PUR</v>
      </c>
      <c r="BC175" s="4" t="str">
        <f t="shared" si="159"/>
        <v>Deduction of Advance Payment to Suppliers</v>
      </c>
      <c r="BD175" s="4" t="str">
        <f t="shared" si="186"/>
        <v>Manpower</v>
      </c>
      <c r="BE175" s="4" t="str">
        <f t="shared" si="187"/>
        <v>Machinary</v>
      </c>
      <c r="BF175" s="4" t="str">
        <f t="shared" si="188"/>
        <v>Deduction of Advance Payment to Suppliers</v>
      </c>
      <c r="BG175" s="4" t="str">
        <f t="shared" si="189"/>
        <v>Indirect Costs</v>
      </c>
      <c r="BH175" s="4" t="str">
        <f t="shared" si="190"/>
        <v>Overheads</v>
      </c>
      <c r="BI175" s="4">
        <f t="shared" si="172"/>
        <v>-1</v>
      </c>
      <c r="BJ175" s="4">
        <f t="shared" si="173"/>
        <v>1</v>
      </c>
      <c r="BK175" s="4">
        <f t="shared" si="174"/>
        <v>1</v>
      </c>
      <c r="BL175" s="4">
        <f t="shared" si="175"/>
        <v>-1</v>
      </c>
      <c r="BM175" s="4">
        <f t="shared" si="176"/>
        <v>1</v>
      </c>
      <c r="BN175" s="4">
        <f t="shared" si="177"/>
        <v>1</v>
      </c>
      <c r="BO175" s="26">
        <f t="shared" si="178"/>
        <v>0</v>
      </c>
      <c r="BP175" s="26">
        <f t="shared" si="179"/>
        <v>0</v>
      </c>
      <c r="BQ175" s="26">
        <f t="shared" si="180"/>
        <v>0</v>
      </c>
      <c r="BR175" s="26">
        <f t="shared" si="181"/>
        <v>0</v>
      </c>
      <c r="BS175" s="26">
        <f t="shared" si="182"/>
        <v>0</v>
      </c>
      <c r="BT175" s="26">
        <f t="shared" si="183"/>
        <v>0</v>
      </c>
      <c r="BU175" s="27">
        <f t="shared" si="184"/>
        <v>0</v>
      </c>
      <c r="BV175" s="27" t="str">
        <f t="shared" si="185"/>
        <v/>
      </c>
    </row>
    <row r="176" spans="1:74" x14ac:dyDescent="0.2">
      <c r="A176" s="4" t="s">
        <v>794</v>
      </c>
      <c r="B176" s="5">
        <v>45383</v>
      </c>
      <c r="C176" s="5">
        <f t="shared" si="131"/>
        <v>45353</v>
      </c>
      <c r="D176" s="31" t="s">
        <v>1038</v>
      </c>
      <c r="E176" s="4" t="str">
        <f t="shared" si="132"/>
        <v>Raw Material Supplier</v>
      </c>
      <c r="F176" s="31" t="s">
        <v>1039</v>
      </c>
      <c r="G176" s="4" t="str">
        <f t="shared" si="133"/>
        <v>Employees Wages &amp; Salaries</v>
      </c>
      <c r="H176" s="31" t="s">
        <v>1041</v>
      </c>
      <c r="I176" s="4" t="str">
        <f t="shared" si="134"/>
        <v>Machinary Depreciation &amp; Maintenance</v>
      </c>
      <c r="J176" s="31" t="s">
        <v>1040</v>
      </c>
      <c r="K176" s="4" t="str">
        <f t="shared" si="135"/>
        <v>Subcontractors &amp; Services</v>
      </c>
      <c r="L176" s="31" t="s">
        <v>1042</v>
      </c>
      <c r="M176" s="4" t="str">
        <f t="shared" si="136"/>
        <v>Indirect Costs</v>
      </c>
      <c r="N176" s="31" t="s">
        <v>1020</v>
      </c>
      <c r="O176" s="4" t="str">
        <f t="shared" si="137"/>
        <v>Overheads</v>
      </c>
      <c r="P176" s="5">
        <v>45412</v>
      </c>
      <c r="Q176" s="5">
        <f t="shared" si="138"/>
        <v>45382</v>
      </c>
      <c r="R176" s="5">
        <f t="shared" si="139"/>
        <v>45382</v>
      </c>
      <c r="S176" s="4">
        <v>329130.34000000003</v>
      </c>
      <c r="T176" s="7">
        <f t="shared" si="191"/>
        <v>329130</v>
      </c>
      <c r="U176" s="4">
        <v>10183</v>
      </c>
      <c r="V176" s="4">
        <f>VLOOKUP(U176,'CC Odoo'!$A$1:$E$998,4,FALSE)</f>
        <v>955</v>
      </c>
      <c r="W176" s="4" t="str">
        <f t="shared" si="140"/>
        <v>{"955": 100.0}</v>
      </c>
      <c r="X176" s="4" t="str">
        <f t="shared" si="141"/>
        <v>3010092</v>
      </c>
      <c r="Y176" s="4" t="str">
        <f t="shared" si="142"/>
        <v>3010093</v>
      </c>
      <c r="Z176" s="4" t="str">
        <f t="shared" si="143"/>
        <v>3010094</v>
      </c>
      <c r="AA176" s="4" t="str">
        <f t="shared" si="144"/>
        <v>3010095</v>
      </c>
      <c r="AB176" s="4" t="str">
        <f t="shared" si="145"/>
        <v>3010096</v>
      </c>
      <c r="AC176" s="4" t="str">
        <f t="shared" si="146"/>
        <v>3010097</v>
      </c>
      <c r="AD176" s="5">
        <f t="shared" si="147"/>
        <v>45417</v>
      </c>
      <c r="AE176" s="5">
        <f t="shared" si="148"/>
        <v>45417</v>
      </c>
      <c r="AF176" s="5">
        <f t="shared" si="149"/>
        <v>45387</v>
      </c>
      <c r="AG176" s="5">
        <f t="shared" si="150"/>
        <v>45387</v>
      </c>
      <c r="AH176" s="5">
        <f t="shared" si="151"/>
        <v>45412</v>
      </c>
      <c r="AI176" s="5">
        <f t="shared" si="152"/>
        <v>45412</v>
      </c>
      <c r="AJ176" s="5">
        <f t="shared" si="153"/>
        <v>45397</v>
      </c>
      <c r="AK176" s="5">
        <f t="shared" si="154"/>
        <v>45397</v>
      </c>
      <c r="AL176" s="5">
        <f t="shared" si="155"/>
        <v>45382</v>
      </c>
      <c r="AM176" s="5">
        <f t="shared" si="156"/>
        <v>45382</v>
      </c>
      <c r="AN176" s="5">
        <f t="shared" si="157"/>
        <v>45403</v>
      </c>
      <c r="AO176" s="5">
        <f t="shared" si="158"/>
        <v>45403</v>
      </c>
      <c r="AQ176" s="4" t="str">
        <f t="shared" si="192"/>
        <v>{"</v>
      </c>
      <c r="AR176" s="4" t="str">
        <f t="shared" si="193"/>
        <v>"</v>
      </c>
      <c r="AS176" s="4" t="str">
        <f t="shared" si="194"/>
        <v xml:space="preserve">: </v>
      </c>
      <c r="AT176" s="4" t="str">
        <f t="shared" si="195"/>
        <v>100.0</v>
      </c>
      <c r="AU176" s="4" t="str">
        <f t="shared" si="196"/>
        <v>}</v>
      </c>
      <c r="AW176" s="8" t="str">
        <f t="shared" si="166"/>
        <v>15% PUR</v>
      </c>
      <c r="AX176" s="8" t="str">
        <f t="shared" si="167"/>
        <v>0% PUR</v>
      </c>
      <c r="AY176" s="8" t="str">
        <f t="shared" si="168"/>
        <v>15% PUR</v>
      </c>
      <c r="AZ176" s="8" t="str">
        <f t="shared" si="169"/>
        <v>15% PUR</v>
      </c>
      <c r="BA176" s="8" t="str">
        <f t="shared" si="170"/>
        <v>15% PUR</v>
      </c>
      <c r="BB176" s="8" t="str">
        <f t="shared" si="171"/>
        <v>0% PUR</v>
      </c>
      <c r="BC176" s="4" t="str">
        <f t="shared" si="159"/>
        <v>Raw Material</v>
      </c>
      <c r="BD176" s="4" t="str">
        <f t="shared" ref="BD176:BD219" si="197">IF(Y176="3010093","Manpower",IF(Y176="101011701","Deduction of Advance Payment to Suppliers","Raw Material"))</f>
        <v>Manpower</v>
      </c>
      <c r="BE176" s="4" t="str">
        <f t="shared" ref="BE176:BE219" si="198">IF(Z176="3010094","Machinary",IF(Z176="101011701","Deduction of Advance Payment to Suppliers","Raw Material"))</f>
        <v>Machinary</v>
      </c>
      <c r="BF176" s="4" t="str">
        <f t="shared" ref="BF176:BF219" si="199">IF(AA176="3010095","Subcontractors",IF(AA176="101011701","Deduction of Advance Payment to Suppliers","Raw Material"))</f>
        <v>Subcontractors</v>
      </c>
      <c r="BG176" s="4" t="str">
        <f t="shared" ref="BG176:BG219" si="200">IF(AB176="3010096","Indirect Costs",IF(AB176="101011701","Deduction of Advance Payment to Suppliers","Raw Material"))</f>
        <v>Indirect Costs</v>
      </c>
      <c r="BH176" s="4" t="str">
        <f t="shared" ref="BH176:BH219" si="201">IF(AC176="3010097","Overheads",IF(AC176="101011701","Deduction of Advance Payment to Suppliers","Raw Material"))</f>
        <v>Overheads</v>
      </c>
      <c r="BI176" s="4">
        <f t="shared" si="172"/>
        <v>1</v>
      </c>
      <c r="BJ176" s="4">
        <f t="shared" si="173"/>
        <v>1</v>
      </c>
      <c r="BK176" s="4">
        <f t="shared" si="174"/>
        <v>1</v>
      </c>
      <c r="BL176" s="4">
        <f t="shared" si="175"/>
        <v>1</v>
      </c>
      <c r="BM176" s="4">
        <f t="shared" si="176"/>
        <v>1</v>
      </c>
      <c r="BN176" s="4">
        <f t="shared" si="177"/>
        <v>1</v>
      </c>
      <c r="BO176" s="26">
        <f t="shared" si="178"/>
        <v>152552</v>
      </c>
      <c r="BP176" s="26">
        <f t="shared" si="179"/>
        <v>74515</v>
      </c>
      <c r="BQ176" s="26">
        <f t="shared" si="180"/>
        <v>6879</v>
      </c>
      <c r="BR176" s="26">
        <f t="shared" si="181"/>
        <v>30543</v>
      </c>
      <c r="BS176" s="26">
        <f t="shared" si="182"/>
        <v>13066</v>
      </c>
      <c r="BT176" s="26">
        <f t="shared" si="183"/>
        <v>30148</v>
      </c>
      <c r="BU176" s="27">
        <f t="shared" si="184"/>
        <v>329130</v>
      </c>
      <c r="BV176" s="27">
        <f t="shared" si="185"/>
        <v>307703</v>
      </c>
    </row>
    <row r="177" spans="1:74" x14ac:dyDescent="0.2">
      <c r="A177" s="4" t="s">
        <v>795</v>
      </c>
      <c r="B177" s="5">
        <v>45383</v>
      </c>
      <c r="C177" s="5" t="str">
        <f t="shared" si="131"/>
        <v/>
      </c>
      <c r="D177" s="31" t="s">
        <v>1038</v>
      </c>
      <c r="E177" s="4" t="str">
        <f t="shared" si="132"/>
        <v/>
      </c>
      <c r="F177" s="31" t="s">
        <v>1039</v>
      </c>
      <c r="G177" s="4" t="str">
        <f t="shared" si="133"/>
        <v/>
      </c>
      <c r="H177" s="31" t="s">
        <v>1041</v>
      </c>
      <c r="I177" s="4" t="str">
        <f t="shared" si="134"/>
        <v/>
      </c>
      <c r="J177" s="31" t="s">
        <v>1040</v>
      </c>
      <c r="K177" s="4" t="str">
        <f t="shared" si="135"/>
        <v/>
      </c>
      <c r="L177" s="31" t="s">
        <v>1042</v>
      </c>
      <c r="M177" s="4" t="str">
        <f t="shared" si="136"/>
        <v/>
      </c>
      <c r="N177" s="31" t="s">
        <v>1020</v>
      </c>
      <c r="O177" s="4" t="str">
        <f t="shared" si="137"/>
        <v/>
      </c>
      <c r="P177" s="5">
        <v>45412</v>
      </c>
      <c r="Q177" s="5" t="str">
        <f t="shared" si="138"/>
        <v/>
      </c>
      <c r="R177" s="5" t="str">
        <f t="shared" si="139"/>
        <v/>
      </c>
      <c r="S177" s="4">
        <v>99923.971224000008</v>
      </c>
      <c r="T177" s="7">
        <f t="shared" si="191"/>
        <v>99924</v>
      </c>
      <c r="U177" s="4">
        <v>10183</v>
      </c>
      <c r="V177" s="4">
        <f>VLOOKUP(U177,'CC Odoo'!$A$1:$E$998,4,FALSE)</f>
        <v>955</v>
      </c>
      <c r="W177" s="4" t="str">
        <f t="shared" si="140"/>
        <v>{"955": 100.0}</v>
      </c>
      <c r="X177" s="4" t="str">
        <f t="shared" si="141"/>
        <v>101011701</v>
      </c>
      <c r="Y177" s="4" t="str">
        <f t="shared" si="142"/>
        <v>3010093</v>
      </c>
      <c r="Z177" s="4" t="str">
        <f t="shared" si="143"/>
        <v>3010094</v>
      </c>
      <c r="AA177" s="4" t="str">
        <f t="shared" si="144"/>
        <v>101011701</v>
      </c>
      <c r="AB177" s="4" t="str">
        <f t="shared" si="145"/>
        <v>3010096</v>
      </c>
      <c r="AC177" s="4" t="str">
        <f t="shared" si="146"/>
        <v>3010097</v>
      </c>
      <c r="AD177" s="5">
        <f t="shared" si="147"/>
        <v>45417</v>
      </c>
      <c r="AE177" s="5" t="str">
        <f t="shared" si="148"/>
        <v/>
      </c>
      <c r="AF177" s="5">
        <f t="shared" si="149"/>
        <v>45387</v>
      </c>
      <c r="AG177" s="5" t="str">
        <f t="shared" si="150"/>
        <v/>
      </c>
      <c r="AH177" s="5">
        <f t="shared" si="151"/>
        <v>45412</v>
      </c>
      <c r="AI177" s="5" t="str">
        <f t="shared" si="152"/>
        <v/>
      </c>
      <c r="AJ177" s="5">
        <f t="shared" si="153"/>
        <v>45397</v>
      </c>
      <c r="AK177" s="5" t="str">
        <f t="shared" si="154"/>
        <v/>
      </c>
      <c r="AL177" s="5">
        <f t="shared" si="155"/>
        <v>45382</v>
      </c>
      <c r="AM177" s="5" t="str">
        <f t="shared" si="156"/>
        <v/>
      </c>
      <c r="AN177" s="5">
        <f t="shared" si="157"/>
        <v>45403</v>
      </c>
      <c r="AO177" s="5" t="str">
        <f t="shared" si="158"/>
        <v/>
      </c>
      <c r="AQ177" s="4" t="str">
        <f t="shared" si="192"/>
        <v>{"</v>
      </c>
      <c r="AR177" s="4" t="str">
        <f t="shared" si="193"/>
        <v>"</v>
      </c>
      <c r="AS177" s="4" t="str">
        <f t="shared" si="194"/>
        <v xml:space="preserve">: </v>
      </c>
      <c r="AT177" s="4" t="str">
        <f t="shared" si="195"/>
        <v>100.0</v>
      </c>
      <c r="AU177" s="4" t="str">
        <f t="shared" si="196"/>
        <v>}</v>
      </c>
      <c r="AW177" s="8" t="str">
        <f t="shared" si="166"/>
        <v>15% PUR</v>
      </c>
      <c r="AX177" s="8" t="str">
        <f t="shared" si="167"/>
        <v>0% PUR</v>
      </c>
      <c r="AY177" s="8" t="str">
        <f t="shared" si="168"/>
        <v>15% PUR</v>
      </c>
      <c r="AZ177" s="8" t="str">
        <f t="shared" si="169"/>
        <v>15% PUR</v>
      </c>
      <c r="BA177" s="8" t="str">
        <f t="shared" si="170"/>
        <v>15% PUR</v>
      </c>
      <c r="BB177" s="8" t="str">
        <f t="shared" si="171"/>
        <v>0% PUR</v>
      </c>
      <c r="BC177" s="4" t="str">
        <f t="shared" si="159"/>
        <v>Deduction of Advance Payment to Suppliers</v>
      </c>
      <c r="BD177" s="4" t="str">
        <f t="shared" si="197"/>
        <v>Manpower</v>
      </c>
      <c r="BE177" s="4" t="str">
        <f t="shared" si="198"/>
        <v>Machinary</v>
      </c>
      <c r="BF177" s="4" t="str">
        <f t="shared" si="199"/>
        <v>Deduction of Advance Payment to Suppliers</v>
      </c>
      <c r="BG177" s="4" t="str">
        <f t="shared" si="200"/>
        <v>Indirect Costs</v>
      </c>
      <c r="BH177" s="4" t="str">
        <f t="shared" si="201"/>
        <v>Overheads</v>
      </c>
      <c r="BI177" s="4">
        <f t="shared" si="172"/>
        <v>-1</v>
      </c>
      <c r="BJ177" s="4">
        <f t="shared" si="173"/>
        <v>1</v>
      </c>
      <c r="BK177" s="4">
        <f t="shared" si="174"/>
        <v>1</v>
      </c>
      <c r="BL177" s="4">
        <f t="shared" si="175"/>
        <v>-1</v>
      </c>
      <c r="BM177" s="4">
        <f t="shared" si="176"/>
        <v>1</v>
      </c>
      <c r="BN177" s="4">
        <f t="shared" si="177"/>
        <v>1</v>
      </c>
      <c r="BO177" s="26">
        <f t="shared" si="178"/>
        <v>46315</v>
      </c>
      <c r="BP177" s="26">
        <f t="shared" si="179"/>
        <v>22623</v>
      </c>
      <c r="BQ177" s="26">
        <f t="shared" si="180"/>
        <v>2088</v>
      </c>
      <c r="BR177" s="26">
        <f t="shared" si="181"/>
        <v>9273</v>
      </c>
      <c r="BS177" s="26">
        <f t="shared" si="182"/>
        <v>3967</v>
      </c>
      <c r="BT177" s="26">
        <f t="shared" si="183"/>
        <v>9153</v>
      </c>
      <c r="BU177" s="27">
        <f t="shared" si="184"/>
        <v>-99924</v>
      </c>
      <c r="BV177" s="27" t="str">
        <f t="shared" si="185"/>
        <v/>
      </c>
    </row>
    <row r="178" spans="1:74" x14ac:dyDescent="0.2">
      <c r="A178" s="4" t="s">
        <v>794</v>
      </c>
      <c r="B178" s="5">
        <v>45383</v>
      </c>
      <c r="C178" s="5">
        <f t="shared" si="131"/>
        <v>45353</v>
      </c>
      <c r="D178" s="31" t="s">
        <v>1038</v>
      </c>
      <c r="E178" s="4" t="str">
        <f t="shared" si="132"/>
        <v>Raw Material Supplier</v>
      </c>
      <c r="F178" s="31" t="s">
        <v>1039</v>
      </c>
      <c r="G178" s="4" t="str">
        <f t="shared" si="133"/>
        <v>Employees Wages &amp; Salaries</v>
      </c>
      <c r="H178" s="31" t="s">
        <v>1041</v>
      </c>
      <c r="I178" s="4" t="str">
        <f t="shared" si="134"/>
        <v>Machinary Depreciation &amp; Maintenance</v>
      </c>
      <c r="J178" s="31" t="s">
        <v>1040</v>
      </c>
      <c r="K178" s="4" t="str">
        <f t="shared" si="135"/>
        <v>Subcontractors &amp; Services</v>
      </c>
      <c r="L178" s="31" t="s">
        <v>1042</v>
      </c>
      <c r="M178" s="4" t="str">
        <f t="shared" si="136"/>
        <v>Indirect Costs</v>
      </c>
      <c r="N178" s="31" t="s">
        <v>1020</v>
      </c>
      <c r="O178" s="4" t="str">
        <f t="shared" si="137"/>
        <v>Overheads</v>
      </c>
      <c r="P178" s="5">
        <v>45412</v>
      </c>
      <c r="Q178" s="5">
        <f t="shared" si="138"/>
        <v>45382</v>
      </c>
      <c r="R178" s="5">
        <f t="shared" si="139"/>
        <v>45382</v>
      </c>
      <c r="S178" s="4">
        <v>101959.75</v>
      </c>
      <c r="T178" s="7">
        <f t="shared" si="191"/>
        <v>101960</v>
      </c>
      <c r="U178" s="4">
        <v>10168</v>
      </c>
      <c r="V178" s="4">
        <f>VLOOKUP(U178,'CC Odoo'!$A$1:$E$998,4,FALSE)</f>
        <v>940</v>
      </c>
      <c r="W178" s="4" t="str">
        <f t="shared" si="140"/>
        <v>{"940": 100.0}</v>
      </c>
      <c r="X178" s="4" t="str">
        <f t="shared" si="141"/>
        <v>3010092</v>
      </c>
      <c r="Y178" s="4" t="str">
        <f t="shared" si="142"/>
        <v>3010093</v>
      </c>
      <c r="Z178" s="4" t="str">
        <f t="shared" si="143"/>
        <v>3010094</v>
      </c>
      <c r="AA178" s="4" t="str">
        <f t="shared" si="144"/>
        <v>3010095</v>
      </c>
      <c r="AB178" s="4" t="str">
        <f t="shared" si="145"/>
        <v>3010096</v>
      </c>
      <c r="AC178" s="4" t="str">
        <f t="shared" si="146"/>
        <v>3010097</v>
      </c>
      <c r="AD178" s="5">
        <f t="shared" si="147"/>
        <v>45417</v>
      </c>
      <c r="AE178" s="5">
        <f t="shared" si="148"/>
        <v>45417</v>
      </c>
      <c r="AF178" s="5">
        <f t="shared" si="149"/>
        <v>45387</v>
      </c>
      <c r="AG178" s="5">
        <f t="shared" si="150"/>
        <v>45387</v>
      </c>
      <c r="AH178" s="5">
        <f t="shared" si="151"/>
        <v>45412</v>
      </c>
      <c r="AI178" s="5">
        <f t="shared" si="152"/>
        <v>45412</v>
      </c>
      <c r="AJ178" s="5">
        <f t="shared" si="153"/>
        <v>45397</v>
      </c>
      <c r="AK178" s="5">
        <f t="shared" si="154"/>
        <v>45397</v>
      </c>
      <c r="AL178" s="5">
        <f t="shared" si="155"/>
        <v>45382</v>
      </c>
      <c r="AM178" s="5">
        <f t="shared" si="156"/>
        <v>45382</v>
      </c>
      <c r="AN178" s="5">
        <f t="shared" si="157"/>
        <v>45403</v>
      </c>
      <c r="AO178" s="5">
        <f t="shared" si="158"/>
        <v>45403</v>
      </c>
      <c r="AQ178" s="4" t="str">
        <f t="shared" si="192"/>
        <v>{"</v>
      </c>
      <c r="AR178" s="4" t="str">
        <f t="shared" si="193"/>
        <v>"</v>
      </c>
      <c r="AS178" s="4" t="str">
        <f t="shared" si="194"/>
        <v xml:space="preserve">: </v>
      </c>
      <c r="AT178" s="4" t="str">
        <f t="shared" si="195"/>
        <v>100.0</v>
      </c>
      <c r="AU178" s="4" t="str">
        <f t="shared" si="196"/>
        <v>}</v>
      </c>
      <c r="AW178" s="8" t="str">
        <f t="shared" si="166"/>
        <v>15% PUR</v>
      </c>
      <c r="AX178" s="8" t="str">
        <f t="shared" si="167"/>
        <v>0% PUR</v>
      </c>
      <c r="AY178" s="8" t="str">
        <f t="shared" si="168"/>
        <v>15% PUR</v>
      </c>
      <c r="AZ178" s="8" t="str">
        <f t="shared" si="169"/>
        <v>15% PUR</v>
      </c>
      <c r="BA178" s="8" t="str">
        <f t="shared" si="170"/>
        <v>15% PUR</v>
      </c>
      <c r="BB178" s="8" t="str">
        <f t="shared" si="171"/>
        <v>0% PUR</v>
      </c>
      <c r="BC178" s="4" t="str">
        <f t="shared" si="159"/>
        <v>Raw Material</v>
      </c>
      <c r="BD178" s="4" t="str">
        <f t="shared" si="197"/>
        <v>Manpower</v>
      </c>
      <c r="BE178" s="4" t="str">
        <f t="shared" si="198"/>
        <v>Machinary</v>
      </c>
      <c r="BF178" s="4" t="str">
        <f t="shared" si="199"/>
        <v>Subcontractors</v>
      </c>
      <c r="BG178" s="4" t="str">
        <f t="shared" si="200"/>
        <v>Indirect Costs</v>
      </c>
      <c r="BH178" s="4" t="str">
        <f t="shared" si="201"/>
        <v>Overheads</v>
      </c>
      <c r="BI178" s="4">
        <f t="shared" si="172"/>
        <v>1</v>
      </c>
      <c r="BJ178" s="4">
        <f t="shared" si="173"/>
        <v>1</v>
      </c>
      <c r="BK178" s="4">
        <f t="shared" si="174"/>
        <v>1</v>
      </c>
      <c r="BL178" s="4">
        <f t="shared" si="175"/>
        <v>1</v>
      </c>
      <c r="BM178" s="4">
        <f t="shared" si="176"/>
        <v>1</v>
      </c>
      <c r="BN178" s="4">
        <f t="shared" si="177"/>
        <v>1</v>
      </c>
      <c r="BO178" s="26">
        <f t="shared" si="178"/>
        <v>47258</v>
      </c>
      <c r="BP178" s="26">
        <f t="shared" si="179"/>
        <v>23084</v>
      </c>
      <c r="BQ178" s="26">
        <f t="shared" si="180"/>
        <v>2131</v>
      </c>
      <c r="BR178" s="26">
        <f t="shared" si="181"/>
        <v>9462</v>
      </c>
      <c r="BS178" s="26">
        <f t="shared" si="182"/>
        <v>4048</v>
      </c>
      <c r="BT178" s="26">
        <f t="shared" si="183"/>
        <v>9340</v>
      </c>
      <c r="BU178" s="27">
        <f t="shared" si="184"/>
        <v>101960</v>
      </c>
      <c r="BV178" s="27">
        <f t="shared" si="185"/>
        <v>95323</v>
      </c>
    </row>
    <row r="179" spans="1:74" x14ac:dyDescent="0.2">
      <c r="A179" s="4" t="s">
        <v>795</v>
      </c>
      <c r="B179" s="5">
        <v>45383</v>
      </c>
      <c r="C179" s="5" t="str">
        <f t="shared" si="131"/>
        <v/>
      </c>
      <c r="D179" s="31" t="s">
        <v>1038</v>
      </c>
      <c r="E179" s="4" t="str">
        <f t="shared" si="132"/>
        <v/>
      </c>
      <c r="F179" s="31" t="s">
        <v>1039</v>
      </c>
      <c r="G179" s="4" t="str">
        <f t="shared" si="133"/>
        <v/>
      </c>
      <c r="H179" s="31" t="s">
        <v>1041</v>
      </c>
      <c r="I179" s="4" t="str">
        <f t="shared" si="134"/>
        <v/>
      </c>
      <c r="J179" s="31" t="s">
        <v>1040</v>
      </c>
      <c r="K179" s="4" t="str">
        <f t="shared" si="135"/>
        <v/>
      </c>
      <c r="L179" s="31" t="s">
        <v>1042</v>
      </c>
      <c r="M179" s="4" t="str">
        <f t="shared" si="136"/>
        <v/>
      </c>
      <c r="N179" s="31" t="s">
        <v>1020</v>
      </c>
      <c r="O179" s="4" t="str">
        <f t="shared" si="137"/>
        <v/>
      </c>
      <c r="P179" s="5">
        <v>45412</v>
      </c>
      <c r="Q179" s="5" t="str">
        <f t="shared" si="138"/>
        <v/>
      </c>
      <c r="R179" s="5" t="str">
        <f t="shared" si="139"/>
        <v/>
      </c>
      <c r="S179" s="4">
        <v>20391.95</v>
      </c>
      <c r="T179" s="7">
        <f t="shared" si="191"/>
        <v>20392</v>
      </c>
      <c r="U179" s="4">
        <v>10168</v>
      </c>
      <c r="V179" s="4">
        <f>VLOOKUP(U179,'CC Odoo'!$A$1:$E$998,4,FALSE)</f>
        <v>940</v>
      </c>
      <c r="W179" s="4" t="str">
        <f t="shared" si="140"/>
        <v>{"940": 100.0}</v>
      </c>
      <c r="X179" s="4" t="str">
        <f t="shared" si="141"/>
        <v>101011701</v>
      </c>
      <c r="Y179" s="4" t="str">
        <f t="shared" si="142"/>
        <v>3010093</v>
      </c>
      <c r="Z179" s="4" t="str">
        <f t="shared" si="143"/>
        <v>3010094</v>
      </c>
      <c r="AA179" s="4" t="str">
        <f t="shared" si="144"/>
        <v>101011701</v>
      </c>
      <c r="AB179" s="4" t="str">
        <f t="shared" si="145"/>
        <v>3010096</v>
      </c>
      <c r="AC179" s="4" t="str">
        <f t="shared" si="146"/>
        <v>3010097</v>
      </c>
      <c r="AD179" s="5">
        <f t="shared" si="147"/>
        <v>45417</v>
      </c>
      <c r="AE179" s="5" t="str">
        <f t="shared" si="148"/>
        <v/>
      </c>
      <c r="AF179" s="5">
        <f t="shared" si="149"/>
        <v>45387</v>
      </c>
      <c r="AG179" s="5" t="str">
        <f t="shared" si="150"/>
        <v/>
      </c>
      <c r="AH179" s="5">
        <f t="shared" si="151"/>
        <v>45412</v>
      </c>
      <c r="AI179" s="5" t="str">
        <f t="shared" si="152"/>
        <v/>
      </c>
      <c r="AJ179" s="5">
        <f t="shared" si="153"/>
        <v>45397</v>
      </c>
      <c r="AK179" s="5" t="str">
        <f t="shared" si="154"/>
        <v/>
      </c>
      <c r="AL179" s="5">
        <f t="shared" si="155"/>
        <v>45382</v>
      </c>
      <c r="AM179" s="5" t="str">
        <f t="shared" si="156"/>
        <v/>
      </c>
      <c r="AN179" s="5">
        <f t="shared" si="157"/>
        <v>45403</v>
      </c>
      <c r="AO179" s="5" t="str">
        <f t="shared" si="158"/>
        <v/>
      </c>
      <c r="AQ179" s="4" t="str">
        <f t="shared" si="192"/>
        <v>{"</v>
      </c>
      <c r="AR179" s="4" t="str">
        <f t="shared" si="193"/>
        <v>"</v>
      </c>
      <c r="AS179" s="4" t="str">
        <f t="shared" si="194"/>
        <v xml:space="preserve">: </v>
      </c>
      <c r="AT179" s="4" t="str">
        <f t="shared" si="195"/>
        <v>100.0</v>
      </c>
      <c r="AU179" s="4" t="str">
        <f t="shared" si="196"/>
        <v>}</v>
      </c>
      <c r="AW179" s="8" t="str">
        <f t="shared" si="166"/>
        <v>15% PUR</v>
      </c>
      <c r="AX179" s="8" t="str">
        <f t="shared" si="167"/>
        <v>0% PUR</v>
      </c>
      <c r="AY179" s="8" t="str">
        <f t="shared" si="168"/>
        <v>15% PUR</v>
      </c>
      <c r="AZ179" s="8" t="str">
        <f t="shared" si="169"/>
        <v>15% PUR</v>
      </c>
      <c r="BA179" s="8" t="str">
        <f t="shared" si="170"/>
        <v>15% PUR</v>
      </c>
      <c r="BB179" s="8" t="str">
        <f t="shared" si="171"/>
        <v>0% PUR</v>
      </c>
      <c r="BC179" s="4" t="str">
        <f t="shared" si="159"/>
        <v>Deduction of Advance Payment to Suppliers</v>
      </c>
      <c r="BD179" s="4" t="str">
        <f t="shared" si="197"/>
        <v>Manpower</v>
      </c>
      <c r="BE179" s="4" t="str">
        <f t="shared" si="198"/>
        <v>Machinary</v>
      </c>
      <c r="BF179" s="4" t="str">
        <f t="shared" si="199"/>
        <v>Deduction of Advance Payment to Suppliers</v>
      </c>
      <c r="BG179" s="4" t="str">
        <f t="shared" si="200"/>
        <v>Indirect Costs</v>
      </c>
      <c r="BH179" s="4" t="str">
        <f t="shared" si="201"/>
        <v>Overheads</v>
      </c>
      <c r="BI179" s="4">
        <f t="shared" si="172"/>
        <v>-1</v>
      </c>
      <c r="BJ179" s="4">
        <f t="shared" si="173"/>
        <v>1</v>
      </c>
      <c r="BK179" s="4">
        <f t="shared" si="174"/>
        <v>1</v>
      </c>
      <c r="BL179" s="4">
        <f t="shared" si="175"/>
        <v>-1</v>
      </c>
      <c r="BM179" s="4">
        <f t="shared" si="176"/>
        <v>1</v>
      </c>
      <c r="BN179" s="4">
        <f t="shared" si="177"/>
        <v>1</v>
      </c>
      <c r="BO179" s="26">
        <f t="shared" si="178"/>
        <v>9452</v>
      </c>
      <c r="BP179" s="26">
        <f t="shared" si="179"/>
        <v>4617</v>
      </c>
      <c r="BQ179" s="26">
        <f t="shared" si="180"/>
        <v>426</v>
      </c>
      <c r="BR179" s="26">
        <f t="shared" si="181"/>
        <v>1892</v>
      </c>
      <c r="BS179" s="26">
        <f t="shared" si="182"/>
        <v>810</v>
      </c>
      <c r="BT179" s="26">
        <f t="shared" si="183"/>
        <v>1868</v>
      </c>
      <c r="BU179" s="27">
        <f t="shared" si="184"/>
        <v>-20392</v>
      </c>
      <c r="BV179" s="27" t="str">
        <f t="shared" si="185"/>
        <v/>
      </c>
    </row>
    <row r="180" spans="1:74" x14ac:dyDescent="0.2">
      <c r="A180" s="4" t="s">
        <v>794</v>
      </c>
      <c r="B180" s="5">
        <v>45413</v>
      </c>
      <c r="C180" s="5">
        <f t="shared" si="131"/>
        <v>45383</v>
      </c>
      <c r="D180" s="31" t="s">
        <v>1038</v>
      </c>
      <c r="E180" s="4" t="str">
        <f t="shared" si="132"/>
        <v>Raw Material Supplier</v>
      </c>
      <c r="F180" s="31" t="s">
        <v>1039</v>
      </c>
      <c r="G180" s="4" t="str">
        <f t="shared" si="133"/>
        <v>Employees Wages &amp; Salaries</v>
      </c>
      <c r="H180" s="31" t="s">
        <v>1041</v>
      </c>
      <c r="I180" s="4" t="str">
        <f t="shared" si="134"/>
        <v>Machinary Depreciation &amp; Maintenance</v>
      </c>
      <c r="J180" s="31" t="s">
        <v>1040</v>
      </c>
      <c r="K180" s="4" t="str">
        <f t="shared" si="135"/>
        <v>Subcontractors &amp; Services</v>
      </c>
      <c r="L180" s="31" t="s">
        <v>1042</v>
      </c>
      <c r="M180" s="4" t="str">
        <f t="shared" si="136"/>
        <v>Indirect Costs</v>
      </c>
      <c r="N180" s="31" t="s">
        <v>1020</v>
      </c>
      <c r="O180" s="4" t="str">
        <f t="shared" si="137"/>
        <v>Overheads</v>
      </c>
      <c r="P180" s="5">
        <v>45443</v>
      </c>
      <c r="Q180" s="5">
        <f t="shared" si="138"/>
        <v>45413</v>
      </c>
      <c r="R180" s="5">
        <f t="shared" si="139"/>
        <v>45413</v>
      </c>
      <c r="S180" s="4">
        <v>153895.20000000001</v>
      </c>
      <c r="T180" s="7">
        <f t="shared" si="191"/>
        <v>153895</v>
      </c>
      <c r="U180" s="4">
        <v>10077</v>
      </c>
      <c r="V180" s="4">
        <f>VLOOKUP(U180,'CC Odoo'!$A$1:$E$998,4,FALSE)</f>
        <v>851</v>
      </c>
      <c r="W180" s="4" t="str">
        <f t="shared" si="140"/>
        <v>{"851": 100.0}</v>
      </c>
      <c r="X180" s="4" t="str">
        <f t="shared" si="141"/>
        <v>3010092</v>
      </c>
      <c r="Y180" s="4" t="str">
        <f t="shared" si="142"/>
        <v>3010093</v>
      </c>
      <c r="Z180" s="4" t="str">
        <f t="shared" si="143"/>
        <v>3010094</v>
      </c>
      <c r="AA180" s="4" t="str">
        <f t="shared" si="144"/>
        <v>3010095</v>
      </c>
      <c r="AB180" s="4" t="str">
        <f t="shared" si="145"/>
        <v>3010096</v>
      </c>
      <c r="AC180" s="4" t="str">
        <f t="shared" si="146"/>
        <v>3010097</v>
      </c>
      <c r="AD180" s="5">
        <f t="shared" si="147"/>
        <v>45448</v>
      </c>
      <c r="AE180" s="5">
        <f t="shared" si="148"/>
        <v>45448</v>
      </c>
      <c r="AF180" s="5">
        <f t="shared" si="149"/>
        <v>45418</v>
      </c>
      <c r="AG180" s="5">
        <f t="shared" si="150"/>
        <v>45418</v>
      </c>
      <c r="AH180" s="5">
        <f t="shared" si="151"/>
        <v>45443</v>
      </c>
      <c r="AI180" s="5">
        <f t="shared" si="152"/>
        <v>45443</v>
      </c>
      <c r="AJ180" s="5">
        <f t="shared" si="153"/>
        <v>45428</v>
      </c>
      <c r="AK180" s="5">
        <f t="shared" si="154"/>
        <v>45428</v>
      </c>
      <c r="AL180" s="5">
        <f t="shared" si="155"/>
        <v>45413</v>
      </c>
      <c r="AM180" s="5">
        <f t="shared" si="156"/>
        <v>45413</v>
      </c>
      <c r="AN180" s="5">
        <f t="shared" si="157"/>
        <v>45434</v>
      </c>
      <c r="AO180" s="5">
        <f t="shared" si="158"/>
        <v>45434</v>
      </c>
      <c r="AQ180" s="4" t="str">
        <f t="shared" si="192"/>
        <v>{"</v>
      </c>
      <c r="AR180" s="4" t="str">
        <f t="shared" si="193"/>
        <v>"</v>
      </c>
      <c r="AS180" s="4" t="str">
        <f t="shared" si="194"/>
        <v xml:space="preserve">: </v>
      </c>
      <c r="AT180" s="4" t="str">
        <f t="shared" si="195"/>
        <v>100.0</v>
      </c>
      <c r="AU180" s="4" t="str">
        <f t="shared" si="196"/>
        <v>}</v>
      </c>
      <c r="AW180" s="8" t="str">
        <f t="shared" si="166"/>
        <v>15% PUR</v>
      </c>
      <c r="AX180" s="8" t="str">
        <f t="shared" si="167"/>
        <v>0% PUR</v>
      </c>
      <c r="AY180" s="8" t="str">
        <f t="shared" si="168"/>
        <v>15% PUR</v>
      </c>
      <c r="AZ180" s="8" t="str">
        <f t="shared" si="169"/>
        <v>15% PUR</v>
      </c>
      <c r="BA180" s="8" t="str">
        <f t="shared" si="170"/>
        <v>15% PUR</v>
      </c>
      <c r="BB180" s="8" t="str">
        <f t="shared" si="171"/>
        <v>0% PUR</v>
      </c>
      <c r="BC180" s="4" t="str">
        <f t="shared" si="159"/>
        <v>Raw Material</v>
      </c>
      <c r="BD180" s="4" t="str">
        <f t="shared" si="197"/>
        <v>Manpower</v>
      </c>
      <c r="BE180" s="4" t="str">
        <f t="shared" si="198"/>
        <v>Machinary</v>
      </c>
      <c r="BF180" s="4" t="str">
        <f t="shared" si="199"/>
        <v>Subcontractors</v>
      </c>
      <c r="BG180" s="4" t="str">
        <f t="shared" si="200"/>
        <v>Indirect Costs</v>
      </c>
      <c r="BH180" s="4" t="str">
        <f t="shared" si="201"/>
        <v>Overheads</v>
      </c>
      <c r="BI180" s="4">
        <f t="shared" si="172"/>
        <v>1</v>
      </c>
      <c r="BJ180" s="4">
        <f t="shared" si="173"/>
        <v>1</v>
      </c>
      <c r="BK180" s="4">
        <f t="shared" si="174"/>
        <v>1</v>
      </c>
      <c r="BL180" s="4">
        <f t="shared" si="175"/>
        <v>1</v>
      </c>
      <c r="BM180" s="4">
        <f t="shared" si="176"/>
        <v>1</v>
      </c>
      <c r="BN180" s="4">
        <f t="shared" si="177"/>
        <v>1</v>
      </c>
      <c r="BO180" s="26">
        <f t="shared" si="178"/>
        <v>71330</v>
      </c>
      <c r="BP180" s="26">
        <f t="shared" si="179"/>
        <v>34842</v>
      </c>
      <c r="BQ180" s="26">
        <f t="shared" si="180"/>
        <v>3216</v>
      </c>
      <c r="BR180" s="26">
        <f t="shared" si="181"/>
        <v>14281</v>
      </c>
      <c r="BS180" s="26">
        <f t="shared" si="182"/>
        <v>6110</v>
      </c>
      <c r="BT180" s="26">
        <f t="shared" si="183"/>
        <v>14097</v>
      </c>
      <c r="BU180" s="27">
        <f t="shared" si="184"/>
        <v>153895</v>
      </c>
      <c r="BV180" s="27">
        <f t="shared" si="185"/>
        <v>143876</v>
      </c>
    </row>
    <row r="181" spans="1:74" x14ac:dyDescent="0.2">
      <c r="A181" s="4" t="s">
        <v>795</v>
      </c>
      <c r="B181" s="5">
        <v>45413</v>
      </c>
      <c r="C181" s="5" t="str">
        <f t="shared" si="131"/>
        <v/>
      </c>
      <c r="D181" s="31" t="s">
        <v>1038</v>
      </c>
      <c r="E181" s="4" t="str">
        <f t="shared" si="132"/>
        <v/>
      </c>
      <c r="F181" s="31" t="s">
        <v>1039</v>
      </c>
      <c r="G181" s="4" t="str">
        <f t="shared" si="133"/>
        <v/>
      </c>
      <c r="H181" s="31" t="s">
        <v>1041</v>
      </c>
      <c r="I181" s="4" t="str">
        <f t="shared" si="134"/>
        <v/>
      </c>
      <c r="J181" s="31" t="s">
        <v>1040</v>
      </c>
      <c r="K181" s="4" t="str">
        <f t="shared" si="135"/>
        <v/>
      </c>
      <c r="L181" s="31" t="s">
        <v>1042</v>
      </c>
      <c r="M181" s="4" t="str">
        <f t="shared" si="136"/>
        <v/>
      </c>
      <c r="N181" s="31" t="s">
        <v>1020</v>
      </c>
      <c r="O181" s="4" t="str">
        <f t="shared" si="137"/>
        <v/>
      </c>
      <c r="P181" s="5">
        <v>45443</v>
      </c>
      <c r="Q181" s="5" t="str">
        <f t="shared" si="138"/>
        <v/>
      </c>
      <c r="R181" s="5" t="str">
        <f t="shared" si="139"/>
        <v/>
      </c>
      <c r="S181" s="4">
        <v>30779.040000000005</v>
      </c>
      <c r="T181" s="7">
        <f t="shared" si="191"/>
        <v>30779</v>
      </c>
      <c r="U181" s="4">
        <v>10077</v>
      </c>
      <c r="V181" s="4">
        <f>VLOOKUP(U181,'CC Odoo'!$A$1:$E$998,4,FALSE)</f>
        <v>851</v>
      </c>
      <c r="W181" s="4" t="str">
        <f t="shared" si="140"/>
        <v>{"851": 100.0}</v>
      </c>
      <c r="X181" s="4" t="str">
        <f t="shared" si="141"/>
        <v>101011701</v>
      </c>
      <c r="Y181" s="4" t="str">
        <f t="shared" si="142"/>
        <v>3010093</v>
      </c>
      <c r="Z181" s="4" t="str">
        <f t="shared" si="143"/>
        <v>3010094</v>
      </c>
      <c r="AA181" s="4" t="str">
        <f t="shared" si="144"/>
        <v>101011701</v>
      </c>
      <c r="AB181" s="4" t="str">
        <f t="shared" si="145"/>
        <v>3010096</v>
      </c>
      <c r="AC181" s="4" t="str">
        <f t="shared" si="146"/>
        <v>3010097</v>
      </c>
      <c r="AD181" s="5">
        <f t="shared" si="147"/>
        <v>45448</v>
      </c>
      <c r="AE181" s="5" t="str">
        <f t="shared" si="148"/>
        <v/>
      </c>
      <c r="AF181" s="5">
        <f t="shared" si="149"/>
        <v>45418</v>
      </c>
      <c r="AG181" s="5" t="str">
        <f t="shared" si="150"/>
        <v/>
      </c>
      <c r="AH181" s="5">
        <f t="shared" si="151"/>
        <v>45443</v>
      </c>
      <c r="AI181" s="5" t="str">
        <f t="shared" si="152"/>
        <v/>
      </c>
      <c r="AJ181" s="5">
        <f t="shared" si="153"/>
        <v>45428</v>
      </c>
      <c r="AK181" s="5" t="str">
        <f t="shared" si="154"/>
        <v/>
      </c>
      <c r="AL181" s="5">
        <f t="shared" si="155"/>
        <v>45413</v>
      </c>
      <c r="AM181" s="5" t="str">
        <f t="shared" si="156"/>
        <v/>
      </c>
      <c r="AN181" s="5">
        <f t="shared" si="157"/>
        <v>45434</v>
      </c>
      <c r="AO181" s="5" t="str">
        <f t="shared" si="158"/>
        <v/>
      </c>
      <c r="AQ181" s="4" t="str">
        <f t="shared" si="192"/>
        <v>{"</v>
      </c>
      <c r="AR181" s="4" t="str">
        <f t="shared" si="193"/>
        <v>"</v>
      </c>
      <c r="AS181" s="4" t="str">
        <f t="shared" si="194"/>
        <v xml:space="preserve">: </v>
      </c>
      <c r="AT181" s="4" t="str">
        <f t="shared" si="195"/>
        <v>100.0</v>
      </c>
      <c r="AU181" s="4" t="str">
        <f t="shared" si="196"/>
        <v>}</v>
      </c>
      <c r="AW181" s="8" t="str">
        <f t="shared" si="166"/>
        <v>15% PUR</v>
      </c>
      <c r="AX181" s="8" t="str">
        <f t="shared" si="167"/>
        <v>0% PUR</v>
      </c>
      <c r="AY181" s="8" t="str">
        <f t="shared" si="168"/>
        <v>15% PUR</v>
      </c>
      <c r="AZ181" s="8" t="str">
        <f t="shared" si="169"/>
        <v>15% PUR</v>
      </c>
      <c r="BA181" s="8" t="str">
        <f t="shared" si="170"/>
        <v>15% PUR</v>
      </c>
      <c r="BB181" s="8" t="str">
        <f t="shared" si="171"/>
        <v>0% PUR</v>
      </c>
      <c r="BC181" s="4" t="str">
        <f t="shared" si="159"/>
        <v>Deduction of Advance Payment to Suppliers</v>
      </c>
      <c r="BD181" s="4" t="str">
        <f t="shared" si="197"/>
        <v>Manpower</v>
      </c>
      <c r="BE181" s="4" t="str">
        <f t="shared" si="198"/>
        <v>Machinary</v>
      </c>
      <c r="BF181" s="4" t="str">
        <f t="shared" si="199"/>
        <v>Deduction of Advance Payment to Suppliers</v>
      </c>
      <c r="BG181" s="4" t="str">
        <f t="shared" si="200"/>
        <v>Indirect Costs</v>
      </c>
      <c r="BH181" s="4" t="str">
        <f t="shared" si="201"/>
        <v>Overheads</v>
      </c>
      <c r="BI181" s="4">
        <f t="shared" si="172"/>
        <v>-1</v>
      </c>
      <c r="BJ181" s="4">
        <f t="shared" si="173"/>
        <v>1</v>
      </c>
      <c r="BK181" s="4">
        <f t="shared" si="174"/>
        <v>1</v>
      </c>
      <c r="BL181" s="4">
        <f t="shared" si="175"/>
        <v>-1</v>
      </c>
      <c r="BM181" s="4">
        <f t="shared" si="176"/>
        <v>1</v>
      </c>
      <c r="BN181" s="4">
        <f t="shared" si="177"/>
        <v>1</v>
      </c>
      <c r="BO181" s="26">
        <f t="shared" si="178"/>
        <v>14266</v>
      </c>
      <c r="BP181" s="26">
        <f t="shared" si="179"/>
        <v>6968</v>
      </c>
      <c r="BQ181" s="26">
        <f t="shared" si="180"/>
        <v>643</v>
      </c>
      <c r="BR181" s="26">
        <f t="shared" si="181"/>
        <v>2856</v>
      </c>
      <c r="BS181" s="26">
        <f t="shared" si="182"/>
        <v>1222</v>
      </c>
      <c r="BT181" s="26">
        <f t="shared" si="183"/>
        <v>2819</v>
      </c>
      <c r="BU181" s="27">
        <f t="shared" si="184"/>
        <v>-30779</v>
      </c>
      <c r="BV181" s="27" t="str">
        <f t="shared" si="185"/>
        <v/>
      </c>
    </row>
    <row r="182" spans="1:74" x14ac:dyDescent="0.2">
      <c r="A182" s="4" t="s">
        <v>794</v>
      </c>
      <c r="B182" s="5">
        <v>45413</v>
      </c>
      <c r="C182" s="5">
        <f t="shared" si="131"/>
        <v>45383</v>
      </c>
      <c r="D182" s="31" t="s">
        <v>1038</v>
      </c>
      <c r="E182" s="4" t="str">
        <f t="shared" si="132"/>
        <v>Raw Material Supplier</v>
      </c>
      <c r="F182" s="31" t="s">
        <v>1039</v>
      </c>
      <c r="G182" s="4" t="str">
        <f t="shared" si="133"/>
        <v>Employees Wages &amp; Salaries</v>
      </c>
      <c r="H182" s="31" t="s">
        <v>1041</v>
      </c>
      <c r="I182" s="4" t="str">
        <f t="shared" si="134"/>
        <v>Machinary Depreciation &amp; Maintenance</v>
      </c>
      <c r="J182" s="31" t="s">
        <v>1040</v>
      </c>
      <c r="K182" s="4" t="str">
        <f t="shared" si="135"/>
        <v>Subcontractors &amp; Services</v>
      </c>
      <c r="L182" s="31" t="s">
        <v>1042</v>
      </c>
      <c r="M182" s="4" t="str">
        <f t="shared" si="136"/>
        <v>Indirect Costs</v>
      </c>
      <c r="N182" s="31" t="s">
        <v>1020</v>
      </c>
      <c r="O182" s="4" t="str">
        <f t="shared" si="137"/>
        <v>Overheads</v>
      </c>
      <c r="P182" s="5">
        <v>45443</v>
      </c>
      <c r="Q182" s="5">
        <f t="shared" si="138"/>
        <v>45413</v>
      </c>
      <c r="R182" s="5">
        <f t="shared" si="139"/>
        <v>45413</v>
      </c>
      <c r="S182" s="4">
        <v>509558.8200000003</v>
      </c>
      <c r="T182" s="7">
        <f t="shared" si="191"/>
        <v>509559</v>
      </c>
      <c r="U182" s="4">
        <v>10245</v>
      </c>
      <c r="V182" s="4">
        <f>VLOOKUP(U182,'CC Odoo'!$A$1:$E$998,4,FALSE)</f>
        <v>1017</v>
      </c>
      <c r="W182" s="4" t="str">
        <f t="shared" si="140"/>
        <v>{"1017": 100.0}</v>
      </c>
      <c r="X182" s="4" t="str">
        <f t="shared" si="141"/>
        <v>3010092</v>
      </c>
      <c r="Y182" s="4" t="str">
        <f t="shared" si="142"/>
        <v>3010093</v>
      </c>
      <c r="Z182" s="4" t="str">
        <f t="shared" si="143"/>
        <v>3010094</v>
      </c>
      <c r="AA182" s="4" t="str">
        <f t="shared" si="144"/>
        <v>3010095</v>
      </c>
      <c r="AB182" s="4" t="str">
        <f t="shared" si="145"/>
        <v>3010096</v>
      </c>
      <c r="AC182" s="4" t="str">
        <f t="shared" si="146"/>
        <v>3010097</v>
      </c>
      <c r="AD182" s="5">
        <f t="shared" si="147"/>
        <v>45448</v>
      </c>
      <c r="AE182" s="5">
        <f t="shared" si="148"/>
        <v>45448</v>
      </c>
      <c r="AF182" s="5">
        <f t="shared" si="149"/>
        <v>45418</v>
      </c>
      <c r="AG182" s="5">
        <f t="shared" si="150"/>
        <v>45418</v>
      </c>
      <c r="AH182" s="5">
        <f t="shared" si="151"/>
        <v>45443</v>
      </c>
      <c r="AI182" s="5">
        <f t="shared" si="152"/>
        <v>45443</v>
      </c>
      <c r="AJ182" s="5">
        <f t="shared" si="153"/>
        <v>45428</v>
      </c>
      <c r="AK182" s="5">
        <f t="shared" si="154"/>
        <v>45428</v>
      </c>
      <c r="AL182" s="5">
        <f t="shared" si="155"/>
        <v>45413</v>
      </c>
      <c r="AM182" s="5">
        <f t="shared" si="156"/>
        <v>45413</v>
      </c>
      <c r="AN182" s="5">
        <f t="shared" si="157"/>
        <v>45434</v>
      </c>
      <c r="AO182" s="5">
        <f t="shared" si="158"/>
        <v>45434</v>
      </c>
      <c r="AQ182" s="4" t="str">
        <f t="shared" si="192"/>
        <v>{"</v>
      </c>
      <c r="AR182" s="4" t="str">
        <f t="shared" si="193"/>
        <v>"</v>
      </c>
      <c r="AS182" s="4" t="str">
        <f t="shared" si="194"/>
        <v xml:space="preserve">: </v>
      </c>
      <c r="AT182" s="4" t="str">
        <f t="shared" si="195"/>
        <v>100.0</v>
      </c>
      <c r="AU182" s="4" t="str">
        <f t="shared" si="196"/>
        <v>}</v>
      </c>
      <c r="AW182" s="8" t="str">
        <f t="shared" si="166"/>
        <v>15% PUR</v>
      </c>
      <c r="AX182" s="8" t="str">
        <f t="shared" si="167"/>
        <v>0% PUR</v>
      </c>
      <c r="AY182" s="8" t="str">
        <f t="shared" si="168"/>
        <v>15% PUR</v>
      </c>
      <c r="AZ182" s="8" t="str">
        <f t="shared" si="169"/>
        <v>15% PUR</v>
      </c>
      <c r="BA182" s="8" t="str">
        <f t="shared" si="170"/>
        <v>15% PUR</v>
      </c>
      <c r="BB182" s="8" t="str">
        <f t="shared" si="171"/>
        <v>0% PUR</v>
      </c>
      <c r="BC182" s="4" t="str">
        <f t="shared" si="159"/>
        <v>Raw Material</v>
      </c>
      <c r="BD182" s="4" t="str">
        <f t="shared" si="197"/>
        <v>Manpower</v>
      </c>
      <c r="BE182" s="4" t="str">
        <f t="shared" si="198"/>
        <v>Machinary</v>
      </c>
      <c r="BF182" s="4" t="str">
        <f t="shared" si="199"/>
        <v>Subcontractors</v>
      </c>
      <c r="BG182" s="4" t="str">
        <f t="shared" si="200"/>
        <v>Indirect Costs</v>
      </c>
      <c r="BH182" s="4" t="str">
        <f t="shared" si="201"/>
        <v>Overheads</v>
      </c>
      <c r="BI182" s="4">
        <f t="shared" si="172"/>
        <v>1</v>
      </c>
      <c r="BJ182" s="4">
        <f t="shared" si="173"/>
        <v>1</v>
      </c>
      <c r="BK182" s="4">
        <f t="shared" si="174"/>
        <v>1</v>
      </c>
      <c r="BL182" s="4">
        <f t="shared" si="175"/>
        <v>1</v>
      </c>
      <c r="BM182" s="4">
        <f t="shared" si="176"/>
        <v>1</v>
      </c>
      <c r="BN182" s="4">
        <f t="shared" si="177"/>
        <v>1</v>
      </c>
      <c r="BO182" s="26">
        <f t="shared" si="178"/>
        <v>236181</v>
      </c>
      <c r="BP182" s="26">
        <f t="shared" si="179"/>
        <v>115364</v>
      </c>
      <c r="BQ182" s="26">
        <f t="shared" si="180"/>
        <v>10650</v>
      </c>
      <c r="BR182" s="26">
        <f t="shared" si="181"/>
        <v>47287</v>
      </c>
      <c r="BS182" s="26">
        <f t="shared" si="182"/>
        <v>20229</v>
      </c>
      <c r="BT182" s="26">
        <f t="shared" si="183"/>
        <v>46676</v>
      </c>
      <c r="BU182" s="27">
        <f t="shared" si="184"/>
        <v>509559</v>
      </c>
      <c r="BV182" s="27">
        <f t="shared" si="185"/>
        <v>476387</v>
      </c>
    </row>
    <row r="183" spans="1:74" x14ac:dyDescent="0.2">
      <c r="A183" s="4" t="s">
        <v>795</v>
      </c>
      <c r="B183" s="5">
        <v>45413</v>
      </c>
      <c r="C183" s="5" t="str">
        <f t="shared" si="131"/>
        <v/>
      </c>
      <c r="D183" s="31" t="s">
        <v>1038</v>
      </c>
      <c r="E183" s="4" t="str">
        <f t="shared" si="132"/>
        <v/>
      </c>
      <c r="F183" s="31" t="s">
        <v>1039</v>
      </c>
      <c r="G183" s="4" t="str">
        <f t="shared" si="133"/>
        <v/>
      </c>
      <c r="H183" s="31" t="s">
        <v>1041</v>
      </c>
      <c r="I183" s="4" t="str">
        <f t="shared" si="134"/>
        <v/>
      </c>
      <c r="J183" s="31" t="s">
        <v>1040</v>
      </c>
      <c r="K183" s="4" t="str">
        <f t="shared" si="135"/>
        <v/>
      </c>
      <c r="L183" s="31" t="s">
        <v>1042</v>
      </c>
      <c r="M183" s="4" t="str">
        <f t="shared" si="136"/>
        <v/>
      </c>
      <c r="N183" s="31" t="s">
        <v>1020</v>
      </c>
      <c r="O183" s="4" t="str">
        <f t="shared" si="137"/>
        <v/>
      </c>
      <c r="P183" s="5">
        <v>45443</v>
      </c>
      <c r="Q183" s="5" t="str">
        <f t="shared" si="138"/>
        <v/>
      </c>
      <c r="R183" s="5" t="str">
        <f t="shared" si="139"/>
        <v/>
      </c>
      <c r="S183" s="4">
        <v>152867.6460000001</v>
      </c>
      <c r="T183" s="7">
        <f t="shared" si="191"/>
        <v>152868</v>
      </c>
      <c r="U183" s="4">
        <v>10245</v>
      </c>
      <c r="V183" s="4">
        <f>VLOOKUP(U183,'CC Odoo'!$A$1:$E$998,4,FALSE)</f>
        <v>1017</v>
      </c>
      <c r="W183" s="4" t="str">
        <f t="shared" si="140"/>
        <v>{"1017": 100.0}</v>
      </c>
      <c r="X183" s="4" t="str">
        <f t="shared" si="141"/>
        <v>101011701</v>
      </c>
      <c r="Y183" s="4" t="str">
        <f t="shared" si="142"/>
        <v>3010093</v>
      </c>
      <c r="Z183" s="4" t="str">
        <f t="shared" si="143"/>
        <v>3010094</v>
      </c>
      <c r="AA183" s="4" t="str">
        <f t="shared" si="144"/>
        <v>101011701</v>
      </c>
      <c r="AB183" s="4" t="str">
        <f t="shared" si="145"/>
        <v>3010096</v>
      </c>
      <c r="AC183" s="4" t="str">
        <f t="shared" si="146"/>
        <v>3010097</v>
      </c>
      <c r="AD183" s="5">
        <f t="shared" si="147"/>
        <v>45448</v>
      </c>
      <c r="AE183" s="5" t="str">
        <f t="shared" si="148"/>
        <v/>
      </c>
      <c r="AF183" s="5">
        <f t="shared" si="149"/>
        <v>45418</v>
      </c>
      <c r="AG183" s="5" t="str">
        <f t="shared" si="150"/>
        <v/>
      </c>
      <c r="AH183" s="5">
        <f t="shared" si="151"/>
        <v>45443</v>
      </c>
      <c r="AI183" s="5" t="str">
        <f t="shared" si="152"/>
        <v/>
      </c>
      <c r="AJ183" s="5">
        <f t="shared" si="153"/>
        <v>45428</v>
      </c>
      <c r="AK183" s="5" t="str">
        <f t="shared" si="154"/>
        <v/>
      </c>
      <c r="AL183" s="5">
        <f t="shared" si="155"/>
        <v>45413</v>
      </c>
      <c r="AM183" s="5" t="str">
        <f t="shared" si="156"/>
        <v/>
      </c>
      <c r="AN183" s="5">
        <f t="shared" si="157"/>
        <v>45434</v>
      </c>
      <c r="AO183" s="5" t="str">
        <f t="shared" si="158"/>
        <v/>
      </c>
      <c r="AQ183" s="4" t="str">
        <f t="shared" si="192"/>
        <v>{"</v>
      </c>
      <c r="AR183" s="4" t="str">
        <f t="shared" si="193"/>
        <v>"</v>
      </c>
      <c r="AS183" s="4" t="str">
        <f t="shared" si="194"/>
        <v xml:space="preserve">: </v>
      </c>
      <c r="AT183" s="4" t="str">
        <f t="shared" si="195"/>
        <v>100.0</v>
      </c>
      <c r="AU183" s="4" t="str">
        <f t="shared" si="196"/>
        <v>}</v>
      </c>
      <c r="AW183" s="8" t="str">
        <f t="shared" si="166"/>
        <v>15% PUR</v>
      </c>
      <c r="AX183" s="8" t="str">
        <f t="shared" si="167"/>
        <v>0% PUR</v>
      </c>
      <c r="AY183" s="8" t="str">
        <f t="shared" si="168"/>
        <v>15% PUR</v>
      </c>
      <c r="AZ183" s="8" t="str">
        <f t="shared" si="169"/>
        <v>15% PUR</v>
      </c>
      <c r="BA183" s="8" t="str">
        <f t="shared" si="170"/>
        <v>15% PUR</v>
      </c>
      <c r="BB183" s="8" t="str">
        <f t="shared" si="171"/>
        <v>0% PUR</v>
      </c>
      <c r="BC183" s="4" t="str">
        <f t="shared" si="159"/>
        <v>Deduction of Advance Payment to Suppliers</v>
      </c>
      <c r="BD183" s="4" t="str">
        <f t="shared" si="197"/>
        <v>Manpower</v>
      </c>
      <c r="BE183" s="4" t="str">
        <f t="shared" si="198"/>
        <v>Machinary</v>
      </c>
      <c r="BF183" s="4" t="str">
        <f t="shared" si="199"/>
        <v>Deduction of Advance Payment to Suppliers</v>
      </c>
      <c r="BG183" s="4" t="str">
        <f t="shared" si="200"/>
        <v>Indirect Costs</v>
      </c>
      <c r="BH183" s="4" t="str">
        <f t="shared" si="201"/>
        <v>Overheads</v>
      </c>
      <c r="BI183" s="4">
        <f t="shared" si="172"/>
        <v>-1</v>
      </c>
      <c r="BJ183" s="4">
        <f t="shared" si="173"/>
        <v>1</v>
      </c>
      <c r="BK183" s="4">
        <f t="shared" si="174"/>
        <v>1</v>
      </c>
      <c r="BL183" s="4">
        <f t="shared" si="175"/>
        <v>-1</v>
      </c>
      <c r="BM183" s="4">
        <f t="shared" si="176"/>
        <v>1</v>
      </c>
      <c r="BN183" s="4">
        <f t="shared" si="177"/>
        <v>1</v>
      </c>
      <c r="BO183" s="26">
        <f t="shared" si="178"/>
        <v>70854</v>
      </c>
      <c r="BP183" s="26">
        <f t="shared" si="179"/>
        <v>34609</v>
      </c>
      <c r="BQ183" s="26">
        <f t="shared" si="180"/>
        <v>3195</v>
      </c>
      <c r="BR183" s="26">
        <f t="shared" si="181"/>
        <v>14186</v>
      </c>
      <c r="BS183" s="26">
        <f t="shared" si="182"/>
        <v>6069</v>
      </c>
      <c r="BT183" s="26">
        <f t="shared" si="183"/>
        <v>14003</v>
      </c>
      <c r="BU183" s="27">
        <f t="shared" si="184"/>
        <v>-152868</v>
      </c>
      <c r="BV183" s="27" t="str">
        <f t="shared" si="185"/>
        <v/>
      </c>
    </row>
    <row r="184" spans="1:74" x14ac:dyDescent="0.2">
      <c r="A184" s="4" t="s">
        <v>794</v>
      </c>
      <c r="B184" s="5">
        <v>45413</v>
      </c>
      <c r="C184" s="5">
        <f t="shared" si="131"/>
        <v>45383</v>
      </c>
      <c r="D184" s="31" t="s">
        <v>1038</v>
      </c>
      <c r="E184" s="4" t="str">
        <f t="shared" si="132"/>
        <v>Raw Material Supplier</v>
      </c>
      <c r="F184" s="31" t="s">
        <v>1039</v>
      </c>
      <c r="G184" s="4" t="str">
        <f t="shared" si="133"/>
        <v>Employees Wages &amp; Salaries</v>
      </c>
      <c r="H184" s="31" t="s">
        <v>1041</v>
      </c>
      <c r="I184" s="4" t="str">
        <f t="shared" si="134"/>
        <v>Machinary Depreciation &amp; Maintenance</v>
      </c>
      <c r="J184" s="31" t="s">
        <v>1040</v>
      </c>
      <c r="K184" s="4" t="str">
        <f t="shared" si="135"/>
        <v>Subcontractors &amp; Services</v>
      </c>
      <c r="L184" s="31" t="s">
        <v>1042</v>
      </c>
      <c r="M184" s="4" t="str">
        <f t="shared" si="136"/>
        <v>Indirect Costs</v>
      </c>
      <c r="N184" s="31" t="s">
        <v>1020</v>
      </c>
      <c r="O184" s="4" t="str">
        <f t="shared" si="137"/>
        <v>Overheads</v>
      </c>
      <c r="P184" s="5">
        <v>45443</v>
      </c>
      <c r="Q184" s="5">
        <f t="shared" si="138"/>
        <v>45413</v>
      </c>
      <c r="R184" s="5">
        <f t="shared" si="139"/>
        <v>45413</v>
      </c>
      <c r="S184" s="4">
        <v>342770.33</v>
      </c>
      <c r="T184" s="7">
        <f t="shared" si="191"/>
        <v>342770</v>
      </c>
      <c r="U184" s="4">
        <v>10251</v>
      </c>
      <c r="V184" s="4">
        <f>VLOOKUP(U184,'CC Odoo'!$A$1:$E$998,4,FALSE)</f>
        <v>1023</v>
      </c>
      <c r="W184" s="4" t="str">
        <f t="shared" si="140"/>
        <v>{"1023": 100.0}</v>
      </c>
      <c r="X184" s="4" t="str">
        <f t="shared" si="141"/>
        <v>3010092</v>
      </c>
      <c r="Y184" s="4" t="str">
        <f t="shared" si="142"/>
        <v>3010093</v>
      </c>
      <c r="Z184" s="4" t="str">
        <f t="shared" si="143"/>
        <v>3010094</v>
      </c>
      <c r="AA184" s="4" t="str">
        <f t="shared" si="144"/>
        <v>3010095</v>
      </c>
      <c r="AB184" s="4" t="str">
        <f t="shared" si="145"/>
        <v>3010096</v>
      </c>
      <c r="AC184" s="4" t="str">
        <f t="shared" si="146"/>
        <v>3010097</v>
      </c>
      <c r="AD184" s="5">
        <f t="shared" si="147"/>
        <v>45448</v>
      </c>
      <c r="AE184" s="5">
        <f t="shared" si="148"/>
        <v>45448</v>
      </c>
      <c r="AF184" s="5">
        <f t="shared" si="149"/>
        <v>45418</v>
      </c>
      <c r="AG184" s="5">
        <f t="shared" si="150"/>
        <v>45418</v>
      </c>
      <c r="AH184" s="5">
        <f t="shared" si="151"/>
        <v>45443</v>
      </c>
      <c r="AI184" s="5">
        <f t="shared" si="152"/>
        <v>45443</v>
      </c>
      <c r="AJ184" s="5">
        <f t="shared" si="153"/>
        <v>45428</v>
      </c>
      <c r="AK184" s="5">
        <f t="shared" si="154"/>
        <v>45428</v>
      </c>
      <c r="AL184" s="5">
        <f t="shared" si="155"/>
        <v>45413</v>
      </c>
      <c r="AM184" s="5">
        <f t="shared" si="156"/>
        <v>45413</v>
      </c>
      <c r="AN184" s="5">
        <f t="shared" si="157"/>
        <v>45434</v>
      </c>
      <c r="AO184" s="5">
        <f t="shared" si="158"/>
        <v>45434</v>
      </c>
      <c r="AQ184" s="4" t="str">
        <f t="shared" si="192"/>
        <v>{"</v>
      </c>
      <c r="AR184" s="4" t="str">
        <f t="shared" si="193"/>
        <v>"</v>
      </c>
      <c r="AS184" s="4" t="str">
        <f t="shared" si="194"/>
        <v xml:space="preserve">: </v>
      </c>
      <c r="AT184" s="4" t="str">
        <f t="shared" si="195"/>
        <v>100.0</v>
      </c>
      <c r="AU184" s="4" t="str">
        <f t="shared" si="196"/>
        <v>}</v>
      </c>
      <c r="AW184" s="8" t="str">
        <f t="shared" si="166"/>
        <v>15% PUR</v>
      </c>
      <c r="AX184" s="8" t="str">
        <f t="shared" si="167"/>
        <v>0% PUR</v>
      </c>
      <c r="AY184" s="8" t="str">
        <f t="shared" si="168"/>
        <v>15% PUR</v>
      </c>
      <c r="AZ184" s="8" t="str">
        <f t="shared" si="169"/>
        <v>15% PUR</v>
      </c>
      <c r="BA184" s="8" t="str">
        <f t="shared" si="170"/>
        <v>15% PUR</v>
      </c>
      <c r="BB184" s="8" t="str">
        <f t="shared" si="171"/>
        <v>0% PUR</v>
      </c>
      <c r="BC184" s="4" t="str">
        <f t="shared" si="159"/>
        <v>Raw Material</v>
      </c>
      <c r="BD184" s="4" t="str">
        <f t="shared" si="197"/>
        <v>Manpower</v>
      </c>
      <c r="BE184" s="4" t="str">
        <f t="shared" si="198"/>
        <v>Machinary</v>
      </c>
      <c r="BF184" s="4" t="str">
        <f t="shared" si="199"/>
        <v>Subcontractors</v>
      </c>
      <c r="BG184" s="4" t="str">
        <f t="shared" si="200"/>
        <v>Indirect Costs</v>
      </c>
      <c r="BH184" s="4" t="str">
        <f t="shared" si="201"/>
        <v>Overheads</v>
      </c>
      <c r="BI184" s="4">
        <f t="shared" si="172"/>
        <v>1</v>
      </c>
      <c r="BJ184" s="4">
        <f t="shared" si="173"/>
        <v>1</v>
      </c>
      <c r="BK184" s="4">
        <f t="shared" si="174"/>
        <v>1</v>
      </c>
      <c r="BL184" s="4">
        <f t="shared" si="175"/>
        <v>1</v>
      </c>
      <c r="BM184" s="4">
        <f t="shared" si="176"/>
        <v>1</v>
      </c>
      <c r="BN184" s="4">
        <f t="shared" si="177"/>
        <v>1</v>
      </c>
      <c r="BO184" s="26">
        <f t="shared" si="178"/>
        <v>158874</v>
      </c>
      <c r="BP184" s="26">
        <f t="shared" si="179"/>
        <v>77603</v>
      </c>
      <c r="BQ184" s="26">
        <f t="shared" si="180"/>
        <v>7164</v>
      </c>
      <c r="BR184" s="26">
        <f t="shared" si="181"/>
        <v>31809</v>
      </c>
      <c r="BS184" s="26">
        <f t="shared" si="182"/>
        <v>13608</v>
      </c>
      <c r="BT184" s="26">
        <f t="shared" si="183"/>
        <v>31398</v>
      </c>
      <c r="BU184" s="27">
        <f t="shared" si="184"/>
        <v>342770</v>
      </c>
      <c r="BV184" s="27">
        <f t="shared" si="185"/>
        <v>320456</v>
      </c>
    </row>
    <row r="185" spans="1:74" x14ac:dyDescent="0.2">
      <c r="A185" s="4" t="s">
        <v>795</v>
      </c>
      <c r="B185" s="5">
        <v>45413</v>
      </c>
      <c r="C185" s="5" t="str">
        <f t="shared" si="131"/>
        <v/>
      </c>
      <c r="D185" s="31" t="s">
        <v>1038</v>
      </c>
      <c r="E185" s="4" t="str">
        <f t="shared" si="132"/>
        <v/>
      </c>
      <c r="F185" s="31" t="s">
        <v>1039</v>
      </c>
      <c r="G185" s="4" t="str">
        <f t="shared" si="133"/>
        <v/>
      </c>
      <c r="H185" s="31" t="s">
        <v>1041</v>
      </c>
      <c r="I185" s="4" t="str">
        <f t="shared" si="134"/>
        <v/>
      </c>
      <c r="J185" s="31" t="s">
        <v>1040</v>
      </c>
      <c r="K185" s="4" t="str">
        <f t="shared" si="135"/>
        <v/>
      </c>
      <c r="L185" s="31" t="s">
        <v>1042</v>
      </c>
      <c r="M185" s="4" t="str">
        <f t="shared" si="136"/>
        <v/>
      </c>
      <c r="N185" s="31" t="s">
        <v>1020</v>
      </c>
      <c r="O185" s="4" t="str">
        <f t="shared" si="137"/>
        <v/>
      </c>
      <c r="P185" s="5">
        <v>45443</v>
      </c>
      <c r="Q185" s="5" t="str">
        <f t="shared" si="138"/>
        <v/>
      </c>
      <c r="R185" s="5" t="str">
        <f t="shared" si="139"/>
        <v/>
      </c>
      <c r="S185" s="4">
        <v>13505.151002000001</v>
      </c>
      <c r="T185" s="7">
        <f t="shared" si="191"/>
        <v>13505</v>
      </c>
      <c r="U185" s="4">
        <v>10251</v>
      </c>
      <c r="V185" s="4">
        <f>VLOOKUP(U185,'CC Odoo'!$A$1:$E$998,4,FALSE)</f>
        <v>1023</v>
      </c>
      <c r="W185" s="4" t="str">
        <f t="shared" si="140"/>
        <v>{"1023": 100.0}</v>
      </c>
      <c r="X185" s="4" t="str">
        <f t="shared" si="141"/>
        <v>101011701</v>
      </c>
      <c r="Y185" s="4" t="str">
        <f t="shared" si="142"/>
        <v>3010093</v>
      </c>
      <c r="Z185" s="4" t="str">
        <f t="shared" si="143"/>
        <v>3010094</v>
      </c>
      <c r="AA185" s="4" t="str">
        <f t="shared" si="144"/>
        <v>101011701</v>
      </c>
      <c r="AB185" s="4" t="str">
        <f t="shared" si="145"/>
        <v>3010096</v>
      </c>
      <c r="AC185" s="4" t="str">
        <f t="shared" si="146"/>
        <v>3010097</v>
      </c>
      <c r="AD185" s="5">
        <f t="shared" si="147"/>
        <v>45448</v>
      </c>
      <c r="AE185" s="5" t="str">
        <f t="shared" si="148"/>
        <v/>
      </c>
      <c r="AF185" s="5">
        <f t="shared" si="149"/>
        <v>45418</v>
      </c>
      <c r="AG185" s="5" t="str">
        <f t="shared" si="150"/>
        <v/>
      </c>
      <c r="AH185" s="5">
        <f t="shared" si="151"/>
        <v>45443</v>
      </c>
      <c r="AI185" s="5" t="str">
        <f t="shared" si="152"/>
        <v/>
      </c>
      <c r="AJ185" s="5">
        <f t="shared" si="153"/>
        <v>45428</v>
      </c>
      <c r="AK185" s="5" t="str">
        <f t="shared" si="154"/>
        <v/>
      </c>
      <c r="AL185" s="5">
        <f t="shared" si="155"/>
        <v>45413</v>
      </c>
      <c r="AM185" s="5" t="str">
        <f t="shared" si="156"/>
        <v/>
      </c>
      <c r="AN185" s="5">
        <f t="shared" si="157"/>
        <v>45434</v>
      </c>
      <c r="AO185" s="5" t="str">
        <f t="shared" si="158"/>
        <v/>
      </c>
      <c r="AQ185" s="4" t="str">
        <f t="shared" si="192"/>
        <v>{"</v>
      </c>
      <c r="AR185" s="4" t="str">
        <f t="shared" si="193"/>
        <v>"</v>
      </c>
      <c r="AS185" s="4" t="str">
        <f t="shared" si="194"/>
        <v xml:space="preserve">: </v>
      </c>
      <c r="AT185" s="4" t="str">
        <f t="shared" si="195"/>
        <v>100.0</v>
      </c>
      <c r="AU185" s="4" t="str">
        <f t="shared" si="196"/>
        <v>}</v>
      </c>
      <c r="AW185" s="8" t="str">
        <f t="shared" si="166"/>
        <v>15% PUR</v>
      </c>
      <c r="AX185" s="8" t="str">
        <f t="shared" si="167"/>
        <v>0% PUR</v>
      </c>
      <c r="AY185" s="8" t="str">
        <f t="shared" si="168"/>
        <v>15% PUR</v>
      </c>
      <c r="AZ185" s="8" t="str">
        <f t="shared" si="169"/>
        <v>15% PUR</v>
      </c>
      <c r="BA185" s="8" t="str">
        <f t="shared" si="170"/>
        <v>15% PUR</v>
      </c>
      <c r="BB185" s="8" t="str">
        <f t="shared" si="171"/>
        <v>0% PUR</v>
      </c>
      <c r="BC185" s="4" t="str">
        <f t="shared" si="159"/>
        <v>Deduction of Advance Payment to Suppliers</v>
      </c>
      <c r="BD185" s="4" t="str">
        <f t="shared" si="197"/>
        <v>Manpower</v>
      </c>
      <c r="BE185" s="4" t="str">
        <f t="shared" si="198"/>
        <v>Machinary</v>
      </c>
      <c r="BF185" s="4" t="str">
        <f t="shared" si="199"/>
        <v>Deduction of Advance Payment to Suppliers</v>
      </c>
      <c r="BG185" s="4" t="str">
        <f t="shared" si="200"/>
        <v>Indirect Costs</v>
      </c>
      <c r="BH185" s="4" t="str">
        <f t="shared" si="201"/>
        <v>Overheads</v>
      </c>
      <c r="BI185" s="4">
        <f t="shared" si="172"/>
        <v>-1</v>
      </c>
      <c r="BJ185" s="4">
        <f t="shared" si="173"/>
        <v>1</v>
      </c>
      <c r="BK185" s="4">
        <f t="shared" si="174"/>
        <v>1</v>
      </c>
      <c r="BL185" s="4">
        <f t="shared" si="175"/>
        <v>-1</v>
      </c>
      <c r="BM185" s="4">
        <f t="shared" si="176"/>
        <v>1</v>
      </c>
      <c r="BN185" s="4">
        <f t="shared" si="177"/>
        <v>1</v>
      </c>
      <c r="BO185" s="26">
        <f t="shared" si="178"/>
        <v>6260</v>
      </c>
      <c r="BP185" s="26">
        <f t="shared" si="179"/>
        <v>3058</v>
      </c>
      <c r="BQ185" s="26">
        <f t="shared" si="180"/>
        <v>282</v>
      </c>
      <c r="BR185" s="26">
        <f t="shared" si="181"/>
        <v>1253</v>
      </c>
      <c r="BS185" s="26">
        <f t="shared" si="182"/>
        <v>536</v>
      </c>
      <c r="BT185" s="26">
        <f t="shared" si="183"/>
        <v>1237</v>
      </c>
      <c r="BU185" s="27">
        <f t="shared" si="184"/>
        <v>-13505</v>
      </c>
      <c r="BV185" s="27" t="str">
        <f t="shared" si="185"/>
        <v/>
      </c>
    </row>
    <row r="186" spans="1:74" x14ac:dyDescent="0.2">
      <c r="A186" s="4" t="s">
        <v>794</v>
      </c>
      <c r="B186" s="5">
        <v>45413</v>
      </c>
      <c r="C186" s="5">
        <f t="shared" si="131"/>
        <v>45383</v>
      </c>
      <c r="D186" s="31" t="s">
        <v>1038</v>
      </c>
      <c r="E186" s="4" t="str">
        <f t="shared" si="132"/>
        <v>Raw Material Supplier</v>
      </c>
      <c r="F186" s="31" t="s">
        <v>1039</v>
      </c>
      <c r="G186" s="4" t="str">
        <f t="shared" si="133"/>
        <v>Employees Wages &amp; Salaries</v>
      </c>
      <c r="H186" s="31" t="s">
        <v>1041</v>
      </c>
      <c r="I186" s="4" t="str">
        <f t="shared" si="134"/>
        <v>Machinary Depreciation &amp; Maintenance</v>
      </c>
      <c r="J186" s="31" t="s">
        <v>1040</v>
      </c>
      <c r="K186" s="4" t="str">
        <f t="shared" si="135"/>
        <v>Subcontractors &amp; Services</v>
      </c>
      <c r="L186" s="31" t="s">
        <v>1042</v>
      </c>
      <c r="M186" s="4" t="str">
        <f t="shared" si="136"/>
        <v>Indirect Costs</v>
      </c>
      <c r="N186" s="31" t="s">
        <v>1020</v>
      </c>
      <c r="O186" s="4" t="str">
        <f t="shared" si="137"/>
        <v>Overheads</v>
      </c>
      <c r="P186" s="5">
        <v>45443</v>
      </c>
      <c r="Q186" s="5">
        <f t="shared" si="138"/>
        <v>45413</v>
      </c>
      <c r="R186" s="5">
        <f t="shared" si="139"/>
        <v>45413</v>
      </c>
      <c r="S186" s="4">
        <v>2229535</v>
      </c>
      <c r="T186" s="7">
        <f t="shared" si="191"/>
        <v>2229535</v>
      </c>
      <c r="U186" s="4">
        <v>10240</v>
      </c>
      <c r="V186" s="4">
        <f>VLOOKUP(U186,'CC Odoo'!$A$1:$E$998,4,FALSE)</f>
        <v>1012</v>
      </c>
      <c r="W186" s="4" t="str">
        <f t="shared" si="140"/>
        <v>{"1012": 100.0}</v>
      </c>
      <c r="X186" s="4" t="str">
        <f t="shared" si="141"/>
        <v>3010092</v>
      </c>
      <c r="Y186" s="4" t="str">
        <f t="shared" si="142"/>
        <v>3010093</v>
      </c>
      <c r="Z186" s="4" t="str">
        <f t="shared" si="143"/>
        <v>3010094</v>
      </c>
      <c r="AA186" s="4" t="str">
        <f t="shared" si="144"/>
        <v>3010095</v>
      </c>
      <c r="AB186" s="4" t="str">
        <f t="shared" si="145"/>
        <v>3010096</v>
      </c>
      <c r="AC186" s="4" t="str">
        <f t="shared" si="146"/>
        <v>3010097</v>
      </c>
      <c r="AD186" s="5">
        <f t="shared" si="147"/>
        <v>45448</v>
      </c>
      <c r="AE186" s="5">
        <f t="shared" si="148"/>
        <v>45448</v>
      </c>
      <c r="AF186" s="5">
        <f t="shared" si="149"/>
        <v>45418</v>
      </c>
      <c r="AG186" s="5">
        <f t="shared" si="150"/>
        <v>45418</v>
      </c>
      <c r="AH186" s="5">
        <f t="shared" si="151"/>
        <v>45443</v>
      </c>
      <c r="AI186" s="5">
        <f t="shared" si="152"/>
        <v>45443</v>
      </c>
      <c r="AJ186" s="5">
        <f t="shared" si="153"/>
        <v>45428</v>
      </c>
      <c r="AK186" s="5">
        <f t="shared" si="154"/>
        <v>45428</v>
      </c>
      <c r="AL186" s="5">
        <f t="shared" si="155"/>
        <v>45413</v>
      </c>
      <c r="AM186" s="5">
        <f t="shared" si="156"/>
        <v>45413</v>
      </c>
      <c r="AN186" s="5">
        <f t="shared" si="157"/>
        <v>45434</v>
      </c>
      <c r="AO186" s="5">
        <f t="shared" si="158"/>
        <v>45434</v>
      </c>
      <c r="AQ186" s="4" t="str">
        <f t="shared" si="192"/>
        <v>{"</v>
      </c>
      <c r="AR186" s="4" t="str">
        <f t="shared" si="193"/>
        <v>"</v>
      </c>
      <c r="AS186" s="4" t="str">
        <f t="shared" si="194"/>
        <v xml:space="preserve">: </v>
      </c>
      <c r="AT186" s="4" t="str">
        <f t="shared" si="195"/>
        <v>100.0</v>
      </c>
      <c r="AU186" s="4" t="str">
        <f t="shared" si="196"/>
        <v>}</v>
      </c>
      <c r="AW186" s="8" t="str">
        <f t="shared" si="166"/>
        <v>15% PUR</v>
      </c>
      <c r="AX186" s="8" t="str">
        <f t="shared" si="167"/>
        <v>0% PUR</v>
      </c>
      <c r="AY186" s="8" t="str">
        <f t="shared" si="168"/>
        <v>15% PUR</v>
      </c>
      <c r="AZ186" s="8" t="str">
        <f t="shared" si="169"/>
        <v>15% PUR</v>
      </c>
      <c r="BA186" s="8" t="str">
        <f t="shared" si="170"/>
        <v>15% PUR</v>
      </c>
      <c r="BB186" s="8" t="str">
        <f t="shared" si="171"/>
        <v>0% PUR</v>
      </c>
      <c r="BC186" s="4" t="str">
        <f t="shared" si="159"/>
        <v>Raw Material</v>
      </c>
      <c r="BD186" s="4" t="str">
        <f t="shared" si="197"/>
        <v>Manpower</v>
      </c>
      <c r="BE186" s="4" t="str">
        <f t="shared" si="198"/>
        <v>Machinary</v>
      </c>
      <c r="BF186" s="4" t="str">
        <f t="shared" si="199"/>
        <v>Subcontractors</v>
      </c>
      <c r="BG186" s="4" t="str">
        <f t="shared" si="200"/>
        <v>Indirect Costs</v>
      </c>
      <c r="BH186" s="4" t="str">
        <f t="shared" si="201"/>
        <v>Overheads</v>
      </c>
      <c r="BI186" s="4">
        <f t="shared" si="172"/>
        <v>1</v>
      </c>
      <c r="BJ186" s="4">
        <f t="shared" si="173"/>
        <v>1</v>
      </c>
      <c r="BK186" s="4">
        <f t="shared" si="174"/>
        <v>1</v>
      </c>
      <c r="BL186" s="4">
        <f t="shared" si="175"/>
        <v>1</v>
      </c>
      <c r="BM186" s="4">
        <f t="shared" si="176"/>
        <v>1</v>
      </c>
      <c r="BN186" s="4">
        <f t="shared" si="177"/>
        <v>1</v>
      </c>
      <c r="BO186" s="26">
        <f t="shared" si="178"/>
        <v>1033389</v>
      </c>
      <c r="BP186" s="26">
        <f t="shared" si="179"/>
        <v>504767</v>
      </c>
      <c r="BQ186" s="26">
        <f t="shared" si="180"/>
        <v>46597</v>
      </c>
      <c r="BR186" s="26">
        <f t="shared" si="181"/>
        <v>206901</v>
      </c>
      <c r="BS186" s="26">
        <f t="shared" si="182"/>
        <v>88513</v>
      </c>
      <c r="BT186" s="26">
        <f t="shared" si="183"/>
        <v>204225</v>
      </c>
      <c r="BU186" s="27">
        <f t="shared" si="184"/>
        <v>2229535</v>
      </c>
      <c r="BV186" s="27">
        <f t="shared" si="185"/>
        <v>2084392</v>
      </c>
    </row>
    <row r="187" spans="1:74" x14ac:dyDescent="0.2">
      <c r="A187" s="4" t="s">
        <v>795</v>
      </c>
      <c r="B187" s="5">
        <v>45413</v>
      </c>
      <c r="C187" s="5" t="str">
        <f t="shared" si="131"/>
        <v/>
      </c>
      <c r="D187" s="31" t="s">
        <v>1038</v>
      </c>
      <c r="E187" s="4" t="str">
        <f t="shared" si="132"/>
        <v/>
      </c>
      <c r="F187" s="31" t="s">
        <v>1039</v>
      </c>
      <c r="G187" s="4" t="str">
        <f t="shared" si="133"/>
        <v/>
      </c>
      <c r="H187" s="31" t="s">
        <v>1041</v>
      </c>
      <c r="I187" s="4" t="str">
        <f t="shared" si="134"/>
        <v/>
      </c>
      <c r="J187" s="31" t="s">
        <v>1040</v>
      </c>
      <c r="K187" s="4" t="str">
        <f t="shared" si="135"/>
        <v/>
      </c>
      <c r="L187" s="31" t="s">
        <v>1042</v>
      </c>
      <c r="M187" s="4" t="str">
        <f t="shared" si="136"/>
        <v/>
      </c>
      <c r="N187" s="31" t="s">
        <v>1020</v>
      </c>
      <c r="O187" s="4" t="str">
        <f t="shared" si="137"/>
        <v/>
      </c>
      <c r="P187" s="5">
        <v>45443</v>
      </c>
      <c r="Q187" s="5" t="str">
        <f t="shared" si="138"/>
        <v/>
      </c>
      <c r="R187" s="5" t="str">
        <f t="shared" si="139"/>
        <v/>
      </c>
      <c r="S187" s="4">
        <v>668860.5</v>
      </c>
      <c r="T187" s="7">
        <f t="shared" si="191"/>
        <v>668861</v>
      </c>
      <c r="U187" s="4">
        <v>10240</v>
      </c>
      <c r="V187" s="4">
        <f>VLOOKUP(U187,'CC Odoo'!$A$1:$E$998,4,FALSE)</f>
        <v>1012</v>
      </c>
      <c r="W187" s="4" t="str">
        <f t="shared" si="140"/>
        <v>{"1012": 100.0}</v>
      </c>
      <c r="X187" s="4" t="str">
        <f t="shared" si="141"/>
        <v>101011701</v>
      </c>
      <c r="Y187" s="4" t="str">
        <f t="shared" si="142"/>
        <v>3010093</v>
      </c>
      <c r="Z187" s="4" t="str">
        <f t="shared" si="143"/>
        <v>3010094</v>
      </c>
      <c r="AA187" s="4" t="str">
        <f t="shared" si="144"/>
        <v>101011701</v>
      </c>
      <c r="AB187" s="4" t="str">
        <f t="shared" si="145"/>
        <v>3010096</v>
      </c>
      <c r="AC187" s="4" t="str">
        <f t="shared" si="146"/>
        <v>3010097</v>
      </c>
      <c r="AD187" s="5">
        <f t="shared" si="147"/>
        <v>45448</v>
      </c>
      <c r="AE187" s="5" t="str">
        <f t="shared" si="148"/>
        <v/>
      </c>
      <c r="AF187" s="5">
        <f t="shared" si="149"/>
        <v>45418</v>
      </c>
      <c r="AG187" s="5" t="str">
        <f t="shared" si="150"/>
        <v/>
      </c>
      <c r="AH187" s="5">
        <f t="shared" si="151"/>
        <v>45443</v>
      </c>
      <c r="AI187" s="5" t="str">
        <f t="shared" si="152"/>
        <v/>
      </c>
      <c r="AJ187" s="5">
        <f t="shared" si="153"/>
        <v>45428</v>
      </c>
      <c r="AK187" s="5" t="str">
        <f t="shared" si="154"/>
        <v/>
      </c>
      <c r="AL187" s="5">
        <f t="shared" si="155"/>
        <v>45413</v>
      </c>
      <c r="AM187" s="5" t="str">
        <f t="shared" si="156"/>
        <v/>
      </c>
      <c r="AN187" s="5">
        <f t="shared" si="157"/>
        <v>45434</v>
      </c>
      <c r="AO187" s="5" t="str">
        <f t="shared" si="158"/>
        <v/>
      </c>
      <c r="AQ187" s="4" t="str">
        <f t="shared" si="192"/>
        <v>{"</v>
      </c>
      <c r="AR187" s="4" t="str">
        <f t="shared" si="193"/>
        <v>"</v>
      </c>
      <c r="AS187" s="4" t="str">
        <f t="shared" si="194"/>
        <v xml:space="preserve">: </v>
      </c>
      <c r="AT187" s="4" t="str">
        <f t="shared" si="195"/>
        <v>100.0</v>
      </c>
      <c r="AU187" s="4" t="str">
        <f t="shared" si="196"/>
        <v>}</v>
      </c>
      <c r="AW187" s="8" t="str">
        <f t="shared" si="166"/>
        <v>15% PUR</v>
      </c>
      <c r="AX187" s="8" t="str">
        <f t="shared" si="167"/>
        <v>0% PUR</v>
      </c>
      <c r="AY187" s="8" t="str">
        <f t="shared" si="168"/>
        <v>15% PUR</v>
      </c>
      <c r="AZ187" s="8" t="str">
        <f t="shared" si="169"/>
        <v>15% PUR</v>
      </c>
      <c r="BA187" s="8" t="str">
        <f t="shared" si="170"/>
        <v>15% PUR</v>
      </c>
      <c r="BB187" s="8" t="str">
        <f t="shared" si="171"/>
        <v>0% PUR</v>
      </c>
      <c r="BC187" s="4" t="str">
        <f t="shared" si="159"/>
        <v>Deduction of Advance Payment to Suppliers</v>
      </c>
      <c r="BD187" s="4" t="str">
        <f t="shared" si="197"/>
        <v>Manpower</v>
      </c>
      <c r="BE187" s="4" t="str">
        <f t="shared" si="198"/>
        <v>Machinary</v>
      </c>
      <c r="BF187" s="4" t="str">
        <f t="shared" si="199"/>
        <v>Deduction of Advance Payment to Suppliers</v>
      </c>
      <c r="BG187" s="4" t="str">
        <f t="shared" si="200"/>
        <v>Indirect Costs</v>
      </c>
      <c r="BH187" s="4" t="str">
        <f t="shared" si="201"/>
        <v>Overheads</v>
      </c>
      <c r="BI187" s="4">
        <f t="shared" si="172"/>
        <v>-1</v>
      </c>
      <c r="BJ187" s="4">
        <f t="shared" si="173"/>
        <v>1</v>
      </c>
      <c r="BK187" s="4">
        <f t="shared" si="174"/>
        <v>1</v>
      </c>
      <c r="BL187" s="4">
        <f t="shared" si="175"/>
        <v>-1</v>
      </c>
      <c r="BM187" s="4">
        <f t="shared" si="176"/>
        <v>1</v>
      </c>
      <c r="BN187" s="4">
        <f t="shared" si="177"/>
        <v>1</v>
      </c>
      <c r="BO187" s="26">
        <f t="shared" si="178"/>
        <v>310017</v>
      </c>
      <c r="BP187" s="26">
        <f t="shared" si="179"/>
        <v>151430</v>
      </c>
      <c r="BQ187" s="26">
        <f t="shared" si="180"/>
        <v>13979</v>
      </c>
      <c r="BR187" s="26">
        <f t="shared" si="181"/>
        <v>62070</v>
      </c>
      <c r="BS187" s="26">
        <f t="shared" si="182"/>
        <v>26554</v>
      </c>
      <c r="BT187" s="26">
        <f t="shared" si="183"/>
        <v>61268</v>
      </c>
      <c r="BU187" s="27">
        <f t="shared" si="184"/>
        <v>-668861</v>
      </c>
      <c r="BV187" s="27" t="str">
        <f t="shared" si="185"/>
        <v/>
      </c>
    </row>
    <row r="188" spans="1:74" x14ac:dyDescent="0.2">
      <c r="A188" s="4" t="s">
        <v>794</v>
      </c>
      <c r="B188" s="5">
        <v>45413</v>
      </c>
      <c r="C188" s="5">
        <f t="shared" si="131"/>
        <v>45383</v>
      </c>
      <c r="D188" s="31" t="s">
        <v>1038</v>
      </c>
      <c r="E188" s="4" t="str">
        <f t="shared" si="132"/>
        <v>Raw Material Supplier</v>
      </c>
      <c r="F188" s="31" t="s">
        <v>1039</v>
      </c>
      <c r="G188" s="4" t="str">
        <f t="shared" si="133"/>
        <v>Employees Wages &amp; Salaries</v>
      </c>
      <c r="H188" s="31" t="s">
        <v>1041</v>
      </c>
      <c r="I188" s="4" t="str">
        <f t="shared" si="134"/>
        <v>Machinary Depreciation &amp; Maintenance</v>
      </c>
      <c r="J188" s="31" t="s">
        <v>1040</v>
      </c>
      <c r="K188" s="4" t="str">
        <f t="shared" si="135"/>
        <v>Subcontractors &amp; Services</v>
      </c>
      <c r="L188" s="31" t="s">
        <v>1042</v>
      </c>
      <c r="M188" s="4" t="str">
        <f t="shared" si="136"/>
        <v>Indirect Costs</v>
      </c>
      <c r="N188" s="31" t="s">
        <v>1020</v>
      </c>
      <c r="O188" s="4" t="str">
        <f t="shared" si="137"/>
        <v>Overheads</v>
      </c>
      <c r="P188" s="5">
        <v>45443</v>
      </c>
      <c r="Q188" s="5">
        <f t="shared" si="138"/>
        <v>45413</v>
      </c>
      <c r="R188" s="5">
        <f t="shared" si="139"/>
        <v>45413</v>
      </c>
      <c r="S188" s="4">
        <v>8509133</v>
      </c>
      <c r="T188" s="7">
        <f t="shared" si="191"/>
        <v>8509133</v>
      </c>
      <c r="U188" s="4">
        <v>10256</v>
      </c>
      <c r="V188" s="4">
        <f>VLOOKUP(U188,'CC Odoo'!$A$1:$E$998,4,FALSE)</f>
        <v>1028</v>
      </c>
      <c r="W188" s="4" t="str">
        <f t="shared" si="140"/>
        <v>{"1028": 100.0}</v>
      </c>
      <c r="X188" s="4" t="str">
        <f t="shared" si="141"/>
        <v>3010092</v>
      </c>
      <c r="Y188" s="4" t="str">
        <f t="shared" si="142"/>
        <v>3010093</v>
      </c>
      <c r="Z188" s="4" t="str">
        <f t="shared" si="143"/>
        <v>3010094</v>
      </c>
      <c r="AA188" s="4" t="str">
        <f t="shared" si="144"/>
        <v>3010095</v>
      </c>
      <c r="AB188" s="4" t="str">
        <f t="shared" si="145"/>
        <v>3010096</v>
      </c>
      <c r="AC188" s="4" t="str">
        <f t="shared" si="146"/>
        <v>3010097</v>
      </c>
      <c r="AD188" s="5">
        <f t="shared" si="147"/>
        <v>45448</v>
      </c>
      <c r="AE188" s="5">
        <f t="shared" si="148"/>
        <v>45448</v>
      </c>
      <c r="AF188" s="5">
        <f t="shared" si="149"/>
        <v>45418</v>
      </c>
      <c r="AG188" s="5">
        <f t="shared" si="150"/>
        <v>45418</v>
      </c>
      <c r="AH188" s="5">
        <f t="shared" si="151"/>
        <v>45443</v>
      </c>
      <c r="AI188" s="5">
        <f t="shared" si="152"/>
        <v>45443</v>
      </c>
      <c r="AJ188" s="5">
        <f t="shared" si="153"/>
        <v>45428</v>
      </c>
      <c r="AK188" s="5">
        <f t="shared" si="154"/>
        <v>45428</v>
      </c>
      <c r="AL188" s="5">
        <f t="shared" si="155"/>
        <v>45413</v>
      </c>
      <c r="AM188" s="5">
        <f t="shared" si="156"/>
        <v>45413</v>
      </c>
      <c r="AN188" s="5">
        <f t="shared" si="157"/>
        <v>45434</v>
      </c>
      <c r="AO188" s="5">
        <f t="shared" si="158"/>
        <v>45434</v>
      </c>
      <c r="AQ188" s="4" t="str">
        <f t="shared" si="192"/>
        <v>{"</v>
      </c>
      <c r="AR188" s="4" t="str">
        <f t="shared" si="193"/>
        <v>"</v>
      </c>
      <c r="AS188" s="4" t="str">
        <f t="shared" si="194"/>
        <v xml:space="preserve">: </v>
      </c>
      <c r="AT188" s="4" t="str">
        <f t="shared" si="195"/>
        <v>100.0</v>
      </c>
      <c r="AU188" s="4" t="str">
        <f t="shared" si="196"/>
        <v>}</v>
      </c>
      <c r="AW188" s="8" t="str">
        <f t="shared" si="166"/>
        <v>15% PUR</v>
      </c>
      <c r="AX188" s="8" t="str">
        <f t="shared" si="167"/>
        <v>0% PUR</v>
      </c>
      <c r="AY188" s="8" t="str">
        <f t="shared" si="168"/>
        <v>15% PUR</v>
      </c>
      <c r="AZ188" s="8" t="str">
        <f t="shared" si="169"/>
        <v>15% PUR</v>
      </c>
      <c r="BA188" s="8" t="str">
        <f t="shared" si="170"/>
        <v>15% PUR</v>
      </c>
      <c r="BB188" s="8" t="str">
        <f t="shared" si="171"/>
        <v>0% PUR</v>
      </c>
      <c r="BC188" s="4" t="str">
        <f t="shared" si="159"/>
        <v>Raw Material</v>
      </c>
      <c r="BD188" s="4" t="str">
        <f t="shared" si="197"/>
        <v>Manpower</v>
      </c>
      <c r="BE188" s="4" t="str">
        <f t="shared" si="198"/>
        <v>Machinary</v>
      </c>
      <c r="BF188" s="4" t="str">
        <f t="shared" si="199"/>
        <v>Subcontractors</v>
      </c>
      <c r="BG188" s="4" t="str">
        <f t="shared" si="200"/>
        <v>Indirect Costs</v>
      </c>
      <c r="BH188" s="4" t="str">
        <f t="shared" si="201"/>
        <v>Overheads</v>
      </c>
      <c r="BI188" s="4">
        <f t="shared" si="172"/>
        <v>1</v>
      </c>
      <c r="BJ188" s="4">
        <f t="shared" si="173"/>
        <v>1</v>
      </c>
      <c r="BK188" s="4">
        <f t="shared" si="174"/>
        <v>1</v>
      </c>
      <c r="BL188" s="4">
        <f t="shared" si="175"/>
        <v>1</v>
      </c>
      <c r="BM188" s="4">
        <f t="shared" si="176"/>
        <v>1</v>
      </c>
      <c r="BN188" s="4">
        <f t="shared" si="177"/>
        <v>1</v>
      </c>
      <c r="BO188" s="26">
        <f t="shared" si="178"/>
        <v>3943983</v>
      </c>
      <c r="BP188" s="26">
        <f t="shared" si="179"/>
        <v>1926468</v>
      </c>
      <c r="BQ188" s="26">
        <f t="shared" si="180"/>
        <v>177841</v>
      </c>
      <c r="BR188" s="26">
        <f t="shared" si="181"/>
        <v>789648</v>
      </c>
      <c r="BS188" s="26">
        <f t="shared" si="182"/>
        <v>337813</v>
      </c>
      <c r="BT188" s="26">
        <f t="shared" si="183"/>
        <v>779437</v>
      </c>
      <c r="BU188" s="27">
        <f t="shared" si="184"/>
        <v>8509133</v>
      </c>
      <c r="BV188" s="27">
        <f t="shared" si="185"/>
        <v>7955190</v>
      </c>
    </row>
    <row r="189" spans="1:74" x14ac:dyDescent="0.2">
      <c r="A189" s="4" t="s">
        <v>795</v>
      </c>
      <c r="B189" s="5">
        <v>45413</v>
      </c>
      <c r="C189" s="5" t="str">
        <f t="shared" si="131"/>
        <v/>
      </c>
      <c r="D189" s="31" t="s">
        <v>1038</v>
      </c>
      <c r="E189" s="4" t="str">
        <f t="shared" si="132"/>
        <v/>
      </c>
      <c r="F189" s="31" t="s">
        <v>1039</v>
      </c>
      <c r="G189" s="4" t="str">
        <f t="shared" si="133"/>
        <v/>
      </c>
      <c r="H189" s="31" t="s">
        <v>1041</v>
      </c>
      <c r="I189" s="4" t="str">
        <f t="shared" si="134"/>
        <v/>
      </c>
      <c r="J189" s="31" t="s">
        <v>1040</v>
      </c>
      <c r="K189" s="4" t="str">
        <f t="shared" si="135"/>
        <v/>
      </c>
      <c r="L189" s="31" t="s">
        <v>1042</v>
      </c>
      <c r="M189" s="4" t="str">
        <f t="shared" si="136"/>
        <v/>
      </c>
      <c r="N189" s="31" t="s">
        <v>1020</v>
      </c>
      <c r="O189" s="4" t="str">
        <f t="shared" si="137"/>
        <v/>
      </c>
      <c r="P189" s="5">
        <v>45443</v>
      </c>
      <c r="Q189" s="5" t="str">
        <f t="shared" si="138"/>
        <v/>
      </c>
      <c r="R189" s="5" t="str">
        <f t="shared" si="139"/>
        <v/>
      </c>
      <c r="S189" s="4">
        <v>1701826.6</v>
      </c>
      <c r="T189" s="7">
        <f t="shared" si="191"/>
        <v>1701827</v>
      </c>
      <c r="U189" s="4">
        <v>10256</v>
      </c>
      <c r="V189" s="4">
        <f>VLOOKUP(U189,'CC Odoo'!$A$1:$E$998,4,FALSE)</f>
        <v>1028</v>
      </c>
      <c r="W189" s="4" t="str">
        <f t="shared" si="140"/>
        <v>{"1028": 100.0}</v>
      </c>
      <c r="X189" s="4" t="str">
        <f t="shared" si="141"/>
        <v>101011701</v>
      </c>
      <c r="Y189" s="4" t="str">
        <f t="shared" si="142"/>
        <v>3010093</v>
      </c>
      <c r="Z189" s="4" t="str">
        <f t="shared" si="143"/>
        <v>3010094</v>
      </c>
      <c r="AA189" s="4" t="str">
        <f t="shared" si="144"/>
        <v>101011701</v>
      </c>
      <c r="AB189" s="4" t="str">
        <f t="shared" si="145"/>
        <v>3010096</v>
      </c>
      <c r="AC189" s="4" t="str">
        <f t="shared" si="146"/>
        <v>3010097</v>
      </c>
      <c r="AD189" s="5">
        <f t="shared" si="147"/>
        <v>45448</v>
      </c>
      <c r="AE189" s="5" t="str">
        <f t="shared" si="148"/>
        <v/>
      </c>
      <c r="AF189" s="5">
        <f t="shared" si="149"/>
        <v>45418</v>
      </c>
      <c r="AG189" s="5" t="str">
        <f t="shared" si="150"/>
        <v/>
      </c>
      <c r="AH189" s="5">
        <f t="shared" si="151"/>
        <v>45443</v>
      </c>
      <c r="AI189" s="5" t="str">
        <f t="shared" si="152"/>
        <v/>
      </c>
      <c r="AJ189" s="5">
        <f t="shared" si="153"/>
        <v>45428</v>
      </c>
      <c r="AK189" s="5" t="str">
        <f t="shared" si="154"/>
        <v/>
      </c>
      <c r="AL189" s="5">
        <f t="shared" si="155"/>
        <v>45413</v>
      </c>
      <c r="AM189" s="5" t="str">
        <f t="shared" si="156"/>
        <v/>
      </c>
      <c r="AN189" s="5">
        <f t="shared" si="157"/>
        <v>45434</v>
      </c>
      <c r="AO189" s="5" t="str">
        <f t="shared" si="158"/>
        <v/>
      </c>
      <c r="AQ189" s="4" t="str">
        <f t="shared" si="192"/>
        <v>{"</v>
      </c>
      <c r="AR189" s="4" t="str">
        <f t="shared" si="193"/>
        <v>"</v>
      </c>
      <c r="AS189" s="4" t="str">
        <f t="shared" si="194"/>
        <v xml:space="preserve">: </v>
      </c>
      <c r="AT189" s="4" t="str">
        <f t="shared" si="195"/>
        <v>100.0</v>
      </c>
      <c r="AU189" s="4" t="str">
        <f t="shared" si="196"/>
        <v>}</v>
      </c>
      <c r="AW189" s="8" t="str">
        <f t="shared" si="166"/>
        <v>15% PUR</v>
      </c>
      <c r="AX189" s="8" t="str">
        <f t="shared" si="167"/>
        <v>0% PUR</v>
      </c>
      <c r="AY189" s="8" t="str">
        <f t="shared" si="168"/>
        <v>15% PUR</v>
      </c>
      <c r="AZ189" s="8" t="str">
        <f t="shared" si="169"/>
        <v>15% PUR</v>
      </c>
      <c r="BA189" s="8" t="str">
        <f t="shared" si="170"/>
        <v>15% PUR</v>
      </c>
      <c r="BB189" s="8" t="str">
        <f t="shared" si="171"/>
        <v>0% PUR</v>
      </c>
      <c r="BC189" s="4" t="str">
        <f t="shared" si="159"/>
        <v>Deduction of Advance Payment to Suppliers</v>
      </c>
      <c r="BD189" s="4" t="str">
        <f t="shared" si="197"/>
        <v>Manpower</v>
      </c>
      <c r="BE189" s="4" t="str">
        <f t="shared" si="198"/>
        <v>Machinary</v>
      </c>
      <c r="BF189" s="4" t="str">
        <f t="shared" si="199"/>
        <v>Deduction of Advance Payment to Suppliers</v>
      </c>
      <c r="BG189" s="4" t="str">
        <f t="shared" si="200"/>
        <v>Indirect Costs</v>
      </c>
      <c r="BH189" s="4" t="str">
        <f t="shared" si="201"/>
        <v>Overheads</v>
      </c>
      <c r="BI189" s="4">
        <f t="shared" si="172"/>
        <v>-1</v>
      </c>
      <c r="BJ189" s="4">
        <f t="shared" si="173"/>
        <v>1</v>
      </c>
      <c r="BK189" s="4">
        <f t="shared" si="174"/>
        <v>1</v>
      </c>
      <c r="BL189" s="4">
        <f t="shared" si="175"/>
        <v>-1</v>
      </c>
      <c r="BM189" s="4">
        <f t="shared" si="176"/>
        <v>1</v>
      </c>
      <c r="BN189" s="4">
        <f t="shared" si="177"/>
        <v>1</v>
      </c>
      <c r="BO189" s="26">
        <f t="shared" si="178"/>
        <v>788797</v>
      </c>
      <c r="BP189" s="26">
        <f t="shared" si="179"/>
        <v>385294</v>
      </c>
      <c r="BQ189" s="26">
        <f t="shared" si="180"/>
        <v>35568</v>
      </c>
      <c r="BR189" s="26">
        <f t="shared" si="181"/>
        <v>157930</v>
      </c>
      <c r="BS189" s="26">
        <f t="shared" si="182"/>
        <v>67563</v>
      </c>
      <c r="BT189" s="26">
        <f t="shared" si="183"/>
        <v>155887</v>
      </c>
      <c r="BU189" s="27">
        <f t="shared" si="184"/>
        <v>-1701827</v>
      </c>
      <c r="BV189" s="27" t="str">
        <f t="shared" si="185"/>
        <v/>
      </c>
    </row>
    <row r="190" spans="1:74" x14ac:dyDescent="0.2">
      <c r="A190" s="4" t="s">
        <v>794</v>
      </c>
      <c r="B190" s="5">
        <v>45413</v>
      </c>
      <c r="C190" s="5">
        <f t="shared" si="131"/>
        <v>45383</v>
      </c>
      <c r="D190" s="31" t="s">
        <v>1038</v>
      </c>
      <c r="E190" s="4" t="str">
        <f t="shared" si="132"/>
        <v>Raw Material Supplier</v>
      </c>
      <c r="F190" s="31" t="s">
        <v>1039</v>
      </c>
      <c r="G190" s="4" t="str">
        <f t="shared" si="133"/>
        <v>Employees Wages &amp; Salaries</v>
      </c>
      <c r="H190" s="31" t="s">
        <v>1041</v>
      </c>
      <c r="I190" s="4" t="str">
        <f t="shared" si="134"/>
        <v>Machinary Depreciation &amp; Maintenance</v>
      </c>
      <c r="J190" s="31" t="s">
        <v>1040</v>
      </c>
      <c r="K190" s="4" t="str">
        <f t="shared" si="135"/>
        <v>Subcontractors &amp; Services</v>
      </c>
      <c r="L190" s="31" t="s">
        <v>1042</v>
      </c>
      <c r="M190" s="4" t="str">
        <f t="shared" si="136"/>
        <v>Indirect Costs</v>
      </c>
      <c r="N190" s="31" t="s">
        <v>1020</v>
      </c>
      <c r="O190" s="4" t="str">
        <f t="shared" si="137"/>
        <v>Overheads</v>
      </c>
      <c r="P190" s="5">
        <v>45443</v>
      </c>
      <c r="Q190" s="5">
        <f t="shared" si="138"/>
        <v>45413</v>
      </c>
      <c r="R190" s="5">
        <f t="shared" si="139"/>
        <v>45413</v>
      </c>
      <c r="S190" s="4">
        <v>600000</v>
      </c>
      <c r="T190" s="7">
        <f t="shared" si="191"/>
        <v>600000</v>
      </c>
      <c r="U190" s="4">
        <v>10080</v>
      </c>
      <c r="V190" s="4">
        <f>VLOOKUP(U190,'CC Odoo'!$A$1:$E$998,4,FALSE)</f>
        <v>854</v>
      </c>
      <c r="W190" s="4" t="str">
        <f t="shared" si="140"/>
        <v>{"854": 100.0}</v>
      </c>
      <c r="X190" s="4" t="str">
        <f t="shared" si="141"/>
        <v>3010092</v>
      </c>
      <c r="Y190" s="4" t="str">
        <f t="shared" si="142"/>
        <v>3010093</v>
      </c>
      <c r="Z190" s="4" t="str">
        <f t="shared" si="143"/>
        <v>3010094</v>
      </c>
      <c r="AA190" s="4" t="str">
        <f t="shared" si="144"/>
        <v>3010095</v>
      </c>
      <c r="AB190" s="4" t="str">
        <f t="shared" si="145"/>
        <v>3010096</v>
      </c>
      <c r="AC190" s="4" t="str">
        <f t="shared" si="146"/>
        <v>3010097</v>
      </c>
      <c r="AD190" s="5">
        <f t="shared" si="147"/>
        <v>45448</v>
      </c>
      <c r="AE190" s="5">
        <f t="shared" si="148"/>
        <v>45448</v>
      </c>
      <c r="AF190" s="5">
        <f t="shared" si="149"/>
        <v>45418</v>
      </c>
      <c r="AG190" s="5">
        <f t="shared" si="150"/>
        <v>45418</v>
      </c>
      <c r="AH190" s="5">
        <f t="shared" si="151"/>
        <v>45443</v>
      </c>
      <c r="AI190" s="5">
        <f t="shared" si="152"/>
        <v>45443</v>
      </c>
      <c r="AJ190" s="5">
        <f t="shared" si="153"/>
        <v>45428</v>
      </c>
      <c r="AK190" s="5">
        <f t="shared" si="154"/>
        <v>45428</v>
      </c>
      <c r="AL190" s="5">
        <f t="shared" si="155"/>
        <v>45413</v>
      </c>
      <c r="AM190" s="5">
        <f t="shared" si="156"/>
        <v>45413</v>
      </c>
      <c r="AN190" s="5">
        <f t="shared" si="157"/>
        <v>45434</v>
      </c>
      <c r="AO190" s="5">
        <f t="shared" si="158"/>
        <v>45434</v>
      </c>
      <c r="AQ190" s="4" t="str">
        <f t="shared" si="192"/>
        <v>{"</v>
      </c>
      <c r="AR190" s="4" t="str">
        <f t="shared" si="193"/>
        <v>"</v>
      </c>
      <c r="AS190" s="4" t="str">
        <f t="shared" si="194"/>
        <v xml:space="preserve">: </v>
      </c>
      <c r="AT190" s="4" t="str">
        <f t="shared" si="195"/>
        <v>100.0</v>
      </c>
      <c r="AU190" s="4" t="str">
        <f t="shared" si="196"/>
        <v>}</v>
      </c>
      <c r="AW190" s="8" t="str">
        <f t="shared" si="166"/>
        <v>15% PUR</v>
      </c>
      <c r="AX190" s="8" t="str">
        <f t="shared" si="167"/>
        <v>0% PUR</v>
      </c>
      <c r="AY190" s="8" t="str">
        <f t="shared" si="168"/>
        <v>15% PUR</v>
      </c>
      <c r="AZ190" s="8" t="str">
        <f t="shared" si="169"/>
        <v>15% PUR</v>
      </c>
      <c r="BA190" s="8" t="str">
        <f t="shared" si="170"/>
        <v>15% PUR</v>
      </c>
      <c r="BB190" s="8" t="str">
        <f t="shared" si="171"/>
        <v>0% PUR</v>
      </c>
      <c r="BC190" s="4" t="str">
        <f t="shared" si="159"/>
        <v>Raw Material</v>
      </c>
      <c r="BD190" s="4" t="str">
        <f t="shared" si="197"/>
        <v>Manpower</v>
      </c>
      <c r="BE190" s="4" t="str">
        <f t="shared" si="198"/>
        <v>Machinary</v>
      </c>
      <c r="BF190" s="4" t="str">
        <f t="shared" si="199"/>
        <v>Subcontractors</v>
      </c>
      <c r="BG190" s="4" t="str">
        <f t="shared" si="200"/>
        <v>Indirect Costs</v>
      </c>
      <c r="BH190" s="4" t="str">
        <f t="shared" si="201"/>
        <v>Overheads</v>
      </c>
      <c r="BI190" s="4">
        <f t="shared" si="172"/>
        <v>1</v>
      </c>
      <c r="BJ190" s="4">
        <f t="shared" si="173"/>
        <v>1</v>
      </c>
      <c r="BK190" s="4">
        <f t="shared" si="174"/>
        <v>1</v>
      </c>
      <c r="BL190" s="4">
        <f t="shared" si="175"/>
        <v>1</v>
      </c>
      <c r="BM190" s="4">
        <f t="shared" si="176"/>
        <v>1</v>
      </c>
      <c r="BN190" s="4">
        <f t="shared" si="177"/>
        <v>1</v>
      </c>
      <c r="BO190" s="26">
        <f t="shared" si="178"/>
        <v>278100</v>
      </c>
      <c r="BP190" s="26">
        <f t="shared" si="179"/>
        <v>135840</v>
      </c>
      <c r="BQ190" s="26">
        <f t="shared" si="180"/>
        <v>12540</v>
      </c>
      <c r="BR190" s="26">
        <f t="shared" si="181"/>
        <v>55680</v>
      </c>
      <c r="BS190" s="26">
        <f t="shared" si="182"/>
        <v>23820</v>
      </c>
      <c r="BT190" s="26">
        <f t="shared" si="183"/>
        <v>54960</v>
      </c>
      <c r="BU190" s="27">
        <f t="shared" si="184"/>
        <v>600000</v>
      </c>
      <c r="BV190" s="27">
        <f t="shared" si="185"/>
        <v>560940</v>
      </c>
    </row>
    <row r="191" spans="1:74" x14ac:dyDescent="0.2">
      <c r="A191" s="4" t="s">
        <v>795</v>
      </c>
      <c r="B191" s="5">
        <v>45413</v>
      </c>
      <c r="C191" s="5" t="str">
        <f t="shared" si="131"/>
        <v/>
      </c>
      <c r="D191" s="31" t="s">
        <v>1038</v>
      </c>
      <c r="E191" s="4" t="str">
        <f t="shared" si="132"/>
        <v/>
      </c>
      <c r="F191" s="31" t="s">
        <v>1039</v>
      </c>
      <c r="G191" s="4" t="str">
        <f t="shared" si="133"/>
        <v/>
      </c>
      <c r="H191" s="31" t="s">
        <v>1041</v>
      </c>
      <c r="I191" s="4" t="str">
        <f t="shared" si="134"/>
        <v/>
      </c>
      <c r="J191" s="31" t="s">
        <v>1040</v>
      </c>
      <c r="K191" s="4" t="str">
        <f t="shared" si="135"/>
        <v/>
      </c>
      <c r="L191" s="31" t="s">
        <v>1042</v>
      </c>
      <c r="M191" s="4" t="str">
        <f t="shared" si="136"/>
        <v/>
      </c>
      <c r="N191" s="31" t="s">
        <v>1020</v>
      </c>
      <c r="O191" s="4" t="str">
        <f t="shared" si="137"/>
        <v/>
      </c>
      <c r="P191" s="5">
        <v>45443</v>
      </c>
      <c r="Q191" s="5" t="str">
        <f t="shared" si="138"/>
        <v/>
      </c>
      <c r="R191" s="5" t="str">
        <f t="shared" si="139"/>
        <v/>
      </c>
      <c r="S191" s="4">
        <v>240000</v>
      </c>
      <c r="T191" s="7">
        <f t="shared" si="191"/>
        <v>240000</v>
      </c>
      <c r="U191" s="4">
        <v>10080</v>
      </c>
      <c r="V191" s="4">
        <f>VLOOKUP(U191,'CC Odoo'!$A$1:$E$998,4,FALSE)</f>
        <v>854</v>
      </c>
      <c r="W191" s="4" t="str">
        <f t="shared" si="140"/>
        <v>{"854": 100.0}</v>
      </c>
      <c r="X191" s="4" t="str">
        <f t="shared" si="141"/>
        <v>101011701</v>
      </c>
      <c r="Y191" s="4" t="str">
        <f t="shared" si="142"/>
        <v>3010093</v>
      </c>
      <c r="Z191" s="4" t="str">
        <f t="shared" si="143"/>
        <v>3010094</v>
      </c>
      <c r="AA191" s="4" t="str">
        <f t="shared" si="144"/>
        <v>101011701</v>
      </c>
      <c r="AB191" s="4" t="str">
        <f t="shared" si="145"/>
        <v>3010096</v>
      </c>
      <c r="AC191" s="4" t="str">
        <f t="shared" si="146"/>
        <v>3010097</v>
      </c>
      <c r="AD191" s="5">
        <f t="shared" si="147"/>
        <v>45448</v>
      </c>
      <c r="AE191" s="5" t="str">
        <f t="shared" si="148"/>
        <v/>
      </c>
      <c r="AF191" s="5">
        <f t="shared" si="149"/>
        <v>45418</v>
      </c>
      <c r="AG191" s="5" t="str">
        <f t="shared" si="150"/>
        <v/>
      </c>
      <c r="AH191" s="5">
        <f t="shared" si="151"/>
        <v>45443</v>
      </c>
      <c r="AI191" s="5" t="str">
        <f t="shared" si="152"/>
        <v/>
      </c>
      <c r="AJ191" s="5">
        <f t="shared" si="153"/>
        <v>45428</v>
      </c>
      <c r="AK191" s="5" t="str">
        <f t="shared" si="154"/>
        <v/>
      </c>
      <c r="AL191" s="5">
        <f t="shared" si="155"/>
        <v>45413</v>
      </c>
      <c r="AM191" s="5" t="str">
        <f t="shared" si="156"/>
        <v/>
      </c>
      <c r="AN191" s="5">
        <f t="shared" si="157"/>
        <v>45434</v>
      </c>
      <c r="AO191" s="5" t="str">
        <f t="shared" si="158"/>
        <v/>
      </c>
      <c r="AQ191" s="4" t="str">
        <f t="shared" si="192"/>
        <v>{"</v>
      </c>
      <c r="AR191" s="4" t="str">
        <f t="shared" si="193"/>
        <v>"</v>
      </c>
      <c r="AS191" s="4" t="str">
        <f t="shared" si="194"/>
        <v xml:space="preserve">: </v>
      </c>
      <c r="AT191" s="4" t="str">
        <f t="shared" si="195"/>
        <v>100.0</v>
      </c>
      <c r="AU191" s="4" t="str">
        <f t="shared" si="196"/>
        <v>}</v>
      </c>
      <c r="AW191" s="8" t="str">
        <f t="shared" si="166"/>
        <v>15% PUR</v>
      </c>
      <c r="AX191" s="8" t="str">
        <f t="shared" si="167"/>
        <v>0% PUR</v>
      </c>
      <c r="AY191" s="8" t="str">
        <f t="shared" si="168"/>
        <v>15% PUR</v>
      </c>
      <c r="AZ191" s="8" t="str">
        <f t="shared" si="169"/>
        <v>15% PUR</v>
      </c>
      <c r="BA191" s="8" t="str">
        <f t="shared" si="170"/>
        <v>15% PUR</v>
      </c>
      <c r="BB191" s="8" t="str">
        <f t="shared" si="171"/>
        <v>0% PUR</v>
      </c>
      <c r="BC191" s="4" t="str">
        <f t="shared" si="159"/>
        <v>Deduction of Advance Payment to Suppliers</v>
      </c>
      <c r="BD191" s="4" t="str">
        <f t="shared" si="197"/>
        <v>Manpower</v>
      </c>
      <c r="BE191" s="4" t="str">
        <f t="shared" si="198"/>
        <v>Machinary</v>
      </c>
      <c r="BF191" s="4" t="str">
        <f t="shared" si="199"/>
        <v>Deduction of Advance Payment to Suppliers</v>
      </c>
      <c r="BG191" s="4" t="str">
        <f t="shared" si="200"/>
        <v>Indirect Costs</v>
      </c>
      <c r="BH191" s="4" t="str">
        <f t="shared" si="201"/>
        <v>Overheads</v>
      </c>
      <c r="BI191" s="4">
        <f t="shared" si="172"/>
        <v>-1</v>
      </c>
      <c r="BJ191" s="4">
        <f t="shared" si="173"/>
        <v>1</v>
      </c>
      <c r="BK191" s="4">
        <f t="shared" si="174"/>
        <v>1</v>
      </c>
      <c r="BL191" s="4">
        <f t="shared" si="175"/>
        <v>-1</v>
      </c>
      <c r="BM191" s="4">
        <f t="shared" si="176"/>
        <v>1</v>
      </c>
      <c r="BN191" s="4">
        <f t="shared" si="177"/>
        <v>1</v>
      </c>
      <c r="BO191" s="26">
        <f t="shared" si="178"/>
        <v>111240</v>
      </c>
      <c r="BP191" s="26">
        <f t="shared" si="179"/>
        <v>54336</v>
      </c>
      <c r="BQ191" s="26">
        <f t="shared" si="180"/>
        <v>5016</v>
      </c>
      <c r="BR191" s="26">
        <f t="shared" si="181"/>
        <v>22272</v>
      </c>
      <c r="BS191" s="26">
        <f t="shared" si="182"/>
        <v>9528</v>
      </c>
      <c r="BT191" s="26">
        <f t="shared" si="183"/>
        <v>21984</v>
      </c>
      <c r="BU191" s="27">
        <f t="shared" si="184"/>
        <v>-240000</v>
      </c>
      <c r="BV191" s="27" t="str">
        <f t="shared" si="185"/>
        <v/>
      </c>
    </row>
    <row r="192" spans="1:74" x14ac:dyDescent="0.2">
      <c r="A192" s="4" t="s">
        <v>794</v>
      </c>
      <c r="B192" s="5">
        <v>45413</v>
      </c>
      <c r="C192" s="5">
        <f t="shared" si="131"/>
        <v>45383</v>
      </c>
      <c r="D192" s="31" t="s">
        <v>1038</v>
      </c>
      <c r="E192" s="4" t="str">
        <f t="shared" si="132"/>
        <v>Raw Material Supplier</v>
      </c>
      <c r="F192" s="31" t="s">
        <v>1039</v>
      </c>
      <c r="G192" s="4" t="str">
        <f t="shared" si="133"/>
        <v>Employees Wages &amp; Salaries</v>
      </c>
      <c r="H192" s="31" t="s">
        <v>1041</v>
      </c>
      <c r="I192" s="4" t="str">
        <f t="shared" si="134"/>
        <v>Machinary Depreciation &amp; Maintenance</v>
      </c>
      <c r="J192" s="31" t="s">
        <v>1040</v>
      </c>
      <c r="K192" s="4" t="str">
        <f t="shared" si="135"/>
        <v>Subcontractors &amp; Services</v>
      </c>
      <c r="L192" s="31" t="s">
        <v>1042</v>
      </c>
      <c r="M192" s="4" t="str">
        <f t="shared" si="136"/>
        <v>Indirect Costs</v>
      </c>
      <c r="N192" s="31" t="s">
        <v>1020</v>
      </c>
      <c r="O192" s="4" t="str">
        <f t="shared" si="137"/>
        <v>Overheads</v>
      </c>
      <c r="P192" s="5">
        <v>45443</v>
      </c>
      <c r="Q192" s="5">
        <f t="shared" si="138"/>
        <v>45413</v>
      </c>
      <c r="R192" s="5">
        <f t="shared" si="139"/>
        <v>45413</v>
      </c>
      <c r="S192" s="4">
        <v>1662828.6</v>
      </c>
      <c r="T192" s="7">
        <f t="shared" si="191"/>
        <v>1662829</v>
      </c>
      <c r="U192" s="4">
        <v>10219</v>
      </c>
      <c r="V192" s="4">
        <f>VLOOKUP(U192,'CC Odoo'!$A$1:$E$998,4,FALSE)</f>
        <v>991</v>
      </c>
      <c r="W192" s="4" t="str">
        <f t="shared" si="140"/>
        <v>{"991": 100.0}</v>
      </c>
      <c r="X192" s="4" t="str">
        <f t="shared" si="141"/>
        <v>3010092</v>
      </c>
      <c r="Y192" s="4" t="str">
        <f t="shared" si="142"/>
        <v>3010093</v>
      </c>
      <c r="Z192" s="4" t="str">
        <f t="shared" si="143"/>
        <v>3010094</v>
      </c>
      <c r="AA192" s="4" t="str">
        <f t="shared" si="144"/>
        <v>3010095</v>
      </c>
      <c r="AB192" s="4" t="str">
        <f t="shared" si="145"/>
        <v>3010096</v>
      </c>
      <c r="AC192" s="4" t="str">
        <f t="shared" si="146"/>
        <v>3010097</v>
      </c>
      <c r="AD192" s="5">
        <f t="shared" si="147"/>
        <v>45448</v>
      </c>
      <c r="AE192" s="5">
        <f t="shared" si="148"/>
        <v>45448</v>
      </c>
      <c r="AF192" s="5">
        <f t="shared" si="149"/>
        <v>45418</v>
      </c>
      <c r="AG192" s="5">
        <f t="shared" si="150"/>
        <v>45418</v>
      </c>
      <c r="AH192" s="5">
        <f t="shared" si="151"/>
        <v>45443</v>
      </c>
      <c r="AI192" s="5">
        <f t="shared" si="152"/>
        <v>45443</v>
      </c>
      <c r="AJ192" s="5">
        <f t="shared" si="153"/>
        <v>45428</v>
      </c>
      <c r="AK192" s="5">
        <f t="shared" si="154"/>
        <v>45428</v>
      </c>
      <c r="AL192" s="5">
        <f t="shared" si="155"/>
        <v>45413</v>
      </c>
      <c r="AM192" s="5">
        <f t="shared" si="156"/>
        <v>45413</v>
      </c>
      <c r="AN192" s="5">
        <f t="shared" si="157"/>
        <v>45434</v>
      </c>
      <c r="AO192" s="5">
        <f t="shared" si="158"/>
        <v>45434</v>
      </c>
      <c r="AQ192" s="4" t="str">
        <f t="shared" si="192"/>
        <v>{"</v>
      </c>
      <c r="AR192" s="4" t="str">
        <f t="shared" si="193"/>
        <v>"</v>
      </c>
      <c r="AS192" s="4" t="str">
        <f t="shared" si="194"/>
        <v xml:space="preserve">: </v>
      </c>
      <c r="AT192" s="4" t="str">
        <f t="shared" si="195"/>
        <v>100.0</v>
      </c>
      <c r="AU192" s="4" t="str">
        <f t="shared" si="196"/>
        <v>}</v>
      </c>
      <c r="AW192" s="8" t="str">
        <f t="shared" si="166"/>
        <v>15% PUR</v>
      </c>
      <c r="AX192" s="8" t="str">
        <f t="shared" si="167"/>
        <v>0% PUR</v>
      </c>
      <c r="AY192" s="8" t="str">
        <f t="shared" si="168"/>
        <v>15% PUR</v>
      </c>
      <c r="AZ192" s="8" t="str">
        <f t="shared" si="169"/>
        <v>15% PUR</v>
      </c>
      <c r="BA192" s="8" t="str">
        <f t="shared" si="170"/>
        <v>15% PUR</v>
      </c>
      <c r="BB192" s="8" t="str">
        <f t="shared" si="171"/>
        <v>0% PUR</v>
      </c>
      <c r="BC192" s="4" t="str">
        <f t="shared" si="159"/>
        <v>Raw Material</v>
      </c>
      <c r="BD192" s="4" t="str">
        <f t="shared" si="197"/>
        <v>Manpower</v>
      </c>
      <c r="BE192" s="4" t="str">
        <f t="shared" si="198"/>
        <v>Machinary</v>
      </c>
      <c r="BF192" s="4" t="str">
        <f t="shared" si="199"/>
        <v>Subcontractors</v>
      </c>
      <c r="BG192" s="4" t="str">
        <f t="shared" si="200"/>
        <v>Indirect Costs</v>
      </c>
      <c r="BH192" s="4" t="str">
        <f t="shared" si="201"/>
        <v>Overheads</v>
      </c>
      <c r="BI192" s="4">
        <f t="shared" si="172"/>
        <v>1</v>
      </c>
      <c r="BJ192" s="4">
        <f t="shared" si="173"/>
        <v>1</v>
      </c>
      <c r="BK192" s="4">
        <f t="shared" si="174"/>
        <v>1</v>
      </c>
      <c r="BL192" s="4">
        <f t="shared" si="175"/>
        <v>1</v>
      </c>
      <c r="BM192" s="4">
        <f t="shared" si="176"/>
        <v>1</v>
      </c>
      <c r="BN192" s="4">
        <f t="shared" si="177"/>
        <v>1</v>
      </c>
      <c r="BO192" s="26">
        <f t="shared" si="178"/>
        <v>770721</v>
      </c>
      <c r="BP192" s="26">
        <f t="shared" si="179"/>
        <v>376464</v>
      </c>
      <c r="BQ192" s="26">
        <f t="shared" si="180"/>
        <v>34753</v>
      </c>
      <c r="BR192" s="26">
        <f t="shared" si="181"/>
        <v>154311</v>
      </c>
      <c r="BS192" s="26">
        <f t="shared" si="182"/>
        <v>66014</v>
      </c>
      <c r="BT192" s="26">
        <f t="shared" si="183"/>
        <v>152315</v>
      </c>
      <c r="BU192" s="27">
        <f t="shared" si="184"/>
        <v>1662829</v>
      </c>
      <c r="BV192" s="27">
        <f t="shared" si="185"/>
        <v>1554578</v>
      </c>
    </row>
    <row r="193" spans="1:74" x14ac:dyDescent="0.2">
      <c r="A193" s="4" t="s">
        <v>795</v>
      </c>
      <c r="B193" s="5">
        <v>45413</v>
      </c>
      <c r="C193" s="5" t="str">
        <f t="shared" si="131"/>
        <v/>
      </c>
      <c r="D193" s="31" t="s">
        <v>1038</v>
      </c>
      <c r="E193" s="4" t="str">
        <f t="shared" si="132"/>
        <v/>
      </c>
      <c r="F193" s="31" t="s">
        <v>1039</v>
      </c>
      <c r="G193" s="4" t="str">
        <f t="shared" si="133"/>
        <v/>
      </c>
      <c r="H193" s="31" t="s">
        <v>1041</v>
      </c>
      <c r="I193" s="4" t="str">
        <f t="shared" si="134"/>
        <v/>
      </c>
      <c r="J193" s="31" t="s">
        <v>1040</v>
      </c>
      <c r="K193" s="4" t="str">
        <f t="shared" si="135"/>
        <v/>
      </c>
      <c r="L193" s="31" t="s">
        <v>1042</v>
      </c>
      <c r="M193" s="4" t="str">
        <f t="shared" si="136"/>
        <v/>
      </c>
      <c r="N193" s="31" t="s">
        <v>1020</v>
      </c>
      <c r="O193" s="4" t="str">
        <f t="shared" si="137"/>
        <v/>
      </c>
      <c r="P193" s="5">
        <v>45443</v>
      </c>
      <c r="Q193" s="5" t="str">
        <f t="shared" si="138"/>
        <v/>
      </c>
      <c r="R193" s="5" t="str">
        <f t="shared" si="139"/>
        <v/>
      </c>
      <c r="S193" s="4">
        <v>415707.15</v>
      </c>
      <c r="T193" s="7">
        <f t="shared" si="191"/>
        <v>415707</v>
      </c>
      <c r="U193" s="4">
        <v>10219</v>
      </c>
      <c r="V193" s="4">
        <f>VLOOKUP(U193,'CC Odoo'!$A$1:$E$998,4,FALSE)</f>
        <v>991</v>
      </c>
      <c r="W193" s="4" t="str">
        <f t="shared" si="140"/>
        <v>{"991": 100.0}</v>
      </c>
      <c r="X193" s="4" t="str">
        <f t="shared" si="141"/>
        <v>101011701</v>
      </c>
      <c r="Y193" s="4" t="str">
        <f t="shared" si="142"/>
        <v>3010093</v>
      </c>
      <c r="Z193" s="4" t="str">
        <f t="shared" si="143"/>
        <v>3010094</v>
      </c>
      <c r="AA193" s="4" t="str">
        <f t="shared" si="144"/>
        <v>101011701</v>
      </c>
      <c r="AB193" s="4" t="str">
        <f t="shared" si="145"/>
        <v>3010096</v>
      </c>
      <c r="AC193" s="4" t="str">
        <f t="shared" si="146"/>
        <v>3010097</v>
      </c>
      <c r="AD193" s="5">
        <f t="shared" si="147"/>
        <v>45448</v>
      </c>
      <c r="AE193" s="5" t="str">
        <f t="shared" si="148"/>
        <v/>
      </c>
      <c r="AF193" s="5">
        <f t="shared" si="149"/>
        <v>45418</v>
      </c>
      <c r="AG193" s="5" t="str">
        <f t="shared" si="150"/>
        <v/>
      </c>
      <c r="AH193" s="5">
        <f t="shared" si="151"/>
        <v>45443</v>
      </c>
      <c r="AI193" s="5" t="str">
        <f t="shared" si="152"/>
        <v/>
      </c>
      <c r="AJ193" s="5">
        <f t="shared" si="153"/>
        <v>45428</v>
      </c>
      <c r="AK193" s="5" t="str">
        <f t="shared" si="154"/>
        <v/>
      </c>
      <c r="AL193" s="5">
        <f t="shared" si="155"/>
        <v>45413</v>
      </c>
      <c r="AM193" s="5" t="str">
        <f t="shared" si="156"/>
        <v/>
      </c>
      <c r="AN193" s="5">
        <f t="shared" si="157"/>
        <v>45434</v>
      </c>
      <c r="AO193" s="5" t="str">
        <f t="shared" si="158"/>
        <v/>
      </c>
      <c r="AQ193" s="4" t="str">
        <f t="shared" si="192"/>
        <v>{"</v>
      </c>
      <c r="AR193" s="4" t="str">
        <f t="shared" si="193"/>
        <v>"</v>
      </c>
      <c r="AS193" s="4" t="str">
        <f t="shared" si="194"/>
        <v xml:space="preserve">: </v>
      </c>
      <c r="AT193" s="4" t="str">
        <f t="shared" si="195"/>
        <v>100.0</v>
      </c>
      <c r="AU193" s="4" t="str">
        <f t="shared" si="196"/>
        <v>}</v>
      </c>
      <c r="AW193" s="8" t="str">
        <f t="shared" si="166"/>
        <v>15% PUR</v>
      </c>
      <c r="AX193" s="8" t="str">
        <f t="shared" si="167"/>
        <v>0% PUR</v>
      </c>
      <c r="AY193" s="8" t="str">
        <f t="shared" si="168"/>
        <v>15% PUR</v>
      </c>
      <c r="AZ193" s="8" t="str">
        <f t="shared" si="169"/>
        <v>15% PUR</v>
      </c>
      <c r="BA193" s="8" t="str">
        <f t="shared" si="170"/>
        <v>15% PUR</v>
      </c>
      <c r="BB193" s="8" t="str">
        <f t="shared" si="171"/>
        <v>0% PUR</v>
      </c>
      <c r="BC193" s="4" t="str">
        <f t="shared" si="159"/>
        <v>Deduction of Advance Payment to Suppliers</v>
      </c>
      <c r="BD193" s="4" t="str">
        <f t="shared" si="197"/>
        <v>Manpower</v>
      </c>
      <c r="BE193" s="4" t="str">
        <f t="shared" si="198"/>
        <v>Machinary</v>
      </c>
      <c r="BF193" s="4" t="str">
        <f t="shared" si="199"/>
        <v>Deduction of Advance Payment to Suppliers</v>
      </c>
      <c r="BG193" s="4" t="str">
        <f t="shared" si="200"/>
        <v>Indirect Costs</v>
      </c>
      <c r="BH193" s="4" t="str">
        <f t="shared" si="201"/>
        <v>Overheads</v>
      </c>
      <c r="BI193" s="4">
        <f t="shared" si="172"/>
        <v>-1</v>
      </c>
      <c r="BJ193" s="4">
        <f t="shared" si="173"/>
        <v>1</v>
      </c>
      <c r="BK193" s="4">
        <f t="shared" si="174"/>
        <v>1</v>
      </c>
      <c r="BL193" s="4">
        <f t="shared" si="175"/>
        <v>-1</v>
      </c>
      <c r="BM193" s="4">
        <f t="shared" si="176"/>
        <v>1</v>
      </c>
      <c r="BN193" s="4">
        <f t="shared" si="177"/>
        <v>1</v>
      </c>
      <c r="BO193" s="26">
        <f t="shared" si="178"/>
        <v>192680</v>
      </c>
      <c r="BP193" s="26">
        <f t="shared" si="179"/>
        <v>94116</v>
      </c>
      <c r="BQ193" s="26">
        <f t="shared" si="180"/>
        <v>8688</v>
      </c>
      <c r="BR193" s="26">
        <f t="shared" si="181"/>
        <v>38578</v>
      </c>
      <c r="BS193" s="26">
        <f t="shared" si="182"/>
        <v>16504</v>
      </c>
      <c r="BT193" s="26">
        <f t="shared" si="183"/>
        <v>38079</v>
      </c>
      <c r="BU193" s="27">
        <f t="shared" si="184"/>
        <v>-415707</v>
      </c>
      <c r="BV193" s="27" t="str">
        <f t="shared" si="185"/>
        <v/>
      </c>
    </row>
    <row r="194" spans="1:74" x14ac:dyDescent="0.2">
      <c r="A194" s="4" t="s">
        <v>794</v>
      </c>
      <c r="B194" s="5">
        <v>45413</v>
      </c>
      <c r="C194" s="5">
        <f t="shared" ref="C194:C257" si="202">IF(U194&lt;&gt;U193,B194-30,"")</f>
        <v>45383</v>
      </c>
      <c r="D194" s="31" t="s">
        <v>1038</v>
      </c>
      <c r="E194" s="4" t="str">
        <f t="shared" ref="E194:E257" si="203">IF(U194&lt;&gt;U193,D194,"")</f>
        <v>Raw Material Supplier</v>
      </c>
      <c r="F194" s="31" t="s">
        <v>1039</v>
      </c>
      <c r="G194" s="4" t="str">
        <f t="shared" ref="G194:G257" si="204">IF(W194&lt;&gt;W193,F194,"")</f>
        <v>Employees Wages &amp; Salaries</v>
      </c>
      <c r="H194" s="31" t="s">
        <v>1041</v>
      </c>
      <c r="I194" s="4" t="str">
        <f t="shared" ref="I194:I257" si="205">IF(W194&lt;&gt;W193,H194,"")</f>
        <v>Machinary Depreciation &amp; Maintenance</v>
      </c>
      <c r="J194" s="31" t="s">
        <v>1040</v>
      </c>
      <c r="K194" s="4" t="str">
        <f t="shared" ref="K194:K257" si="206">IF(U194&lt;&gt;U193,J194,"")</f>
        <v>Subcontractors &amp; Services</v>
      </c>
      <c r="L194" s="31" t="s">
        <v>1042</v>
      </c>
      <c r="M194" s="4" t="str">
        <f t="shared" ref="M194:M257" si="207">IF(U194&lt;&gt;U193,L194,"")</f>
        <v>Indirect Costs</v>
      </c>
      <c r="N194" s="31" t="s">
        <v>1020</v>
      </c>
      <c r="O194" s="4" t="str">
        <f t="shared" ref="O194:O257" si="208">IF(U194&lt;&gt;U193,N194,"")</f>
        <v>Overheads</v>
      </c>
      <c r="P194" s="5">
        <v>45443</v>
      </c>
      <c r="Q194" s="5">
        <f t="shared" ref="Q194:Q257" si="209">IF(U194&lt;&gt;U193,P194-30,"")</f>
        <v>45413</v>
      </c>
      <c r="R194" s="5">
        <f t="shared" ref="R194:R257" si="210">IF(U194&lt;&gt;U193,P194-30,"")</f>
        <v>45413</v>
      </c>
      <c r="S194" s="4">
        <v>2494529.4840000002</v>
      </c>
      <c r="T194" s="7">
        <f t="shared" si="191"/>
        <v>2494529</v>
      </c>
      <c r="U194" s="4">
        <v>10253</v>
      </c>
      <c r="V194" s="4">
        <f>VLOOKUP(U194,'CC Odoo'!$A$1:$E$998,4,FALSE)</f>
        <v>1025</v>
      </c>
      <c r="W194" s="4" t="str">
        <f t="shared" ref="W194:W257" si="211">AQ194&amp;V194&amp;AR194&amp;AS194&amp;AT194&amp;AU194</f>
        <v>{"1025": 100.0}</v>
      </c>
      <c r="X194" s="4" t="str">
        <f t="shared" ref="X194:X257" si="212">IF(A194="TOTAL WORKS","3010092",IF(A194="ADV. PAYMENT","101011701","99999"))</f>
        <v>3010092</v>
      </c>
      <c r="Y194" s="4" t="str">
        <f t="shared" ref="Y194:Y257" si="213">IF(A194="TOTAL WORKS","3010093",IF(A194="ADV. PAYMENT","3010093","3010093"))</f>
        <v>3010093</v>
      </c>
      <c r="Z194" s="4" t="str">
        <f t="shared" ref="Z194:Z257" si="214">IF(A194="TOTAL WORKS","3010094",IF(A194="ADV. PAYMENT","3010094","3010094"))</f>
        <v>3010094</v>
      </c>
      <c r="AA194" s="4" t="str">
        <f t="shared" ref="AA194:AA257" si="215">IF(A194="TOTAL WORKS","3010095",IF(A194="ADV. PAYMENT","101011701","3010095"))</f>
        <v>3010095</v>
      </c>
      <c r="AB194" s="4" t="str">
        <f t="shared" ref="AB194:AB257" si="216">IF(A194="TOTAL WORKS","3010096",IF(A194="ADV. PAYMENT","3010096","3010096"))</f>
        <v>3010096</v>
      </c>
      <c r="AC194" s="4" t="str">
        <f t="shared" ref="AC194:AC257" si="217">IF(A194="TOTAL WORKS","3010097",IF(A194="ADV. PAYMENT","3010097","3010097"))</f>
        <v>3010097</v>
      </c>
      <c r="AD194" s="5">
        <f t="shared" ref="AD194:AD257" si="218">P194-30+35</f>
        <v>45448</v>
      </c>
      <c r="AE194" s="5">
        <f t="shared" ref="AE194:AE257" si="219">IF(R194&lt;&gt;"",AD194,"")</f>
        <v>45448</v>
      </c>
      <c r="AF194" s="5">
        <f t="shared" ref="AF194:AF257" si="220">P194-30+5</f>
        <v>45418</v>
      </c>
      <c r="AG194" s="5">
        <f t="shared" ref="AG194:AG257" si="221">IF(R194&lt;&gt;"",AF194,"")</f>
        <v>45418</v>
      </c>
      <c r="AH194" s="5">
        <f t="shared" ref="AH194:AH257" si="222">P194-30+30</f>
        <v>45443</v>
      </c>
      <c r="AI194" s="5">
        <f t="shared" ref="AI194:AI257" si="223">IF(R194&lt;&gt;"",AH194,"")</f>
        <v>45443</v>
      </c>
      <c r="AJ194" s="5">
        <f t="shared" ref="AJ194:AJ257" si="224">P194-30+15</f>
        <v>45428</v>
      </c>
      <c r="AK194" s="5">
        <f t="shared" ref="AK194:AK257" si="225">IF(R194&lt;&gt;"",AJ194,"")</f>
        <v>45428</v>
      </c>
      <c r="AL194" s="5">
        <f t="shared" ref="AL194:AL257" si="226">P194-30</f>
        <v>45413</v>
      </c>
      <c r="AM194" s="5">
        <f t="shared" ref="AM194:AM257" si="227">IF(R194&lt;&gt;"",AL194,"")</f>
        <v>45413</v>
      </c>
      <c r="AN194" s="5">
        <f t="shared" ref="AN194:AN257" si="228">P194-30+21</f>
        <v>45434</v>
      </c>
      <c r="AO194" s="5">
        <f t="shared" ref="AO194:AO257" si="229">IF(R194&lt;&gt;"",AN194,"")</f>
        <v>45434</v>
      </c>
      <c r="AQ194" s="4" t="str">
        <f t="shared" si="192"/>
        <v>{"</v>
      </c>
      <c r="AR194" s="4" t="str">
        <f t="shared" si="193"/>
        <v>"</v>
      </c>
      <c r="AS194" s="4" t="str">
        <f t="shared" si="194"/>
        <v xml:space="preserve">: </v>
      </c>
      <c r="AT194" s="4" t="str">
        <f t="shared" si="195"/>
        <v>100.0</v>
      </c>
      <c r="AU194" s="4" t="str">
        <f t="shared" si="196"/>
        <v>}</v>
      </c>
      <c r="AW194" s="8" t="str">
        <f t="shared" si="166"/>
        <v>15% PUR</v>
      </c>
      <c r="AX194" s="8" t="str">
        <f t="shared" si="167"/>
        <v>0% PUR</v>
      </c>
      <c r="AY194" s="8" t="str">
        <f t="shared" si="168"/>
        <v>15% PUR</v>
      </c>
      <c r="AZ194" s="8" t="str">
        <f t="shared" si="169"/>
        <v>15% PUR</v>
      </c>
      <c r="BA194" s="8" t="str">
        <f t="shared" si="170"/>
        <v>15% PUR</v>
      </c>
      <c r="BB194" s="8" t="str">
        <f t="shared" si="171"/>
        <v>0% PUR</v>
      </c>
      <c r="BC194" s="4" t="str">
        <f t="shared" ref="BC194:BC257" si="230">IF(X194="3010010","Raw Material",IF(X194="101011701","Deduction of Advance Payment to Suppliers","Raw Material"))</f>
        <v>Raw Material</v>
      </c>
      <c r="BD194" s="4" t="str">
        <f t="shared" si="197"/>
        <v>Manpower</v>
      </c>
      <c r="BE194" s="4" t="str">
        <f t="shared" si="198"/>
        <v>Machinary</v>
      </c>
      <c r="BF194" s="4" t="str">
        <f t="shared" si="199"/>
        <v>Subcontractors</v>
      </c>
      <c r="BG194" s="4" t="str">
        <f t="shared" si="200"/>
        <v>Indirect Costs</v>
      </c>
      <c r="BH194" s="4" t="str">
        <f t="shared" si="201"/>
        <v>Overheads</v>
      </c>
      <c r="BI194" s="4">
        <f t="shared" si="172"/>
        <v>1</v>
      </c>
      <c r="BJ194" s="4">
        <f t="shared" si="173"/>
        <v>1</v>
      </c>
      <c r="BK194" s="4">
        <f t="shared" si="174"/>
        <v>1</v>
      </c>
      <c r="BL194" s="4">
        <f t="shared" si="175"/>
        <v>1</v>
      </c>
      <c r="BM194" s="4">
        <f t="shared" si="176"/>
        <v>1</v>
      </c>
      <c r="BN194" s="4">
        <f t="shared" si="177"/>
        <v>1</v>
      </c>
      <c r="BO194" s="26">
        <f t="shared" si="178"/>
        <v>1156214</v>
      </c>
      <c r="BP194" s="26">
        <f t="shared" si="179"/>
        <v>564761</v>
      </c>
      <c r="BQ194" s="26">
        <f t="shared" si="180"/>
        <v>52136</v>
      </c>
      <c r="BR194" s="26">
        <f t="shared" si="181"/>
        <v>231492</v>
      </c>
      <c r="BS194" s="26">
        <f t="shared" si="182"/>
        <v>99033</v>
      </c>
      <c r="BT194" s="26">
        <f t="shared" si="183"/>
        <v>228499</v>
      </c>
      <c r="BU194" s="27">
        <f t="shared" si="184"/>
        <v>2494529</v>
      </c>
      <c r="BV194" s="27">
        <f t="shared" si="185"/>
        <v>2332135</v>
      </c>
    </row>
    <row r="195" spans="1:74" x14ac:dyDescent="0.2">
      <c r="A195" s="4" t="s">
        <v>795</v>
      </c>
      <c r="B195" s="5">
        <v>45413</v>
      </c>
      <c r="C195" s="5" t="str">
        <f t="shared" si="202"/>
        <v/>
      </c>
      <c r="D195" s="31" t="s">
        <v>1038</v>
      </c>
      <c r="E195" s="4" t="str">
        <f t="shared" si="203"/>
        <v/>
      </c>
      <c r="F195" s="31" t="s">
        <v>1039</v>
      </c>
      <c r="G195" s="4" t="str">
        <f t="shared" si="204"/>
        <v/>
      </c>
      <c r="H195" s="31" t="s">
        <v>1041</v>
      </c>
      <c r="I195" s="4" t="str">
        <f t="shared" si="205"/>
        <v/>
      </c>
      <c r="J195" s="31" t="s">
        <v>1040</v>
      </c>
      <c r="K195" s="4" t="str">
        <f t="shared" si="206"/>
        <v/>
      </c>
      <c r="L195" s="31" t="s">
        <v>1042</v>
      </c>
      <c r="M195" s="4" t="str">
        <f t="shared" si="207"/>
        <v/>
      </c>
      <c r="N195" s="31" t="s">
        <v>1020</v>
      </c>
      <c r="O195" s="4" t="str">
        <f t="shared" si="208"/>
        <v/>
      </c>
      <c r="P195" s="5">
        <v>45443</v>
      </c>
      <c r="Q195" s="5" t="str">
        <f t="shared" si="209"/>
        <v/>
      </c>
      <c r="R195" s="5" t="str">
        <f t="shared" si="210"/>
        <v/>
      </c>
      <c r="S195" s="4">
        <v>997811.79360000009</v>
      </c>
      <c r="T195" s="7">
        <f t="shared" si="191"/>
        <v>997812</v>
      </c>
      <c r="U195" s="4">
        <v>10253</v>
      </c>
      <c r="V195" s="4">
        <f>VLOOKUP(U195,'CC Odoo'!$A$1:$E$998,4,FALSE)</f>
        <v>1025</v>
      </c>
      <c r="W195" s="4" t="str">
        <f t="shared" si="211"/>
        <v>{"1025": 100.0}</v>
      </c>
      <c r="X195" s="4" t="str">
        <f t="shared" si="212"/>
        <v>101011701</v>
      </c>
      <c r="Y195" s="4" t="str">
        <f t="shared" si="213"/>
        <v>3010093</v>
      </c>
      <c r="Z195" s="4" t="str">
        <f t="shared" si="214"/>
        <v>3010094</v>
      </c>
      <c r="AA195" s="4" t="str">
        <f t="shared" si="215"/>
        <v>101011701</v>
      </c>
      <c r="AB195" s="4" t="str">
        <f t="shared" si="216"/>
        <v>3010096</v>
      </c>
      <c r="AC195" s="4" t="str">
        <f t="shared" si="217"/>
        <v>3010097</v>
      </c>
      <c r="AD195" s="5">
        <f t="shared" si="218"/>
        <v>45448</v>
      </c>
      <c r="AE195" s="5" t="str">
        <f t="shared" si="219"/>
        <v/>
      </c>
      <c r="AF195" s="5">
        <f t="shared" si="220"/>
        <v>45418</v>
      </c>
      <c r="AG195" s="5" t="str">
        <f t="shared" si="221"/>
        <v/>
      </c>
      <c r="AH195" s="5">
        <f t="shared" si="222"/>
        <v>45443</v>
      </c>
      <c r="AI195" s="5" t="str">
        <f t="shared" si="223"/>
        <v/>
      </c>
      <c r="AJ195" s="5">
        <f t="shared" si="224"/>
        <v>45428</v>
      </c>
      <c r="AK195" s="5" t="str">
        <f t="shared" si="225"/>
        <v/>
      </c>
      <c r="AL195" s="5">
        <f t="shared" si="226"/>
        <v>45413</v>
      </c>
      <c r="AM195" s="5" t="str">
        <f t="shared" si="227"/>
        <v/>
      </c>
      <c r="AN195" s="5">
        <f t="shared" si="228"/>
        <v>45434</v>
      </c>
      <c r="AO195" s="5" t="str">
        <f t="shared" si="229"/>
        <v/>
      </c>
      <c r="AQ195" s="4" t="str">
        <f t="shared" si="192"/>
        <v>{"</v>
      </c>
      <c r="AR195" s="4" t="str">
        <f t="shared" si="193"/>
        <v>"</v>
      </c>
      <c r="AS195" s="4" t="str">
        <f t="shared" si="194"/>
        <v xml:space="preserve">: </v>
      </c>
      <c r="AT195" s="4" t="str">
        <f t="shared" si="195"/>
        <v>100.0</v>
      </c>
      <c r="AU195" s="4" t="str">
        <f t="shared" si="196"/>
        <v>}</v>
      </c>
      <c r="AW195" s="8" t="str">
        <f t="shared" ref="AW195:AW258" si="231">IF(OR(X195="3010092",X195="101011701"),"15% PUR","0% PUR")</f>
        <v>15% PUR</v>
      </c>
      <c r="AX195" s="8" t="str">
        <f t="shared" ref="AX195:AX258" si="232">IF(OR(Y195="3010092",Y195="101011701"),"15% PUR","0% PUR")</f>
        <v>0% PUR</v>
      </c>
      <c r="AY195" s="8" t="str">
        <f t="shared" ref="AY195:AY258" si="233">IF(OR(Z195="3010094",Z195="101011701"),"15% PUR","0% PUR")</f>
        <v>15% PUR</v>
      </c>
      <c r="AZ195" s="8" t="str">
        <f t="shared" ref="AZ195:AZ258" si="234">IF(OR(AA195="3010095",AA195="101011701"),"15% PUR","0% PUR")</f>
        <v>15% PUR</v>
      </c>
      <c r="BA195" s="8" t="str">
        <f t="shared" ref="BA195:BA258" si="235">IF(OR(AB195="3010096",AB195="101011701"),"15% PUR","0% PUR")</f>
        <v>15% PUR</v>
      </c>
      <c r="BB195" s="8" t="str">
        <f t="shared" ref="BB195:BB258" si="236">IF(OR(AC195="3010092",AC195="101011701"),"15% PUR","0% PUR")</f>
        <v>0% PUR</v>
      </c>
      <c r="BC195" s="4" t="str">
        <f t="shared" si="230"/>
        <v>Deduction of Advance Payment to Suppliers</v>
      </c>
      <c r="BD195" s="4" t="str">
        <f t="shared" si="197"/>
        <v>Manpower</v>
      </c>
      <c r="BE195" s="4" t="str">
        <f t="shared" si="198"/>
        <v>Machinary</v>
      </c>
      <c r="BF195" s="4" t="str">
        <f t="shared" si="199"/>
        <v>Deduction of Advance Payment to Suppliers</v>
      </c>
      <c r="BG195" s="4" t="str">
        <f t="shared" si="200"/>
        <v>Indirect Costs</v>
      </c>
      <c r="BH195" s="4" t="str">
        <f t="shared" si="201"/>
        <v>Overheads</v>
      </c>
      <c r="BI195" s="4">
        <f t="shared" ref="BI195:BI258" si="237">IF(X195="3010092",1,-1)</f>
        <v>-1</v>
      </c>
      <c r="BJ195" s="4">
        <f t="shared" ref="BJ195:BJ258" si="238">IF(Y195="3010093",1,-1)</f>
        <v>1</v>
      </c>
      <c r="BK195" s="4">
        <f t="shared" ref="BK195:BK258" si="239">IF(Z195="3010094",1,-1)</f>
        <v>1</v>
      </c>
      <c r="BL195" s="4">
        <f t="shared" ref="BL195:BL258" si="240">IF(AA195="3010095",1,-1)</f>
        <v>-1</v>
      </c>
      <c r="BM195" s="4">
        <f t="shared" ref="BM195:BM258" si="241">IF(AB195="3010096",1,-1)</f>
        <v>1</v>
      </c>
      <c r="BN195" s="4">
        <f t="shared" ref="BN195:BN258" si="242">IF(AC195="3010097",1,-1)</f>
        <v>1</v>
      </c>
      <c r="BO195" s="26">
        <f t="shared" ref="BO195:BO258" si="243">ROUND(T195*0.4635,0)</f>
        <v>462486</v>
      </c>
      <c r="BP195" s="26">
        <f t="shared" ref="BP195:BP258" si="244">ROUND(T195*0.2264,0)</f>
        <v>225905</v>
      </c>
      <c r="BQ195" s="26">
        <f t="shared" ref="BQ195:BQ258" si="245">ROUND(T195*0.0209,0)</f>
        <v>20854</v>
      </c>
      <c r="BR195" s="26">
        <f t="shared" ref="BR195:BR258" si="246">ROUND(T195*0.0928,0)</f>
        <v>92597</v>
      </c>
      <c r="BS195" s="26">
        <f t="shared" ref="BS195:BS258" si="247">ROUND(T195*0.0397,0)</f>
        <v>39613</v>
      </c>
      <c r="BT195" s="26">
        <f t="shared" ref="BT195:BT258" si="248">ROUND(T195*0.0916,0)</f>
        <v>91400</v>
      </c>
      <c r="BU195" s="27">
        <f t="shared" ref="BU195:BU258" si="249">ROUND(T195*BI195,0)</f>
        <v>-997812</v>
      </c>
      <c r="BV195" s="27" t="str">
        <f t="shared" ref="BV195:BV258" si="250">IF(A195="TOTAL WORKS",BO195*BI195+BP195*BJ195+BQ195*BK195+BR195*BL195+BS195*BM195+BT195*BN195,"")</f>
        <v/>
      </c>
    </row>
    <row r="196" spans="1:74" x14ac:dyDescent="0.2">
      <c r="A196" s="4" t="s">
        <v>794</v>
      </c>
      <c r="B196" s="5">
        <v>45413</v>
      </c>
      <c r="C196" s="5">
        <f t="shared" si="202"/>
        <v>45383</v>
      </c>
      <c r="D196" s="31" t="s">
        <v>1038</v>
      </c>
      <c r="E196" s="4" t="str">
        <f t="shared" si="203"/>
        <v>Raw Material Supplier</v>
      </c>
      <c r="F196" s="31" t="s">
        <v>1039</v>
      </c>
      <c r="G196" s="4" t="str">
        <f t="shared" si="204"/>
        <v>Employees Wages &amp; Salaries</v>
      </c>
      <c r="H196" s="31" t="s">
        <v>1041</v>
      </c>
      <c r="I196" s="4" t="str">
        <f t="shared" si="205"/>
        <v>Machinary Depreciation &amp; Maintenance</v>
      </c>
      <c r="J196" s="31" t="s">
        <v>1040</v>
      </c>
      <c r="K196" s="4" t="str">
        <f t="shared" si="206"/>
        <v>Subcontractors &amp; Services</v>
      </c>
      <c r="L196" s="31" t="s">
        <v>1042</v>
      </c>
      <c r="M196" s="4" t="str">
        <f t="shared" si="207"/>
        <v>Indirect Costs</v>
      </c>
      <c r="N196" s="31" t="s">
        <v>1020</v>
      </c>
      <c r="O196" s="4" t="str">
        <f t="shared" si="208"/>
        <v>Overheads</v>
      </c>
      <c r="P196" s="5">
        <v>45443</v>
      </c>
      <c r="Q196" s="5">
        <f t="shared" si="209"/>
        <v>45413</v>
      </c>
      <c r="R196" s="5">
        <f t="shared" si="210"/>
        <v>45413</v>
      </c>
      <c r="S196" s="4">
        <v>3300273.3100000024</v>
      </c>
      <c r="T196" s="7">
        <f t="shared" si="191"/>
        <v>3300273</v>
      </c>
      <c r="U196" s="4">
        <v>10234</v>
      </c>
      <c r="V196" s="4">
        <f>VLOOKUP(U196,'CC Odoo'!$A$1:$E$998,4,FALSE)</f>
        <v>1006</v>
      </c>
      <c r="W196" s="4" t="str">
        <f t="shared" si="211"/>
        <v>{"1006": 100.0}</v>
      </c>
      <c r="X196" s="4" t="str">
        <f t="shared" si="212"/>
        <v>3010092</v>
      </c>
      <c r="Y196" s="4" t="str">
        <f t="shared" si="213"/>
        <v>3010093</v>
      </c>
      <c r="Z196" s="4" t="str">
        <f t="shared" si="214"/>
        <v>3010094</v>
      </c>
      <c r="AA196" s="4" t="str">
        <f t="shared" si="215"/>
        <v>3010095</v>
      </c>
      <c r="AB196" s="4" t="str">
        <f t="shared" si="216"/>
        <v>3010096</v>
      </c>
      <c r="AC196" s="4" t="str">
        <f t="shared" si="217"/>
        <v>3010097</v>
      </c>
      <c r="AD196" s="5">
        <f t="shared" si="218"/>
        <v>45448</v>
      </c>
      <c r="AE196" s="5">
        <f t="shared" si="219"/>
        <v>45448</v>
      </c>
      <c r="AF196" s="5">
        <f t="shared" si="220"/>
        <v>45418</v>
      </c>
      <c r="AG196" s="5">
        <f t="shared" si="221"/>
        <v>45418</v>
      </c>
      <c r="AH196" s="5">
        <f t="shared" si="222"/>
        <v>45443</v>
      </c>
      <c r="AI196" s="5">
        <f t="shared" si="223"/>
        <v>45443</v>
      </c>
      <c r="AJ196" s="5">
        <f t="shared" si="224"/>
        <v>45428</v>
      </c>
      <c r="AK196" s="5">
        <f t="shared" si="225"/>
        <v>45428</v>
      </c>
      <c r="AL196" s="5">
        <f t="shared" si="226"/>
        <v>45413</v>
      </c>
      <c r="AM196" s="5">
        <f t="shared" si="227"/>
        <v>45413</v>
      </c>
      <c r="AN196" s="5">
        <f t="shared" si="228"/>
        <v>45434</v>
      </c>
      <c r="AO196" s="5">
        <f t="shared" si="229"/>
        <v>45434</v>
      </c>
      <c r="AQ196" s="4" t="str">
        <f t="shared" si="192"/>
        <v>{"</v>
      </c>
      <c r="AR196" s="4" t="str">
        <f t="shared" si="193"/>
        <v>"</v>
      </c>
      <c r="AS196" s="4" t="str">
        <f t="shared" si="194"/>
        <v xml:space="preserve">: </v>
      </c>
      <c r="AT196" s="4" t="str">
        <f t="shared" si="195"/>
        <v>100.0</v>
      </c>
      <c r="AU196" s="4" t="str">
        <f t="shared" si="196"/>
        <v>}</v>
      </c>
      <c r="AW196" s="8" t="str">
        <f t="shared" si="231"/>
        <v>15% PUR</v>
      </c>
      <c r="AX196" s="8" t="str">
        <f t="shared" si="232"/>
        <v>0% PUR</v>
      </c>
      <c r="AY196" s="8" t="str">
        <f t="shared" si="233"/>
        <v>15% PUR</v>
      </c>
      <c r="AZ196" s="8" t="str">
        <f t="shared" si="234"/>
        <v>15% PUR</v>
      </c>
      <c r="BA196" s="8" t="str">
        <f t="shared" si="235"/>
        <v>15% PUR</v>
      </c>
      <c r="BB196" s="8" t="str">
        <f t="shared" si="236"/>
        <v>0% PUR</v>
      </c>
      <c r="BC196" s="4" t="str">
        <f t="shared" si="230"/>
        <v>Raw Material</v>
      </c>
      <c r="BD196" s="4" t="str">
        <f t="shared" si="197"/>
        <v>Manpower</v>
      </c>
      <c r="BE196" s="4" t="str">
        <f t="shared" si="198"/>
        <v>Machinary</v>
      </c>
      <c r="BF196" s="4" t="str">
        <f t="shared" si="199"/>
        <v>Subcontractors</v>
      </c>
      <c r="BG196" s="4" t="str">
        <f t="shared" si="200"/>
        <v>Indirect Costs</v>
      </c>
      <c r="BH196" s="4" t="str">
        <f t="shared" si="201"/>
        <v>Overheads</v>
      </c>
      <c r="BI196" s="4">
        <f t="shared" si="237"/>
        <v>1</v>
      </c>
      <c r="BJ196" s="4">
        <f t="shared" si="238"/>
        <v>1</v>
      </c>
      <c r="BK196" s="4">
        <f t="shared" si="239"/>
        <v>1</v>
      </c>
      <c r="BL196" s="4">
        <f t="shared" si="240"/>
        <v>1</v>
      </c>
      <c r="BM196" s="4">
        <f t="shared" si="241"/>
        <v>1</v>
      </c>
      <c r="BN196" s="4">
        <f t="shared" si="242"/>
        <v>1</v>
      </c>
      <c r="BO196" s="26">
        <f t="shared" si="243"/>
        <v>1529677</v>
      </c>
      <c r="BP196" s="26">
        <f t="shared" si="244"/>
        <v>747182</v>
      </c>
      <c r="BQ196" s="26">
        <f t="shared" si="245"/>
        <v>68976</v>
      </c>
      <c r="BR196" s="26">
        <f t="shared" si="246"/>
        <v>306265</v>
      </c>
      <c r="BS196" s="26">
        <f t="shared" si="247"/>
        <v>131021</v>
      </c>
      <c r="BT196" s="26">
        <f t="shared" si="248"/>
        <v>302305</v>
      </c>
      <c r="BU196" s="27">
        <f t="shared" si="249"/>
        <v>3300273</v>
      </c>
      <c r="BV196" s="27">
        <f t="shared" si="250"/>
        <v>3085426</v>
      </c>
    </row>
    <row r="197" spans="1:74" x14ac:dyDescent="0.2">
      <c r="A197" s="4" t="s">
        <v>795</v>
      </c>
      <c r="B197" s="5">
        <v>45413</v>
      </c>
      <c r="C197" s="5" t="str">
        <f t="shared" si="202"/>
        <v/>
      </c>
      <c r="D197" s="31" t="s">
        <v>1038</v>
      </c>
      <c r="E197" s="4" t="str">
        <f t="shared" si="203"/>
        <v/>
      </c>
      <c r="F197" s="31" t="s">
        <v>1039</v>
      </c>
      <c r="G197" s="4" t="str">
        <f t="shared" si="204"/>
        <v/>
      </c>
      <c r="H197" s="31" t="s">
        <v>1041</v>
      </c>
      <c r="I197" s="4" t="str">
        <f t="shared" si="205"/>
        <v/>
      </c>
      <c r="J197" s="31" t="s">
        <v>1040</v>
      </c>
      <c r="K197" s="4" t="str">
        <f t="shared" si="206"/>
        <v/>
      </c>
      <c r="L197" s="31" t="s">
        <v>1042</v>
      </c>
      <c r="M197" s="4" t="str">
        <f t="shared" si="207"/>
        <v/>
      </c>
      <c r="N197" s="31" t="s">
        <v>1020</v>
      </c>
      <c r="O197" s="4" t="str">
        <f t="shared" si="208"/>
        <v/>
      </c>
      <c r="P197" s="5">
        <v>45443</v>
      </c>
      <c r="Q197" s="5" t="str">
        <f t="shared" si="209"/>
        <v/>
      </c>
      <c r="R197" s="5" t="str">
        <f t="shared" si="210"/>
        <v/>
      </c>
      <c r="S197" s="4">
        <v>825068.3275000006</v>
      </c>
      <c r="T197" s="7">
        <f t="shared" si="191"/>
        <v>825068</v>
      </c>
      <c r="U197" s="4">
        <v>10234</v>
      </c>
      <c r="V197" s="4">
        <f>VLOOKUP(U197,'CC Odoo'!$A$1:$E$998,4,FALSE)</f>
        <v>1006</v>
      </c>
      <c r="W197" s="4" t="str">
        <f t="shared" si="211"/>
        <v>{"1006": 100.0}</v>
      </c>
      <c r="X197" s="4" t="str">
        <f t="shared" si="212"/>
        <v>101011701</v>
      </c>
      <c r="Y197" s="4" t="str">
        <f t="shared" si="213"/>
        <v>3010093</v>
      </c>
      <c r="Z197" s="4" t="str">
        <f t="shared" si="214"/>
        <v>3010094</v>
      </c>
      <c r="AA197" s="4" t="str">
        <f t="shared" si="215"/>
        <v>101011701</v>
      </c>
      <c r="AB197" s="4" t="str">
        <f t="shared" si="216"/>
        <v>3010096</v>
      </c>
      <c r="AC197" s="4" t="str">
        <f t="shared" si="217"/>
        <v>3010097</v>
      </c>
      <c r="AD197" s="5">
        <f t="shared" si="218"/>
        <v>45448</v>
      </c>
      <c r="AE197" s="5" t="str">
        <f t="shared" si="219"/>
        <v/>
      </c>
      <c r="AF197" s="5">
        <f t="shared" si="220"/>
        <v>45418</v>
      </c>
      <c r="AG197" s="5" t="str">
        <f t="shared" si="221"/>
        <v/>
      </c>
      <c r="AH197" s="5">
        <f t="shared" si="222"/>
        <v>45443</v>
      </c>
      <c r="AI197" s="5" t="str">
        <f t="shared" si="223"/>
        <v/>
      </c>
      <c r="AJ197" s="5">
        <f t="shared" si="224"/>
        <v>45428</v>
      </c>
      <c r="AK197" s="5" t="str">
        <f t="shared" si="225"/>
        <v/>
      </c>
      <c r="AL197" s="5">
        <f t="shared" si="226"/>
        <v>45413</v>
      </c>
      <c r="AM197" s="5" t="str">
        <f t="shared" si="227"/>
        <v/>
      </c>
      <c r="AN197" s="5">
        <f t="shared" si="228"/>
        <v>45434</v>
      </c>
      <c r="AO197" s="5" t="str">
        <f t="shared" si="229"/>
        <v/>
      </c>
      <c r="AQ197" s="4" t="str">
        <f t="shared" si="192"/>
        <v>{"</v>
      </c>
      <c r="AR197" s="4" t="str">
        <f t="shared" si="193"/>
        <v>"</v>
      </c>
      <c r="AS197" s="4" t="str">
        <f t="shared" si="194"/>
        <v xml:space="preserve">: </v>
      </c>
      <c r="AT197" s="4" t="str">
        <f t="shared" si="195"/>
        <v>100.0</v>
      </c>
      <c r="AU197" s="4" t="str">
        <f t="shared" si="196"/>
        <v>}</v>
      </c>
      <c r="AW197" s="8" t="str">
        <f t="shared" si="231"/>
        <v>15% PUR</v>
      </c>
      <c r="AX197" s="8" t="str">
        <f t="shared" si="232"/>
        <v>0% PUR</v>
      </c>
      <c r="AY197" s="8" t="str">
        <f t="shared" si="233"/>
        <v>15% PUR</v>
      </c>
      <c r="AZ197" s="8" t="str">
        <f t="shared" si="234"/>
        <v>15% PUR</v>
      </c>
      <c r="BA197" s="8" t="str">
        <f t="shared" si="235"/>
        <v>15% PUR</v>
      </c>
      <c r="BB197" s="8" t="str">
        <f t="shared" si="236"/>
        <v>0% PUR</v>
      </c>
      <c r="BC197" s="4" t="str">
        <f t="shared" si="230"/>
        <v>Deduction of Advance Payment to Suppliers</v>
      </c>
      <c r="BD197" s="4" t="str">
        <f t="shared" si="197"/>
        <v>Manpower</v>
      </c>
      <c r="BE197" s="4" t="str">
        <f t="shared" si="198"/>
        <v>Machinary</v>
      </c>
      <c r="BF197" s="4" t="str">
        <f t="shared" si="199"/>
        <v>Deduction of Advance Payment to Suppliers</v>
      </c>
      <c r="BG197" s="4" t="str">
        <f t="shared" si="200"/>
        <v>Indirect Costs</v>
      </c>
      <c r="BH197" s="4" t="str">
        <f t="shared" si="201"/>
        <v>Overheads</v>
      </c>
      <c r="BI197" s="4">
        <f t="shared" si="237"/>
        <v>-1</v>
      </c>
      <c r="BJ197" s="4">
        <f t="shared" si="238"/>
        <v>1</v>
      </c>
      <c r="BK197" s="4">
        <f t="shared" si="239"/>
        <v>1</v>
      </c>
      <c r="BL197" s="4">
        <f t="shared" si="240"/>
        <v>-1</v>
      </c>
      <c r="BM197" s="4">
        <f t="shared" si="241"/>
        <v>1</v>
      </c>
      <c r="BN197" s="4">
        <f t="shared" si="242"/>
        <v>1</v>
      </c>
      <c r="BO197" s="26">
        <f t="shared" si="243"/>
        <v>382419</v>
      </c>
      <c r="BP197" s="26">
        <f t="shared" si="244"/>
        <v>186795</v>
      </c>
      <c r="BQ197" s="26">
        <f t="shared" si="245"/>
        <v>17244</v>
      </c>
      <c r="BR197" s="26">
        <f t="shared" si="246"/>
        <v>76566</v>
      </c>
      <c r="BS197" s="26">
        <f t="shared" si="247"/>
        <v>32755</v>
      </c>
      <c r="BT197" s="26">
        <f t="shared" si="248"/>
        <v>75576</v>
      </c>
      <c r="BU197" s="27">
        <f t="shared" si="249"/>
        <v>-825068</v>
      </c>
      <c r="BV197" s="27" t="str">
        <f t="shared" si="250"/>
        <v/>
      </c>
    </row>
    <row r="198" spans="1:74" x14ac:dyDescent="0.2">
      <c r="A198" s="4" t="s">
        <v>794</v>
      </c>
      <c r="B198" s="5">
        <v>45413</v>
      </c>
      <c r="C198" s="5">
        <f t="shared" si="202"/>
        <v>45383</v>
      </c>
      <c r="D198" s="31" t="s">
        <v>1038</v>
      </c>
      <c r="E198" s="4" t="str">
        <f t="shared" si="203"/>
        <v>Raw Material Supplier</v>
      </c>
      <c r="F198" s="31" t="s">
        <v>1039</v>
      </c>
      <c r="G198" s="4" t="str">
        <f t="shared" si="204"/>
        <v>Employees Wages &amp; Salaries</v>
      </c>
      <c r="H198" s="31" t="s">
        <v>1041</v>
      </c>
      <c r="I198" s="4" t="str">
        <f t="shared" si="205"/>
        <v>Machinary Depreciation &amp; Maintenance</v>
      </c>
      <c r="J198" s="31" t="s">
        <v>1040</v>
      </c>
      <c r="K198" s="4" t="str">
        <f t="shared" si="206"/>
        <v>Subcontractors &amp; Services</v>
      </c>
      <c r="L198" s="31" t="s">
        <v>1042</v>
      </c>
      <c r="M198" s="4" t="str">
        <f t="shared" si="207"/>
        <v>Indirect Costs</v>
      </c>
      <c r="N198" s="31" t="s">
        <v>1020</v>
      </c>
      <c r="O198" s="4" t="str">
        <f t="shared" si="208"/>
        <v>Overheads</v>
      </c>
      <c r="P198" s="5">
        <v>45443</v>
      </c>
      <c r="Q198" s="5">
        <f t="shared" si="209"/>
        <v>45413</v>
      </c>
      <c r="R198" s="5">
        <f t="shared" si="210"/>
        <v>45413</v>
      </c>
      <c r="S198" s="4">
        <v>2964383</v>
      </c>
      <c r="T198" s="7">
        <f t="shared" si="191"/>
        <v>2964383</v>
      </c>
      <c r="U198" s="4">
        <v>10259</v>
      </c>
      <c r="V198" s="4">
        <f>VLOOKUP(U198,'CC Odoo'!$A$1:$E$998,4,FALSE)</f>
        <v>1031</v>
      </c>
      <c r="W198" s="4" t="str">
        <f t="shared" si="211"/>
        <v>{"1031": 100.0}</v>
      </c>
      <c r="X198" s="4" t="str">
        <f t="shared" si="212"/>
        <v>3010092</v>
      </c>
      <c r="Y198" s="4" t="str">
        <f t="shared" si="213"/>
        <v>3010093</v>
      </c>
      <c r="Z198" s="4" t="str">
        <f t="shared" si="214"/>
        <v>3010094</v>
      </c>
      <c r="AA198" s="4" t="str">
        <f t="shared" si="215"/>
        <v>3010095</v>
      </c>
      <c r="AB198" s="4" t="str">
        <f t="shared" si="216"/>
        <v>3010096</v>
      </c>
      <c r="AC198" s="4" t="str">
        <f t="shared" si="217"/>
        <v>3010097</v>
      </c>
      <c r="AD198" s="5">
        <f t="shared" si="218"/>
        <v>45448</v>
      </c>
      <c r="AE198" s="5">
        <f t="shared" si="219"/>
        <v>45448</v>
      </c>
      <c r="AF198" s="5">
        <f t="shared" si="220"/>
        <v>45418</v>
      </c>
      <c r="AG198" s="5">
        <f t="shared" si="221"/>
        <v>45418</v>
      </c>
      <c r="AH198" s="5">
        <f t="shared" si="222"/>
        <v>45443</v>
      </c>
      <c r="AI198" s="5">
        <f t="shared" si="223"/>
        <v>45443</v>
      </c>
      <c r="AJ198" s="5">
        <f t="shared" si="224"/>
        <v>45428</v>
      </c>
      <c r="AK198" s="5">
        <f t="shared" si="225"/>
        <v>45428</v>
      </c>
      <c r="AL198" s="5">
        <f t="shared" si="226"/>
        <v>45413</v>
      </c>
      <c r="AM198" s="5">
        <f t="shared" si="227"/>
        <v>45413</v>
      </c>
      <c r="AN198" s="5">
        <f t="shared" si="228"/>
        <v>45434</v>
      </c>
      <c r="AO198" s="5">
        <f t="shared" si="229"/>
        <v>45434</v>
      </c>
      <c r="AQ198" s="4" t="str">
        <f t="shared" si="192"/>
        <v>{"</v>
      </c>
      <c r="AR198" s="4" t="str">
        <f t="shared" si="193"/>
        <v>"</v>
      </c>
      <c r="AS198" s="4" t="str">
        <f t="shared" si="194"/>
        <v xml:space="preserve">: </v>
      </c>
      <c r="AT198" s="4" t="str">
        <f t="shared" si="195"/>
        <v>100.0</v>
      </c>
      <c r="AU198" s="4" t="str">
        <f t="shared" si="196"/>
        <v>}</v>
      </c>
      <c r="AW198" s="8" t="str">
        <f t="shared" si="231"/>
        <v>15% PUR</v>
      </c>
      <c r="AX198" s="8" t="str">
        <f t="shared" si="232"/>
        <v>0% PUR</v>
      </c>
      <c r="AY198" s="8" t="str">
        <f t="shared" si="233"/>
        <v>15% PUR</v>
      </c>
      <c r="AZ198" s="8" t="str">
        <f t="shared" si="234"/>
        <v>15% PUR</v>
      </c>
      <c r="BA198" s="8" t="str">
        <f t="shared" si="235"/>
        <v>15% PUR</v>
      </c>
      <c r="BB198" s="8" t="str">
        <f t="shared" si="236"/>
        <v>0% PUR</v>
      </c>
      <c r="BC198" s="4" t="str">
        <f t="shared" si="230"/>
        <v>Raw Material</v>
      </c>
      <c r="BD198" s="4" t="str">
        <f t="shared" si="197"/>
        <v>Manpower</v>
      </c>
      <c r="BE198" s="4" t="str">
        <f t="shared" si="198"/>
        <v>Machinary</v>
      </c>
      <c r="BF198" s="4" t="str">
        <f t="shared" si="199"/>
        <v>Subcontractors</v>
      </c>
      <c r="BG198" s="4" t="str">
        <f t="shared" si="200"/>
        <v>Indirect Costs</v>
      </c>
      <c r="BH198" s="4" t="str">
        <f t="shared" si="201"/>
        <v>Overheads</v>
      </c>
      <c r="BI198" s="4">
        <f t="shared" si="237"/>
        <v>1</v>
      </c>
      <c r="BJ198" s="4">
        <f t="shared" si="238"/>
        <v>1</v>
      </c>
      <c r="BK198" s="4">
        <f t="shared" si="239"/>
        <v>1</v>
      </c>
      <c r="BL198" s="4">
        <f t="shared" si="240"/>
        <v>1</v>
      </c>
      <c r="BM198" s="4">
        <f t="shared" si="241"/>
        <v>1</v>
      </c>
      <c r="BN198" s="4">
        <f t="shared" si="242"/>
        <v>1</v>
      </c>
      <c r="BO198" s="26">
        <f t="shared" si="243"/>
        <v>1373992</v>
      </c>
      <c r="BP198" s="26">
        <f t="shared" si="244"/>
        <v>671136</v>
      </c>
      <c r="BQ198" s="26">
        <f t="shared" si="245"/>
        <v>61956</v>
      </c>
      <c r="BR198" s="26">
        <f t="shared" si="246"/>
        <v>275095</v>
      </c>
      <c r="BS198" s="26">
        <f t="shared" si="247"/>
        <v>117686</v>
      </c>
      <c r="BT198" s="26">
        <f t="shared" si="248"/>
        <v>271537</v>
      </c>
      <c r="BU198" s="27">
        <f t="shared" si="249"/>
        <v>2964383</v>
      </c>
      <c r="BV198" s="27">
        <f t="shared" si="250"/>
        <v>2771402</v>
      </c>
    </row>
    <row r="199" spans="1:74" x14ac:dyDescent="0.2">
      <c r="A199" s="4" t="s">
        <v>795</v>
      </c>
      <c r="B199" s="5">
        <v>45413</v>
      </c>
      <c r="C199" s="5" t="str">
        <f t="shared" si="202"/>
        <v/>
      </c>
      <c r="D199" s="31" t="s">
        <v>1038</v>
      </c>
      <c r="E199" s="4" t="str">
        <f t="shared" si="203"/>
        <v/>
      </c>
      <c r="F199" s="31" t="s">
        <v>1039</v>
      </c>
      <c r="G199" s="4" t="str">
        <f t="shared" si="204"/>
        <v/>
      </c>
      <c r="H199" s="31" t="s">
        <v>1041</v>
      </c>
      <c r="I199" s="4" t="str">
        <f t="shared" si="205"/>
        <v/>
      </c>
      <c r="J199" s="31" t="s">
        <v>1040</v>
      </c>
      <c r="K199" s="4" t="str">
        <f t="shared" si="206"/>
        <v/>
      </c>
      <c r="L199" s="31" t="s">
        <v>1042</v>
      </c>
      <c r="M199" s="4" t="str">
        <f t="shared" si="207"/>
        <v/>
      </c>
      <c r="N199" s="31" t="s">
        <v>1020</v>
      </c>
      <c r="O199" s="4" t="str">
        <f t="shared" si="208"/>
        <v/>
      </c>
      <c r="P199" s="5">
        <v>45443</v>
      </c>
      <c r="Q199" s="5" t="str">
        <f t="shared" si="209"/>
        <v/>
      </c>
      <c r="R199" s="5" t="str">
        <f t="shared" si="210"/>
        <v/>
      </c>
      <c r="S199" s="4">
        <v>296438.3</v>
      </c>
      <c r="T199" s="7">
        <f t="shared" si="191"/>
        <v>296438</v>
      </c>
      <c r="U199" s="4">
        <v>10259</v>
      </c>
      <c r="V199" s="4">
        <f>VLOOKUP(U199,'CC Odoo'!$A$1:$E$998,4,FALSE)</f>
        <v>1031</v>
      </c>
      <c r="W199" s="4" t="str">
        <f t="shared" si="211"/>
        <v>{"1031": 100.0}</v>
      </c>
      <c r="X199" s="4" t="str">
        <f t="shared" si="212"/>
        <v>101011701</v>
      </c>
      <c r="Y199" s="4" t="str">
        <f t="shared" si="213"/>
        <v>3010093</v>
      </c>
      <c r="Z199" s="4" t="str">
        <f t="shared" si="214"/>
        <v>3010094</v>
      </c>
      <c r="AA199" s="4" t="str">
        <f t="shared" si="215"/>
        <v>101011701</v>
      </c>
      <c r="AB199" s="4" t="str">
        <f t="shared" si="216"/>
        <v>3010096</v>
      </c>
      <c r="AC199" s="4" t="str">
        <f t="shared" si="217"/>
        <v>3010097</v>
      </c>
      <c r="AD199" s="5">
        <f t="shared" si="218"/>
        <v>45448</v>
      </c>
      <c r="AE199" s="5" t="str">
        <f t="shared" si="219"/>
        <v/>
      </c>
      <c r="AF199" s="5">
        <f t="shared" si="220"/>
        <v>45418</v>
      </c>
      <c r="AG199" s="5" t="str">
        <f t="shared" si="221"/>
        <v/>
      </c>
      <c r="AH199" s="5">
        <f t="shared" si="222"/>
        <v>45443</v>
      </c>
      <c r="AI199" s="5" t="str">
        <f t="shared" si="223"/>
        <v/>
      </c>
      <c r="AJ199" s="5">
        <f t="shared" si="224"/>
        <v>45428</v>
      </c>
      <c r="AK199" s="5" t="str">
        <f t="shared" si="225"/>
        <v/>
      </c>
      <c r="AL199" s="5">
        <f t="shared" si="226"/>
        <v>45413</v>
      </c>
      <c r="AM199" s="5" t="str">
        <f t="shared" si="227"/>
        <v/>
      </c>
      <c r="AN199" s="5">
        <f t="shared" si="228"/>
        <v>45434</v>
      </c>
      <c r="AO199" s="5" t="str">
        <f t="shared" si="229"/>
        <v/>
      </c>
      <c r="AQ199" s="4" t="str">
        <f t="shared" si="192"/>
        <v>{"</v>
      </c>
      <c r="AR199" s="4" t="str">
        <f t="shared" si="193"/>
        <v>"</v>
      </c>
      <c r="AS199" s="4" t="str">
        <f t="shared" si="194"/>
        <v xml:space="preserve">: </v>
      </c>
      <c r="AT199" s="4" t="str">
        <f t="shared" si="195"/>
        <v>100.0</v>
      </c>
      <c r="AU199" s="4" t="str">
        <f t="shared" si="196"/>
        <v>}</v>
      </c>
      <c r="AW199" s="8" t="str">
        <f t="shared" si="231"/>
        <v>15% PUR</v>
      </c>
      <c r="AX199" s="8" t="str">
        <f t="shared" si="232"/>
        <v>0% PUR</v>
      </c>
      <c r="AY199" s="8" t="str">
        <f t="shared" si="233"/>
        <v>15% PUR</v>
      </c>
      <c r="AZ199" s="8" t="str">
        <f t="shared" si="234"/>
        <v>15% PUR</v>
      </c>
      <c r="BA199" s="8" t="str">
        <f t="shared" si="235"/>
        <v>15% PUR</v>
      </c>
      <c r="BB199" s="8" t="str">
        <f t="shared" si="236"/>
        <v>0% PUR</v>
      </c>
      <c r="BC199" s="4" t="str">
        <f t="shared" si="230"/>
        <v>Deduction of Advance Payment to Suppliers</v>
      </c>
      <c r="BD199" s="4" t="str">
        <f t="shared" si="197"/>
        <v>Manpower</v>
      </c>
      <c r="BE199" s="4" t="str">
        <f t="shared" si="198"/>
        <v>Machinary</v>
      </c>
      <c r="BF199" s="4" t="str">
        <f t="shared" si="199"/>
        <v>Deduction of Advance Payment to Suppliers</v>
      </c>
      <c r="BG199" s="4" t="str">
        <f t="shared" si="200"/>
        <v>Indirect Costs</v>
      </c>
      <c r="BH199" s="4" t="str">
        <f t="shared" si="201"/>
        <v>Overheads</v>
      </c>
      <c r="BI199" s="4">
        <f t="shared" si="237"/>
        <v>-1</v>
      </c>
      <c r="BJ199" s="4">
        <f t="shared" si="238"/>
        <v>1</v>
      </c>
      <c r="BK199" s="4">
        <f t="shared" si="239"/>
        <v>1</v>
      </c>
      <c r="BL199" s="4">
        <f t="shared" si="240"/>
        <v>-1</v>
      </c>
      <c r="BM199" s="4">
        <f t="shared" si="241"/>
        <v>1</v>
      </c>
      <c r="BN199" s="4">
        <f t="shared" si="242"/>
        <v>1</v>
      </c>
      <c r="BO199" s="26">
        <f t="shared" si="243"/>
        <v>137399</v>
      </c>
      <c r="BP199" s="26">
        <f t="shared" si="244"/>
        <v>67114</v>
      </c>
      <c r="BQ199" s="26">
        <f t="shared" si="245"/>
        <v>6196</v>
      </c>
      <c r="BR199" s="26">
        <f t="shared" si="246"/>
        <v>27509</v>
      </c>
      <c r="BS199" s="26">
        <f t="shared" si="247"/>
        <v>11769</v>
      </c>
      <c r="BT199" s="26">
        <f t="shared" si="248"/>
        <v>27154</v>
      </c>
      <c r="BU199" s="27">
        <f t="shared" si="249"/>
        <v>-296438</v>
      </c>
      <c r="BV199" s="27" t="str">
        <f t="shared" si="250"/>
        <v/>
      </c>
    </row>
    <row r="200" spans="1:74" x14ac:dyDescent="0.2">
      <c r="A200" s="4" t="s">
        <v>794</v>
      </c>
      <c r="B200" s="5">
        <v>45413</v>
      </c>
      <c r="C200" s="5">
        <f t="shared" si="202"/>
        <v>45383</v>
      </c>
      <c r="D200" s="31" t="s">
        <v>1038</v>
      </c>
      <c r="E200" s="4" t="str">
        <f t="shared" si="203"/>
        <v>Raw Material Supplier</v>
      </c>
      <c r="F200" s="31" t="s">
        <v>1039</v>
      </c>
      <c r="G200" s="4" t="str">
        <f t="shared" si="204"/>
        <v>Employees Wages &amp; Salaries</v>
      </c>
      <c r="H200" s="31" t="s">
        <v>1041</v>
      </c>
      <c r="I200" s="4" t="str">
        <f t="shared" si="205"/>
        <v>Machinary Depreciation &amp; Maintenance</v>
      </c>
      <c r="J200" s="31" t="s">
        <v>1040</v>
      </c>
      <c r="K200" s="4" t="str">
        <f t="shared" si="206"/>
        <v>Subcontractors &amp; Services</v>
      </c>
      <c r="L200" s="31" t="s">
        <v>1042</v>
      </c>
      <c r="M200" s="4" t="str">
        <f t="shared" si="207"/>
        <v>Indirect Costs</v>
      </c>
      <c r="N200" s="31" t="s">
        <v>1020</v>
      </c>
      <c r="O200" s="4" t="str">
        <f t="shared" si="208"/>
        <v>Overheads</v>
      </c>
      <c r="P200" s="5">
        <v>45443</v>
      </c>
      <c r="Q200" s="5">
        <f t="shared" si="209"/>
        <v>45413</v>
      </c>
      <c r="R200" s="5">
        <f t="shared" si="210"/>
        <v>45413</v>
      </c>
      <c r="S200" s="4">
        <v>3000000</v>
      </c>
      <c r="T200" s="7">
        <f t="shared" si="191"/>
        <v>3000000</v>
      </c>
      <c r="U200" s="4">
        <v>10263</v>
      </c>
      <c r="V200" s="4">
        <f>VLOOKUP(U200,'CC Odoo'!$A$1:$E$998,4,FALSE)</f>
        <v>1035</v>
      </c>
      <c r="W200" s="4" t="str">
        <f t="shared" si="211"/>
        <v>{"1035": 100.0}</v>
      </c>
      <c r="X200" s="4" t="str">
        <f t="shared" si="212"/>
        <v>3010092</v>
      </c>
      <c r="Y200" s="4" t="str">
        <f t="shared" si="213"/>
        <v>3010093</v>
      </c>
      <c r="Z200" s="4" t="str">
        <f t="shared" si="214"/>
        <v>3010094</v>
      </c>
      <c r="AA200" s="4" t="str">
        <f t="shared" si="215"/>
        <v>3010095</v>
      </c>
      <c r="AB200" s="4" t="str">
        <f t="shared" si="216"/>
        <v>3010096</v>
      </c>
      <c r="AC200" s="4" t="str">
        <f t="shared" si="217"/>
        <v>3010097</v>
      </c>
      <c r="AD200" s="5">
        <f t="shared" si="218"/>
        <v>45448</v>
      </c>
      <c r="AE200" s="5">
        <f t="shared" si="219"/>
        <v>45448</v>
      </c>
      <c r="AF200" s="5">
        <f t="shared" si="220"/>
        <v>45418</v>
      </c>
      <c r="AG200" s="5">
        <f t="shared" si="221"/>
        <v>45418</v>
      </c>
      <c r="AH200" s="5">
        <f t="shared" si="222"/>
        <v>45443</v>
      </c>
      <c r="AI200" s="5">
        <f t="shared" si="223"/>
        <v>45443</v>
      </c>
      <c r="AJ200" s="5">
        <f t="shared" si="224"/>
        <v>45428</v>
      </c>
      <c r="AK200" s="5">
        <f t="shared" si="225"/>
        <v>45428</v>
      </c>
      <c r="AL200" s="5">
        <f t="shared" si="226"/>
        <v>45413</v>
      </c>
      <c r="AM200" s="5">
        <f t="shared" si="227"/>
        <v>45413</v>
      </c>
      <c r="AN200" s="5">
        <f t="shared" si="228"/>
        <v>45434</v>
      </c>
      <c r="AO200" s="5">
        <f t="shared" si="229"/>
        <v>45434</v>
      </c>
      <c r="AQ200" s="4" t="str">
        <f t="shared" si="192"/>
        <v>{"</v>
      </c>
      <c r="AR200" s="4" t="str">
        <f t="shared" si="193"/>
        <v>"</v>
      </c>
      <c r="AS200" s="4" t="str">
        <f t="shared" si="194"/>
        <v xml:space="preserve">: </v>
      </c>
      <c r="AT200" s="4" t="str">
        <f t="shared" si="195"/>
        <v>100.0</v>
      </c>
      <c r="AU200" s="4" t="str">
        <f t="shared" si="196"/>
        <v>}</v>
      </c>
      <c r="AW200" s="8" t="str">
        <f t="shared" si="231"/>
        <v>15% PUR</v>
      </c>
      <c r="AX200" s="8" t="str">
        <f t="shared" si="232"/>
        <v>0% PUR</v>
      </c>
      <c r="AY200" s="8" t="str">
        <f t="shared" si="233"/>
        <v>15% PUR</v>
      </c>
      <c r="AZ200" s="8" t="str">
        <f t="shared" si="234"/>
        <v>15% PUR</v>
      </c>
      <c r="BA200" s="8" t="str">
        <f t="shared" si="235"/>
        <v>15% PUR</v>
      </c>
      <c r="BB200" s="8" t="str">
        <f t="shared" si="236"/>
        <v>0% PUR</v>
      </c>
      <c r="BC200" s="4" t="str">
        <f t="shared" si="230"/>
        <v>Raw Material</v>
      </c>
      <c r="BD200" s="4" t="str">
        <f t="shared" si="197"/>
        <v>Manpower</v>
      </c>
      <c r="BE200" s="4" t="str">
        <f t="shared" si="198"/>
        <v>Machinary</v>
      </c>
      <c r="BF200" s="4" t="str">
        <f t="shared" si="199"/>
        <v>Subcontractors</v>
      </c>
      <c r="BG200" s="4" t="str">
        <f t="shared" si="200"/>
        <v>Indirect Costs</v>
      </c>
      <c r="BH200" s="4" t="str">
        <f t="shared" si="201"/>
        <v>Overheads</v>
      </c>
      <c r="BI200" s="4">
        <f t="shared" si="237"/>
        <v>1</v>
      </c>
      <c r="BJ200" s="4">
        <f t="shared" si="238"/>
        <v>1</v>
      </c>
      <c r="BK200" s="4">
        <f t="shared" si="239"/>
        <v>1</v>
      </c>
      <c r="BL200" s="4">
        <f t="shared" si="240"/>
        <v>1</v>
      </c>
      <c r="BM200" s="4">
        <f t="shared" si="241"/>
        <v>1</v>
      </c>
      <c r="BN200" s="4">
        <f t="shared" si="242"/>
        <v>1</v>
      </c>
      <c r="BO200" s="26">
        <f t="shared" si="243"/>
        <v>1390500</v>
      </c>
      <c r="BP200" s="26">
        <f t="shared" si="244"/>
        <v>679200</v>
      </c>
      <c r="BQ200" s="26">
        <f t="shared" si="245"/>
        <v>62700</v>
      </c>
      <c r="BR200" s="26">
        <f t="shared" si="246"/>
        <v>278400</v>
      </c>
      <c r="BS200" s="26">
        <f t="shared" si="247"/>
        <v>119100</v>
      </c>
      <c r="BT200" s="26">
        <f t="shared" si="248"/>
        <v>274800</v>
      </c>
      <c r="BU200" s="27">
        <f t="shared" si="249"/>
        <v>3000000</v>
      </c>
      <c r="BV200" s="27">
        <f t="shared" si="250"/>
        <v>2804700</v>
      </c>
    </row>
    <row r="201" spans="1:74" x14ac:dyDescent="0.2">
      <c r="A201" s="4" t="s">
        <v>795</v>
      </c>
      <c r="B201" s="5">
        <v>45413</v>
      </c>
      <c r="C201" s="5" t="str">
        <f t="shared" si="202"/>
        <v/>
      </c>
      <c r="D201" s="31" t="s">
        <v>1038</v>
      </c>
      <c r="E201" s="4" t="str">
        <f t="shared" si="203"/>
        <v/>
      </c>
      <c r="F201" s="31" t="s">
        <v>1039</v>
      </c>
      <c r="G201" s="4" t="str">
        <f t="shared" si="204"/>
        <v/>
      </c>
      <c r="H201" s="31" t="s">
        <v>1041</v>
      </c>
      <c r="I201" s="4" t="str">
        <f t="shared" si="205"/>
        <v/>
      </c>
      <c r="J201" s="31" t="s">
        <v>1040</v>
      </c>
      <c r="K201" s="4" t="str">
        <f t="shared" si="206"/>
        <v/>
      </c>
      <c r="L201" s="31" t="s">
        <v>1042</v>
      </c>
      <c r="M201" s="4" t="str">
        <f t="shared" si="207"/>
        <v/>
      </c>
      <c r="N201" s="31" t="s">
        <v>1020</v>
      </c>
      <c r="O201" s="4" t="str">
        <f t="shared" si="208"/>
        <v/>
      </c>
      <c r="P201" s="5">
        <v>45443</v>
      </c>
      <c r="Q201" s="5" t="str">
        <f t="shared" si="209"/>
        <v/>
      </c>
      <c r="R201" s="5" t="str">
        <f t="shared" si="210"/>
        <v/>
      </c>
      <c r="S201" s="4">
        <v>1500000</v>
      </c>
      <c r="T201" s="7">
        <f t="shared" si="191"/>
        <v>1500000</v>
      </c>
      <c r="U201" s="4">
        <v>10263</v>
      </c>
      <c r="V201" s="4">
        <f>VLOOKUP(U201,'CC Odoo'!$A$1:$E$998,4,FALSE)</f>
        <v>1035</v>
      </c>
      <c r="W201" s="4" t="str">
        <f t="shared" si="211"/>
        <v>{"1035": 100.0}</v>
      </c>
      <c r="X201" s="4" t="str">
        <f t="shared" si="212"/>
        <v>101011701</v>
      </c>
      <c r="Y201" s="4" t="str">
        <f t="shared" si="213"/>
        <v>3010093</v>
      </c>
      <c r="Z201" s="4" t="str">
        <f t="shared" si="214"/>
        <v>3010094</v>
      </c>
      <c r="AA201" s="4" t="str">
        <f t="shared" si="215"/>
        <v>101011701</v>
      </c>
      <c r="AB201" s="4" t="str">
        <f t="shared" si="216"/>
        <v>3010096</v>
      </c>
      <c r="AC201" s="4" t="str">
        <f t="shared" si="217"/>
        <v>3010097</v>
      </c>
      <c r="AD201" s="5">
        <f t="shared" si="218"/>
        <v>45448</v>
      </c>
      <c r="AE201" s="5" t="str">
        <f t="shared" si="219"/>
        <v/>
      </c>
      <c r="AF201" s="5">
        <f t="shared" si="220"/>
        <v>45418</v>
      </c>
      <c r="AG201" s="5" t="str">
        <f t="shared" si="221"/>
        <v/>
      </c>
      <c r="AH201" s="5">
        <f t="shared" si="222"/>
        <v>45443</v>
      </c>
      <c r="AI201" s="5" t="str">
        <f t="shared" si="223"/>
        <v/>
      </c>
      <c r="AJ201" s="5">
        <f t="shared" si="224"/>
        <v>45428</v>
      </c>
      <c r="AK201" s="5" t="str">
        <f t="shared" si="225"/>
        <v/>
      </c>
      <c r="AL201" s="5">
        <f t="shared" si="226"/>
        <v>45413</v>
      </c>
      <c r="AM201" s="5" t="str">
        <f t="shared" si="227"/>
        <v/>
      </c>
      <c r="AN201" s="5">
        <f t="shared" si="228"/>
        <v>45434</v>
      </c>
      <c r="AO201" s="5" t="str">
        <f t="shared" si="229"/>
        <v/>
      </c>
      <c r="AQ201" s="4" t="str">
        <f t="shared" si="192"/>
        <v>{"</v>
      </c>
      <c r="AR201" s="4" t="str">
        <f t="shared" si="193"/>
        <v>"</v>
      </c>
      <c r="AS201" s="4" t="str">
        <f t="shared" si="194"/>
        <v xml:space="preserve">: </v>
      </c>
      <c r="AT201" s="4" t="str">
        <f t="shared" si="195"/>
        <v>100.0</v>
      </c>
      <c r="AU201" s="4" t="str">
        <f t="shared" si="196"/>
        <v>}</v>
      </c>
      <c r="AW201" s="8" t="str">
        <f t="shared" si="231"/>
        <v>15% PUR</v>
      </c>
      <c r="AX201" s="8" t="str">
        <f t="shared" si="232"/>
        <v>0% PUR</v>
      </c>
      <c r="AY201" s="8" t="str">
        <f t="shared" si="233"/>
        <v>15% PUR</v>
      </c>
      <c r="AZ201" s="8" t="str">
        <f t="shared" si="234"/>
        <v>15% PUR</v>
      </c>
      <c r="BA201" s="8" t="str">
        <f t="shared" si="235"/>
        <v>15% PUR</v>
      </c>
      <c r="BB201" s="8" t="str">
        <f t="shared" si="236"/>
        <v>0% PUR</v>
      </c>
      <c r="BC201" s="4" t="str">
        <f t="shared" si="230"/>
        <v>Deduction of Advance Payment to Suppliers</v>
      </c>
      <c r="BD201" s="4" t="str">
        <f t="shared" si="197"/>
        <v>Manpower</v>
      </c>
      <c r="BE201" s="4" t="str">
        <f t="shared" si="198"/>
        <v>Machinary</v>
      </c>
      <c r="BF201" s="4" t="str">
        <f t="shared" si="199"/>
        <v>Deduction of Advance Payment to Suppliers</v>
      </c>
      <c r="BG201" s="4" t="str">
        <f t="shared" si="200"/>
        <v>Indirect Costs</v>
      </c>
      <c r="BH201" s="4" t="str">
        <f t="shared" si="201"/>
        <v>Overheads</v>
      </c>
      <c r="BI201" s="4">
        <f t="shared" si="237"/>
        <v>-1</v>
      </c>
      <c r="BJ201" s="4">
        <f t="shared" si="238"/>
        <v>1</v>
      </c>
      <c r="BK201" s="4">
        <f t="shared" si="239"/>
        <v>1</v>
      </c>
      <c r="BL201" s="4">
        <f t="shared" si="240"/>
        <v>-1</v>
      </c>
      <c r="BM201" s="4">
        <f t="shared" si="241"/>
        <v>1</v>
      </c>
      <c r="BN201" s="4">
        <f t="shared" si="242"/>
        <v>1</v>
      </c>
      <c r="BO201" s="26">
        <f t="shared" si="243"/>
        <v>695250</v>
      </c>
      <c r="BP201" s="26">
        <f t="shared" si="244"/>
        <v>339600</v>
      </c>
      <c r="BQ201" s="26">
        <f t="shared" si="245"/>
        <v>31350</v>
      </c>
      <c r="BR201" s="26">
        <f t="shared" si="246"/>
        <v>139200</v>
      </c>
      <c r="BS201" s="26">
        <f t="shared" si="247"/>
        <v>59550</v>
      </c>
      <c r="BT201" s="26">
        <f t="shared" si="248"/>
        <v>137400</v>
      </c>
      <c r="BU201" s="27">
        <f t="shared" si="249"/>
        <v>-1500000</v>
      </c>
      <c r="BV201" s="27" t="str">
        <f t="shared" si="250"/>
        <v/>
      </c>
    </row>
    <row r="202" spans="1:74" x14ac:dyDescent="0.2">
      <c r="A202" s="4" t="s">
        <v>794</v>
      </c>
      <c r="B202" s="5">
        <v>45413</v>
      </c>
      <c r="C202" s="5">
        <f t="shared" si="202"/>
        <v>45383</v>
      </c>
      <c r="D202" s="31" t="s">
        <v>1038</v>
      </c>
      <c r="E202" s="4" t="str">
        <f t="shared" si="203"/>
        <v>Raw Material Supplier</v>
      </c>
      <c r="F202" s="31" t="s">
        <v>1039</v>
      </c>
      <c r="G202" s="4" t="str">
        <f t="shared" si="204"/>
        <v>Employees Wages &amp; Salaries</v>
      </c>
      <c r="H202" s="31" t="s">
        <v>1041</v>
      </c>
      <c r="I202" s="4" t="str">
        <f t="shared" si="205"/>
        <v>Machinary Depreciation &amp; Maintenance</v>
      </c>
      <c r="J202" s="31" t="s">
        <v>1040</v>
      </c>
      <c r="K202" s="4" t="str">
        <f t="shared" si="206"/>
        <v>Subcontractors &amp; Services</v>
      </c>
      <c r="L202" s="31" t="s">
        <v>1042</v>
      </c>
      <c r="M202" s="4" t="str">
        <f t="shared" si="207"/>
        <v>Indirect Costs</v>
      </c>
      <c r="N202" s="31" t="s">
        <v>1020</v>
      </c>
      <c r="O202" s="4" t="str">
        <f t="shared" si="208"/>
        <v>Overheads</v>
      </c>
      <c r="P202" s="5">
        <v>45443</v>
      </c>
      <c r="Q202" s="5">
        <f t="shared" si="209"/>
        <v>45413</v>
      </c>
      <c r="R202" s="5">
        <f t="shared" si="210"/>
        <v>45413</v>
      </c>
      <c r="S202" s="4">
        <v>1273000</v>
      </c>
      <c r="T202" s="7">
        <f t="shared" si="191"/>
        <v>1273000</v>
      </c>
      <c r="U202" s="4">
        <v>10262</v>
      </c>
      <c r="V202" s="4">
        <f>VLOOKUP(U202,'CC Odoo'!$A$1:$E$998,4,FALSE)</f>
        <v>1034</v>
      </c>
      <c r="W202" s="4" t="str">
        <f t="shared" si="211"/>
        <v>{"1034": 100.0}</v>
      </c>
      <c r="X202" s="4" t="str">
        <f t="shared" si="212"/>
        <v>3010092</v>
      </c>
      <c r="Y202" s="4" t="str">
        <f t="shared" si="213"/>
        <v>3010093</v>
      </c>
      <c r="Z202" s="4" t="str">
        <f t="shared" si="214"/>
        <v>3010094</v>
      </c>
      <c r="AA202" s="4" t="str">
        <f t="shared" si="215"/>
        <v>3010095</v>
      </c>
      <c r="AB202" s="4" t="str">
        <f t="shared" si="216"/>
        <v>3010096</v>
      </c>
      <c r="AC202" s="4" t="str">
        <f t="shared" si="217"/>
        <v>3010097</v>
      </c>
      <c r="AD202" s="5">
        <f t="shared" si="218"/>
        <v>45448</v>
      </c>
      <c r="AE202" s="5">
        <f t="shared" si="219"/>
        <v>45448</v>
      </c>
      <c r="AF202" s="5">
        <f t="shared" si="220"/>
        <v>45418</v>
      </c>
      <c r="AG202" s="5">
        <f t="shared" si="221"/>
        <v>45418</v>
      </c>
      <c r="AH202" s="5">
        <f t="shared" si="222"/>
        <v>45443</v>
      </c>
      <c r="AI202" s="5">
        <f t="shared" si="223"/>
        <v>45443</v>
      </c>
      <c r="AJ202" s="5">
        <f t="shared" si="224"/>
        <v>45428</v>
      </c>
      <c r="AK202" s="5">
        <f t="shared" si="225"/>
        <v>45428</v>
      </c>
      <c r="AL202" s="5">
        <f t="shared" si="226"/>
        <v>45413</v>
      </c>
      <c r="AM202" s="5">
        <f t="shared" si="227"/>
        <v>45413</v>
      </c>
      <c r="AN202" s="5">
        <f t="shared" si="228"/>
        <v>45434</v>
      </c>
      <c r="AO202" s="5">
        <f t="shared" si="229"/>
        <v>45434</v>
      </c>
      <c r="AQ202" s="4" t="str">
        <f t="shared" si="192"/>
        <v>{"</v>
      </c>
      <c r="AR202" s="4" t="str">
        <f t="shared" si="193"/>
        <v>"</v>
      </c>
      <c r="AS202" s="4" t="str">
        <f t="shared" si="194"/>
        <v xml:space="preserve">: </v>
      </c>
      <c r="AT202" s="4" t="str">
        <f t="shared" si="195"/>
        <v>100.0</v>
      </c>
      <c r="AU202" s="4" t="str">
        <f t="shared" si="196"/>
        <v>}</v>
      </c>
      <c r="AW202" s="8" t="str">
        <f t="shared" si="231"/>
        <v>15% PUR</v>
      </c>
      <c r="AX202" s="8" t="str">
        <f t="shared" si="232"/>
        <v>0% PUR</v>
      </c>
      <c r="AY202" s="8" t="str">
        <f t="shared" si="233"/>
        <v>15% PUR</v>
      </c>
      <c r="AZ202" s="8" t="str">
        <f t="shared" si="234"/>
        <v>15% PUR</v>
      </c>
      <c r="BA202" s="8" t="str">
        <f t="shared" si="235"/>
        <v>15% PUR</v>
      </c>
      <c r="BB202" s="8" t="str">
        <f t="shared" si="236"/>
        <v>0% PUR</v>
      </c>
      <c r="BC202" s="4" t="str">
        <f t="shared" si="230"/>
        <v>Raw Material</v>
      </c>
      <c r="BD202" s="4" t="str">
        <f t="shared" si="197"/>
        <v>Manpower</v>
      </c>
      <c r="BE202" s="4" t="str">
        <f t="shared" si="198"/>
        <v>Machinary</v>
      </c>
      <c r="BF202" s="4" t="str">
        <f t="shared" si="199"/>
        <v>Subcontractors</v>
      </c>
      <c r="BG202" s="4" t="str">
        <f t="shared" si="200"/>
        <v>Indirect Costs</v>
      </c>
      <c r="BH202" s="4" t="str">
        <f t="shared" si="201"/>
        <v>Overheads</v>
      </c>
      <c r="BI202" s="4">
        <f t="shared" si="237"/>
        <v>1</v>
      </c>
      <c r="BJ202" s="4">
        <f t="shared" si="238"/>
        <v>1</v>
      </c>
      <c r="BK202" s="4">
        <f t="shared" si="239"/>
        <v>1</v>
      </c>
      <c r="BL202" s="4">
        <f t="shared" si="240"/>
        <v>1</v>
      </c>
      <c r="BM202" s="4">
        <f t="shared" si="241"/>
        <v>1</v>
      </c>
      <c r="BN202" s="4">
        <f t="shared" si="242"/>
        <v>1</v>
      </c>
      <c r="BO202" s="26">
        <f t="shared" si="243"/>
        <v>590036</v>
      </c>
      <c r="BP202" s="26">
        <f t="shared" si="244"/>
        <v>288207</v>
      </c>
      <c r="BQ202" s="26">
        <f t="shared" si="245"/>
        <v>26606</v>
      </c>
      <c r="BR202" s="26">
        <f t="shared" si="246"/>
        <v>118134</v>
      </c>
      <c r="BS202" s="26">
        <f t="shared" si="247"/>
        <v>50538</v>
      </c>
      <c r="BT202" s="26">
        <f t="shared" si="248"/>
        <v>116607</v>
      </c>
      <c r="BU202" s="27">
        <f t="shared" si="249"/>
        <v>1273000</v>
      </c>
      <c r="BV202" s="27">
        <f t="shared" si="250"/>
        <v>1190128</v>
      </c>
    </row>
    <row r="203" spans="1:74" x14ac:dyDescent="0.2">
      <c r="A203" s="4" t="s">
        <v>795</v>
      </c>
      <c r="B203" s="5">
        <v>45413</v>
      </c>
      <c r="C203" s="5" t="str">
        <f t="shared" si="202"/>
        <v/>
      </c>
      <c r="D203" s="31" t="s">
        <v>1038</v>
      </c>
      <c r="E203" s="4" t="str">
        <f t="shared" si="203"/>
        <v/>
      </c>
      <c r="F203" s="31" t="s">
        <v>1039</v>
      </c>
      <c r="G203" s="4" t="str">
        <f t="shared" si="204"/>
        <v/>
      </c>
      <c r="H203" s="31" t="s">
        <v>1041</v>
      </c>
      <c r="I203" s="4" t="str">
        <f t="shared" si="205"/>
        <v/>
      </c>
      <c r="J203" s="31" t="s">
        <v>1040</v>
      </c>
      <c r="K203" s="4" t="str">
        <f t="shared" si="206"/>
        <v/>
      </c>
      <c r="L203" s="31" t="s">
        <v>1042</v>
      </c>
      <c r="M203" s="4" t="str">
        <f t="shared" si="207"/>
        <v/>
      </c>
      <c r="N203" s="31" t="s">
        <v>1020</v>
      </c>
      <c r="O203" s="4" t="str">
        <f t="shared" si="208"/>
        <v/>
      </c>
      <c r="P203" s="5">
        <v>45443</v>
      </c>
      <c r="Q203" s="5" t="str">
        <f t="shared" si="209"/>
        <v/>
      </c>
      <c r="R203" s="5" t="str">
        <f t="shared" si="210"/>
        <v/>
      </c>
      <c r="S203" s="4">
        <v>254600</v>
      </c>
      <c r="T203" s="7">
        <f t="shared" si="191"/>
        <v>254600</v>
      </c>
      <c r="U203" s="4">
        <v>10262</v>
      </c>
      <c r="V203" s="4">
        <f>VLOOKUP(U203,'CC Odoo'!$A$1:$E$998,4,FALSE)</f>
        <v>1034</v>
      </c>
      <c r="W203" s="4" t="str">
        <f t="shared" si="211"/>
        <v>{"1034": 100.0}</v>
      </c>
      <c r="X203" s="4" t="str">
        <f t="shared" si="212"/>
        <v>101011701</v>
      </c>
      <c r="Y203" s="4" t="str">
        <f t="shared" si="213"/>
        <v>3010093</v>
      </c>
      <c r="Z203" s="4" t="str">
        <f t="shared" si="214"/>
        <v>3010094</v>
      </c>
      <c r="AA203" s="4" t="str">
        <f t="shared" si="215"/>
        <v>101011701</v>
      </c>
      <c r="AB203" s="4" t="str">
        <f t="shared" si="216"/>
        <v>3010096</v>
      </c>
      <c r="AC203" s="4" t="str">
        <f t="shared" si="217"/>
        <v>3010097</v>
      </c>
      <c r="AD203" s="5">
        <f t="shared" si="218"/>
        <v>45448</v>
      </c>
      <c r="AE203" s="5" t="str">
        <f t="shared" si="219"/>
        <v/>
      </c>
      <c r="AF203" s="5">
        <f t="shared" si="220"/>
        <v>45418</v>
      </c>
      <c r="AG203" s="5" t="str">
        <f t="shared" si="221"/>
        <v/>
      </c>
      <c r="AH203" s="5">
        <f t="shared" si="222"/>
        <v>45443</v>
      </c>
      <c r="AI203" s="5" t="str">
        <f t="shared" si="223"/>
        <v/>
      </c>
      <c r="AJ203" s="5">
        <f t="shared" si="224"/>
        <v>45428</v>
      </c>
      <c r="AK203" s="5" t="str">
        <f t="shared" si="225"/>
        <v/>
      </c>
      <c r="AL203" s="5">
        <f t="shared" si="226"/>
        <v>45413</v>
      </c>
      <c r="AM203" s="5" t="str">
        <f t="shared" si="227"/>
        <v/>
      </c>
      <c r="AN203" s="5">
        <f t="shared" si="228"/>
        <v>45434</v>
      </c>
      <c r="AO203" s="5" t="str">
        <f t="shared" si="229"/>
        <v/>
      </c>
      <c r="AQ203" s="4" t="str">
        <f t="shared" si="192"/>
        <v>{"</v>
      </c>
      <c r="AR203" s="4" t="str">
        <f t="shared" si="193"/>
        <v>"</v>
      </c>
      <c r="AS203" s="4" t="str">
        <f t="shared" si="194"/>
        <v xml:space="preserve">: </v>
      </c>
      <c r="AT203" s="4" t="str">
        <f t="shared" si="195"/>
        <v>100.0</v>
      </c>
      <c r="AU203" s="4" t="str">
        <f t="shared" si="196"/>
        <v>}</v>
      </c>
      <c r="AW203" s="8" t="str">
        <f t="shared" si="231"/>
        <v>15% PUR</v>
      </c>
      <c r="AX203" s="8" t="str">
        <f t="shared" si="232"/>
        <v>0% PUR</v>
      </c>
      <c r="AY203" s="8" t="str">
        <f t="shared" si="233"/>
        <v>15% PUR</v>
      </c>
      <c r="AZ203" s="8" t="str">
        <f t="shared" si="234"/>
        <v>15% PUR</v>
      </c>
      <c r="BA203" s="8" t="str">
        <f t="shared" si="235"/>
        <v>15% PUR</v>
      </c>
      <c r="BB203" s="8" t="str">
        <f t="shared" si="236"/>
        <v>0% PUR</v>
      </c>
      <c r="BC203" s="4" t="str">
        <f t="shared" si="230"/>
        <v>Deduction of Advance Payment to Suppliers</v>
      </c>
      <c r="BD203" s="4" t="str">
        <f t="shared" si="197"/>
        <v>Manpower</v>
      </c>
      <c r="BE203" s="4" t="str">
        <f t="shared" si="198"/>
        <v>Machinary</v>
      </c>
      <c r="BF203" s="4" t="str">
        <f t="shared" si="199"/>
        <v>Deduction of Advance Payment to Suppliers</v>
      </c>
      <c r="BG203" s="4" t="str">
        <f t="shared" si="200"/>
        <v>Indirect Costs</v>
      </c>
      <c r="BH203" s="4" t="str">
        <f t="shared" si="201"/>
        <v>Overheads</v>
      </c>
      <c r="BI203" s="4">
        <f t="shared" si="237"/>
        <v>-1</v>
      </c>
      <c r="BJ203" s="4">
        <f t="shared" si="238"/>
        <v>1</v>
      </c>
      <c r="BK203" s="4">
        <f t="shared" si="239"/>
        <v>1</v>
      </c>
      <c r="BL203" s="4">
        <f t="shared" si="240"/>
        <v>-1</v>
      </c>
      <c r="BM203" s="4">
        <f t="shared" si="241"/>
        <v>1</v>
      </c>
      <c r="BN203" s="4">
        <f t="shared" si="242"/>
        <v>1</v>
      </c>
      <c r="BO203" s="26">
        <f t="shared" si="243"/>
        <v>118007</v>
      </c>
      <c r="BP203" s="26">
        <f t="shared" si="244"/>
        <v>57641</v>
      </c>
      <c r="BQ203" s="26">
        <f t="shared" si="245"/>
        <v>5321</v>
      </c>
      <c r="BR203" s="26">
        <f t="shared" si="246"/>
        <v>23627</v>
      </c>
      <c r="BS203" s="26">
        <f t="shared" si="247"/>
        <v>10108</v>
      </c>
      <c r="BT203" s="26">
        <f t="shared" si="248"/>
        <v>23321</v>
      </c>
      <c r="BU203" s="27">
        <f t="shared" si="249"/>
        <v>-254600</v>
      </c>
      <c r="BV203" s="27" t="str">
        <f t="shared" si="250"/>
        <v/>
      </c>
    </row>
    <row r="204" spans="1:74" x14ac:dyDescent="0.2">
      <c r="A204" s="4" t="s">
        <v>794</v>
      </c>
      <c r="B204" s="5">
        <v>45413</v>
      </c>
      <c r="C204" s="5">
        <f t="shared" si="202"/>
        <v>45383</v>
      </c>
      <c r="D204" s="31" t="s">
        <v>1038</v>
      </c>
      <c r="E204" s="4" t="str">
        <f t="shared" si="203"/>
        <v>Raw Material Supplier</v>
      </c>
      <c r="F204" s="31" t="s">
        <v>1039</v>
      </c>
      <c r="G204" s="4" t="str">
        <f t="shared" si="204"/>
        <v>Employees Wages &amp; Salaries</v>
      </c>
      <c r="H204" s="31" t="s">
        <v>1041</v>
      </c>
      <c r="I204" s="4" t="str">
        <f t="shared" si="205"/>
        <v>Machinary Depreciation &amp; Maintenance</v>
      </c>
      <c r="J204" s="31" t="s">
        <v>1040</v>
      </c>
      <c r="K204" s="4" t="str">
        <f t="shared" si="206"/>
        <v>Subcontractors &amp; Services</v>
      </c>
      <c r="L204" s="31" t="s">
        <v>1042</v>
      </c>
      <c r="M204" s="4" t="str">
        <f t="shared" si="207"/>
        <v>Indirect Costs</v>
      </c>
      <c r="N204" s="31" t="s">
        <v>1020</v>
      </c>
      <c r="O204" s="4" t="str">
        <f t="shared" si="208"/>
        <v>Overheads</v>
      </c>
      <c r="P204" s="5">
        <v>45443</v>
      </c>
      <c r="Q204" s="5">
        <f t="shared" si="209"/>
        <v>45413</v>
      </c>
      <c r="R204" s="5">
        <f t="shared" si="210"/>
        <v>45413</v>
      </c>
      <c r="S204" s="4">
        <v>1358248.0369122187</v>
      </c>
      <c r="T204" s="7">
        <f t="shared" si="191"/>
        <v>1358248</v>
      </c>
      <c r="U204" s="4">
        <v>10239</v>
      </c>
      <c r="V204" s="4">
        <f>VLOOKUP(U204,'CC Odoo'!$A$1:$E$998,4,FALSE)</f>
        <v>1011</v>
      </c>
      <c r="W204" s="4" t="str">
        <f t="shared" si="211"/>
        <v>{"1011": 100.0}</v>
      </c>
      <c r="X204" s="4" t="str">
        <f t="shared" si="212"/>
        <v>3010092</v>
      </c>
      <c r="Y204" s="4" t="str">
        <f t="shared" si="213"/>
        <v>3010093</v>
      </c>
      <c r="Z204" s="4" t="str">
        <f t="shared" si="214"/>
        <v>3010094</v>
      </c>
      <c r="AA204" s="4" t="str">
        <f t="shared" si="215"/>
        <v>3010095</v>
      </c>
      <c r="AB204" s="4" t="str">
        <f t="shared" si="216"/>
        <v>3010096</v>
      </c>
      <c r="AC204" s="4" t="str">
        <f t="shared" si="217"/>
        <v>3010097</v>
      </c>
      <c r="AD204" s="5">
        <f t="shared" si="218"/>
        <v>45448</v>
      </c>
      <c r="AE204" s="5">
        <f t="shared" si="219"/>
        <v>45448</v>
      </c>
      <c r="AF204" s="5">
        <f t="shared" si="220"/>
        <v>45418</v>
      </c>
      <c r="AG204" s="5">
        <f t="shared" si="221"/>
        <v>45418</v>
      </c>
      <c r="AH204" s="5">
        <f t="shared" si="222"/>
        <v>45443</v>
      </c>
      <c r="AI204" s="5">
        <f t="shared" si="223"/>
        <v>45443</v>
      </c>
      <c r="AJ204" s="5">
        <f t="shared" si="224"/>
        <v>45428</v>
      </c>
      <c r="AK204" s="5">
        <f t="shared" si="225"/>
        <v>45428</v>
      </c>
      <c r="AL204" s="5">
        <f t="shared" si="226"/>
        <v>45413</v>
      </c>
      <c r="AM204" s="5">
        <f t="shared" si="227"/>
        <v>45413</v>
      </c>
      <c r="AN204" s="5">
        <f t="shared" si="228"/>
        <v>45434</v>
      </c>
      <c r="AO204" s="5">
        <f t="shared" si="229"/>
        <v>45434</v>
      </c>
      <c r="AQ204" s="4" t="str">
        <f t="shared" si="192"/>
        <v>{"</v>
      </c>
      <c r="AR204" s="4" t="str">
        <f t="shared" si="193"/>
        <v>"</v>
      </c>
      <c r="AS204" s="4" t="str">
        <f t="shared" si="194"/>
        <v xml:space="preserve">: </v>
      </c>
      <c r="AT204" s="4" t="str">
        <f t="shared" si="195"/>
        <v>100.0</v>
      </c>
      <c r="AU204" s="4" t="str">
        <f t="shared" si="196"/>
        <v>}</v>
      </c>
      <c r="AW204" s="8" t="str">
        <f t="shared" si="231"/>
        <v>15% PUR</v>
      </c>
      <c r="AX204" s="8" t="str">
        <f t="shared" si="232"/>
        <v>0% PUR</v>
      </c>
      <c r="AY204" s="8" t="str">
        <f t="shared" si="233"/>
        <v>15% PUR</v>
      </c>
      <c r="AZ204" s="8" t="str">
        <f t="shared" si="234"/>
        <v>15% PUR</v>
      </c>
      <c r="BA204" s="8" t="str">
        <f t="shared" si="235"/>
        <v>15% PUR</v>
      </c>
      <c r="BB204" s="8" t="str">
        <f t="shared" si="236"/>
        <v>0% PUR</v>
      </c>
      <c r="BC204" s="4" t="str">
        <f t="shared" si="230"/>
        <v>Raw Material</v>
      </c>
      <c r="BD204" s="4" t="str">
        <f t="shared" si="197"/>
        <v>Manpower</v>
      </c>
      <c r="BE204" s="4" t="str">
        <f t="shared" si="198"/>
        <v>Machinary</v>
      </c>
      <c r="BF204" s="4" t="str">
        <f t="shared" si="199"/>
        <v>Subcontractors</v>
      </c>
      <c r="BG204" s="4" t="str">
        <f t="shared" si="200"/>
        <v>Indirect Costs</v>
      </c>
      <c r="BH204" s="4" t="str">
        <f t="shared" si="201"/>
        <v>Overheads</v>
      </c>
      <c r="BI204" s="4">
        <f t="shared" si="237"/>
        <v>1</v>
      </c>
      <c r="BJ204" s="4">
        <f t="shared" si="238"/>
        <v>1</v>
      </c>
      <c r="BK204" s="4">
        <f t="shared" si="239"/>
        <v>1</v>
      </c>
      <c r="BL204" s="4">
        <f t="shared" si="240"/>
        <v>1</v>
      </c>
      <c r="BM204" s="4">
        <f t="shared" si="241"/>
        <v>1</v>
      </c>
      <c r="BN204" s="4">
        <f t="shared" si="242"/>
        <v>1</v>
      </c>
      <c r="BO204" s="26">
        <f t="shared" si="243"/>
        <v>629548</v>
      </c>
      <c r="BP204" s="26">
        <f t="shared" si="244"/>
        <v>307507</v>
      </c>
      <c r="BQ204" s="26">
        <f t="shared" si="245"/>
        <v>28387</v>
      </c>
      <c r="BR204" s="26">
        <f t="shared" si="246"/>
        <v>126045</v>
      </c>
      <c r="BS204" s="26">
        <f t="shared" si="247"/>
        <v>53922</v>
      </c>
      <c r="BT204" s="26">
        <f t="shared" si="248"/>
        <v>124416</v>
      </c>
      <c r="BU204" s="27">
        <f t="shared" si="249"/>
        <v>1358248</v>
      </c>
      <c r="BV204" s="27">
        <f t="shared" si="250"/>
        <v>1269825</v>
      </c>
    </row>
    <row r="205" spans="1:74" x14ac:dyDescent="0.2">
      <c r="A205" s="4" t="s">
        <v>795</v>
      </c>
      <c r="B205" s="5">
        <v>45413</v>
      </c>
      <c r="C205" s="5" t="str">
        <f t="shared" si="202"/>
        <v/>
      </c>
      <c r="D205" s="31" t="s">
        <v>1038</v>
      </c>
      <c r="E205" s="4" t="str">
        <f t="shared" si="203"/>
        <v/>
      </c>
      <c r="F205" s="31" t="s">
        <v>1039</v>
      </c>
      <c r="G205" s="4" t="str">
        <f t="shared" si="204"/>
        <v/>
      </c>
      <c r="H205" s="31" t="s">
        <v>1041</v>
      </c>
      <c r="I205" s="4" t="str">
        <f t="shared" si="205"/>
        <v/>
      </c>
      <c r="J205" s="31" t="s">
        <v>1040</v>
      </c>
      <c r="K205" s="4" t="str">
        <f t="shared" si="206"/>
        <v/>
      </c>
      <c r="L205" s="31" t="s">
        <v>1042</v>
      </c>
      <c r="M205" s="4" t="str">
        <f t="shared" si="207"/>
        <v/>
      </c>
      <c r="N205" s="31" t="s">
        <v>1020</v>
      </c>
      <c r="O205" s="4" t="str">
        <f t="shared" si="208"/>
        <v/>
      </c>
      <c r="P205" s="5">
        <v>45443</v>
      </c>
      <c r="Q205" s="5" t="str">
        <f t="shared" si="209"/>
        <v/>
      </c>
      <c r="R205" s="5" t="str">
        <f t="shared" si="210"/>
        <v/>
      </c>
      <c r="S205" s="4">
        <v>339562.00922805467</v>
      </c>
      <c r="T205" s="7">
        <f t="shared" si="191"/>
        <v>339562</v>
      </c>
      <c r="U205" s="4">
        <v>10239</v>
      </c>
      <c r="V205" s="4">
        <f>VLOOKUP(U205,'CC Odoo'!$A$1:$E$998,4,FALSE)</f>
        <v>1011</v>
      </c>
      <c r="W205" s="4" t="str">
        <f t="shared" si="211"/>
        <v>{"1011": 100.0}</v>
      </c>
      <c r="X205" s="4" t="str">
        <f t="shared" si="212"/>
        <v>101011701</v>
      </c>
      <c r="Y205" s="4" t="str">
        <f t="shared" si="213"/>
        <v>3010093</v>
      </c>
      <c r="Z205" s="4" t="str">
        <f t="shared" si="214"/>
        <v>3010094</v>
      </c>
      <c r="AA205" s="4" t="str">
        <f t="shared" si="215"/>
        <v>101011701</v>
      </c>
      <c r="AB205" s="4" t="str">
        <f t="shared" si="216"/>
        <v>3010096</v>
      </c>
      <c r="AC205" s="4" t="str">
        <f t="shared" si="217"/>
        <v>3010097</v>
      </c>
      <c r="AD205" s="5">
        <f t="shared" si="218"/>
        <v>45448</v>
      </c>
      <c r="AE205" s="5" t="str">
        <f t="shared" si="219"/>
        <v/>
      </c>
      <c r="AF205" s="5">
        <f t="shared" si="220"/>
        <v>45418</v>
      </c>
      <c r="AG205" s="5" t="str">
        <f t="shared" si="221"/>
        <v/>
      </c>
      <c r="AH205" s="5">
        <f t="shared" si="222"/>
        <v>45443</v>
      </c>
      <c r="AI205" s="5" t="str">
        <f t="shared" si="223"/>
        <v/>
      </c>
      <c r="AJ205" s="5">
        <f t="shared" si="224"/>
        <v>45428</v>
      </c>
      <c r="AK205" s="5" t="str">
        <f t="shared" si="225"/>
        <v/>
      </c>
      <c r="AL205" s="5">
        <f t="shared" si="226"/>
        <v>45413</v>
      </c>
      <c r="AM205" s="5" t="str">
        <f t="shared" si="227"/>
        <v/>
      </c>
      <c r="AN205" s="5">
        <f t="shared" si="228"/>
        <v>45434</v>
      </c>
      <c r="AO205" s="5" t="str">
        <f t="shared" si="229"/>
        <v/>
      </c>
      <c r="AQ205" s="4" t="str">
        <f t="shared" si="192"/>
        <v>{"</v>
      </c>
      <c r="AR205" s="4" t="str">
        <f t="shared" si="193"/>
        <v>"</v>
      </c>
      <c r="AS205" s="4" t="str">
        <f t="shared" si="194"/>
        <v xml:space="preserve">: </v>
      </c>
      <c r="AT205" s="4" t="str">
        <f t="shared" si="195"/>
        <v>100.0</v>
      </c>
      <c r="AU205" s="4" t="str">
        <f t="shared" si="196"/>
        <v>}</v>
      </c>
      <c r="AW205" s="8" t="str">
        <f t="shared" si="231"/>
        <v>15% PUR</v>
      </c>
      <c r="AX205" s="8" t="str">
        <f t="shared" si="232"/>
        <v>0% PUR</v>
      </c>
      <c r="AY205" s="8" t="str">
        <f t="shared" si="233"/>
        <v>15% PUR</v>
      </c>
      <c r="AZ205" s="8" t="str">
        <f t="shared" si="234"/>
        <v>15% PUR</v>
      </c>
      <c r="BA205" s="8" t="str">
        <f t="shared" si="235"/>
        <v>15% PUR</v>
      </c>
      <c r="BB205" s="8" t="str">
        <f t="shared" si="236"/>
        <v>0% PUR</v>
      </c>
      <c r="BC205" s="4" t="str">
        <f t="shared" si="230"/>
        <v>Deduction of Advance Payment to Suppliers</v>
      </c>
      <c r="BD205" s="4" t="str">
        <f t="shared" si="197"/>
        <v>Manpower</v>
      </c>
      <c r="BE205" s="4" t="str">
        <f t="shared" si="198"/>
        <v>Machinary</v>
      </c>
      <c r="BF205" s="4" t="str">
        <f t="shared" si="199"/>
        <v>Deduction of Advance Payment to Suppliers</v>
      </c>
      <c r="BG205" s="4" t="str">
        <f t="shared" si="200"/>
        <v>Indirect Costs</v>
      </c>
      <c r="BH205" s="4" t="str">
        <f t="shared" si="201"/>
        <v>Overheads</v>
      </c>
      <c r="BI205" s="4">
        <f t="shared" si="237"/>
        <v>-1</v>
      </c>
      <c r="BJ205" s="4">
        <f t="shared" si="238"/>
        <v>1</v>
      </c>
      <c r="BK205" s="4">
        <f t="shared" si="239"/>
        <v>1</v>
      </c>
      <c r="BL205" s="4">
        <f t="shared" si="240"/>
        <v>-1</v>
      </c>
      <c r="BM205" s="4">
        <f t="shared" si="241"/>
        <v>1</v>
      </c>
      <c r="BN205" s="4">
        <f t="shared" si="242"/>
        <v>1</v>
      </c>
      <c r="BO205" s="26">
        <f t="shared" si="243"/>
        <v>157387</v>
      </c>
      <c r="BP205" s="26">
        <f t="shared" si="244"/>
        <v>76877</v>
      </c>
      <c r="BQ205" s="26">
        <f t="shared" si="245"/>
        <v>7097</v>
      </c>
      <c r="BR205" s="26">
        <f t="shared" si="246"/>
        <v>31511</v>
      </c>
      <c r="BS205" s="26">
        <f t="shared" si="247"/>
        <v>13481</v>
      </c>
      <c r="BT205" s="26">
        <f t="shared" si="248"/>
        <v>31104</v>
      </c>
      <c r="BU205" s="27">
        <f t="shared" si="249"/>
        <v>-339562</v>
      </c>
      <c r="BV205" s="27" t="str">
        <f t="shared" si="250"/>
        <v/>
      </c>
    </row>
    <row r="206" spans="1:74" x14ac:dyDescent="0.2">
      <c r="A206" s="4" t="s">
        <v>794</v>
      </c>
      <c r="B206" s="5">
        <v>45413</v>
      </c>
      <c r="C206" s="5">
        <f t="shared" si="202"/>
        <v>45383</v>
      </c>
      <c r="D206" s="31" t="s">
        <v>1038</v>
      </c>
      <c r="E206" s="4" t="str">
        <f t="shared" si="203"/>
        <v>Raw Material Supplier</v>
      </c>
      <c r="F206" s="31" t="s">
        <v>1039</v>
      </c>
      <c r="G206" s="4" t="str">
        <f t="shared" si="204"/>
        <v>Employees Wages &amp; Salaries</v>
      </c>
      <c r="H206" s="31" t="s">
        <v>1041</v>
      </c>
      <c r="I206" s="4" t="str">
        <f t="shared" si="205"/>
        <v>Machinary Depreciation &amp; Maintenance</v>
      </c>
      <c r="J206" s="31" t="s">
        <v>1040</v>
      </c>
      <c r="K206" s="4" t="str">
        <f t="shared" si="206"/>
        <v>Subcontractors &amp; Services</v>
      </c>
      <c r="L206" s="31" t="s">
        <v>1042</v>
      </c>
      <c r="M206" s="4" t="str">
        <f t="shared" si="207"/>
        <v>Indirect Costs</v>
      </c>
      <c r="N206" s="31" t="s">
        <v>1020</v>
      </c>
      <c r="O206" s="4" t="str">
        <f t="shared" si="208"/>
        <v>Overheads</v>
      </c>
      <c r="P206" s="5">
        <v>45443</v>
      </c>
      <c r="Q206" s="5">
        <f t="shared" si="209"/>
        <v>45413</v>
      </c>
      <c r="R206" s="5">
        <f t="shared" si="210"/>
        <v>45413</v>
      </c>
      <c r="S206" s="4">
        <v>428489.28472615406</v>
      </c>
      <c r="T206" s="7">
        <f t="shared" si="191"/>
        <v>428489</v>
      </c>
      <c r="U206" s="4">
        <v>10236</v>
      </c>
      <c r="V206" s="4">
        <f>VLOOKUP(U206,'CC Odoo'!$A$1:$E$998,4,FALSE)</f>
        <v>1008</v>
      </c>
      <c r="W206" s="4" t="str">
        <f t="shared" si="211"/>
        <v>{"1008": 100.0}</v>
      </c>
      <c r="X206" s="4" t="str">
        <f t="shared" si="212"/>
        <v>3010092</v>
      </c>
      <c r="Y206" s="4" t="str">
        <f t="shared" si="213"/>
        <v>3010093</v>
      </c>
      <c r="Z206" s="4" t="str">
        <f t="shared" si="214"/>
        <v>3010094</v>
      </c>
      <c r="AA206" s="4" t="str">
        <f t="shared" si="215"/>
        <v>3010095</v>
      </c>
      <c r="AB206" s="4" t="str">
        <f t="shared" si="216"/>
        <v>3010096</v>
      </c>
      <c r="AC206" s="4" t="str">
        <f t="shared" si="217"/>
        <v>3010097</v>
      </c>
      <c r="AD206" s="5">
        <f t="shared" si="218"/>
        <v>45448</v>
      </c>
      <c r="AE206" s="5">
        <f t="shared" si="219"/>
        <v>45448</v>
      </c>
      <c r="AF206" s="5">
        <f t="shared" si="220"/>
        <v>45418</v>
      </c>
      <c r="AG206" s="5">
        <f t="shared" si="221"/>
        <v>45418</v>
      </c>
      <c r="AH206" s="5">
        <f t="shared" si="222"/>
        <v>45443</v>
      </c>
      <c r="AI206" s="5">
        <f t="shared" si="223"/>
        <v>45443</v>
      </c>
      <c r="AJ206" s="5">
        <f t="shared" si="224"/>
        <v>45428</v>
      </c>
      <c r="AK206" s="5">
        <f t="shared" si="225"/>
        <v>45428</v>
      </c>
      <c r="AL206" s="5">
        <f t="shared" si="226"/>
        <v>45413</v>
      </c>
      <c r="AM206" s="5">
        <f t="shared" si="227"/>
        <v>45413</v>
      </c>
      <c r="AN206" s="5">
        <f t="shared" si="228"/>
        <v>45434</v>
      </c>
      <c r="AO206" s="5">
        <f t="shared" si="229"/>
        <v>45434</v>
      </c>
      <c r="AQ206" s="4" t="str">
        <f t="shared" si="192"/>
        <v>{"</v>
      </c>
      <c r="AR206" s="4" t="str">
        <f t="shared" si="193"/>
        <v>"</v>
      </c>
      <c r="AS206" s="4" t="str">
        <f t="shared" si="194"/>
        <v xml:space="preserve">: </v>
      </c>
      <c r="AT206" s="4" t="str">
        <f t="shared" si="195"/>
        <v>100.0</v>
      </c>
      <c r="AU206" s="4" t="str">
        <f t="shared" si="196"/>
        <v>}</v>
      </c>
      <c r="AW206" s="8" t="str">
        <f t="shared" si="231"/>
        <v>15% PUR</v>
      </c>
      <c r="AX206" s="8" t="str">
        <f t="shared" si="232"/>
        <v>0% PUR</v>
      </c>
      <c r="AY206" s="8" t="str">
        <f t="shared" si="233"/>
        <v>15% PUR</v>
      </c>
      <c r="AZ206" s="8" t="str">
        <f t="shared" si="234"/>
        <v>15% PUR</v>
      </c>
      <c r="BA206" s="8" t="str">
        <f t="shared" si="235"/>
        <v>15% PUR</v>
      </c>
      <c r="BB206" s="8" t="str">
        <f t="shared" si="236"/>
        <v>0% PUR</v>
      </c>
      <c r="BC206" s="4" t="str">
        <f t="shared" si="230"/>
        <v>Raw Material</v>
      </c>
      <c r="BD206" s="4" t="str">
        <f t="shared" si="197"/>
        <v>Manpower</v>
      </c>
      <c r="BE206" s="4" t="str">
        <f t="shared" si="198"/>
        <v>Machinary</v>
      </c>
      <c r="BF206" s="4" t="str">
        <f t="shared" si="199"/>
        <v>Subcontractors</v>
      </c>
      <c r="BG206" s="4" t="str">
        <f t="shared" si="200"/>
        <v>Indirect Costs</v>
      </c>
      <c r="BH206" s="4" t="str">
        <f t="shared" si="201"/>
        <v>Overheads</v>
      </c>
      <c r="BI206" s="4">
        <f t="shared" si="237"/>
        <v>1</v>
      </c>
      <c r="BJ206" s="4">
        <f t="shared" si="238"/>
        <v>1</v>
      </c>
      <c r="BK206" s="4">
        <f t="shared" si="239"/>
        <v>1</v>
      </c>
      <c r="BL206" s="4">
        <f t="shared" si="240"/>
        <v>1</v>
      </c>
      <c r="BM206" s="4">
        <f t="shared" si="241"/>
        <v>1</v>
      </c>
      <c r="BN206" s="4">
        <f t="shared" si="242"/>
        <v>1</v>
      </c>
      <c r="BO206" s="26">
        <f t="shared" si="243"/>
        <v>198605</v>
      </c>
      <c r="BP206" s="26">
        <f t="shared" si="244"/>
        <v>97010</v>
      </c>
      <c r="BQ206" s="26">
        <f t="shared" si="245"/>
        <v>8955</v>
      </c>
      <c r="BR206" s="26">
        <f t="shared" si="246"/>
        <v>39764</v>
      </c>
      <c r="BS206" s="26">
        <f t="shared" si="247"/>
        <v>17011</v>
      </c>
      <c r="BT206" s="26">
        <f t="shared" si="248"/>
        <v>39250</v>
      </c>
      <c r="BU206" s="27">
        <f t="shared" si="249"/>
        <v>428489</v>
      </c>
      <c r="BV206" s="27">
        <f t="shared" si="250"/>
        <v>400595</v>
      </c>
    </row>
    <row r="207" spans="1:74" x14ac:dyDescent="0.2">
      <c r="A207" s="4" t="s">
        <v>795</v>
      </c>
      <c r="B207" s="5">
        <v>45413</v>
      </c>
      <c r="C207" s="5" t="str">
        <f t="shared" si="202"/>
        <v/>
      </c>
      <c r="D207" s="31" t="s">
        <v>1038</v>
      </c>
      <c r="E207" s="4" t="str">
        <f t="shared" si="203"/>
        <v/>
      </c>
      <c r="F207" s="31" t="s">
        <v>1039</v>
      </c>
      <c r="G207" s="4" t="str">
        <f t="shared" si="204"/>
        <v/>
      </c>
      <c r="H207" s="31" t="s">
        <v>1041</v>
      </c>
      <c r="I207" s="4" t="str">
        <f t="shared" si="205"/>
        <v/>
      </c>
      <c r="J207" s="31" t="s">
        <v>1040</v>
      </c>
      <c r="K207" s="4" t="str">
        <f t="shared" si="206"/>
        <v/>
      </c>
      <c r="L207" s="31" t="s">
        <v>1042</v>
      </c>
      <c r="M207" s="4" t="str">
        <f t="shared" si="207"/>
        <v/>
      </c>
      <c r="N207" s="31" t="s">
        <v>1020</v>
      </c>
      <c r="O207" s="4" t="str">
        <f t="shared" si="208"/>
        <v/>
      </c>
      <c r="P207" s="5">
        <v>45443</v>
      </c>
      <c r="Q207" s="5" t="str">
        <f t="shared" si="209"/>
        <v/>
      </c>
      <c r="R207" s="5" t="str">
        <f t="shared" si="210"/>
        <v/>
      </c>
      <c r="S207" s="4">
        <v>107122.32118153851</v>
      </c>
      <c r="T207" s="7">
        <f t="shared" si="191"/>
        <v>107122</v>
      </c>
      <c r="U207" s="4">
        <v>10236</v>
      </c>
      <c r="V207" s="4">
        <f>VLOOKUP(U207,'CC Odoo'!$A$1:$E$998,4,FALSE)</f>
        <v>1008</v>
      </c>
      <c r="W207" s="4" t="str">
        <f t="shared" si="211"/>
        <v>{"1008": 100.0}</v>
      </c>
      <c r="X207" s="4" t="str">
        <f t="shared" si="212"/>
        <v>101011701</v>
      </c>
      <c r="Y207" s="4" t="str">
        <f t="shared" si="213"/>
        <v>3010093</v>
      </c>
      <c r="Z207" s="4" t="str">
        <f t="shared" si="214"/>
        <v>3010094</v>
      </c>
      <c r="AA207" s="4" t="str">
        <f t="shared" si="215"/>
        <v>101011701</v>
      </c>
      <c r="AB207" s="4" t="str">
        <f t="shared" si="216"/>
        <v>3010096</v>
      </c>
      <c r="AC207" s="4" t="str">
        <f t="shared" si="217"/>
        <v>3010097</v>
      </c>
      <c r="AD207" s="5">
        <f t="shared" si="218"/>
        <v>45448</v>
      </c>
      <c r="AE207" s="5" t="str">
        <f t="shared" si="219"/>
        <v/>
      </c>
      <c r="AF207" s="5">
        <f t="shared" si="220"/>
        <v>45418</v>
      </c>
      <c r="AG207" s="5" t="str">
        <f t="shared" si="221"/>
        <v/>
      </c>
      <c r="AH207" s="5">
        <f t="shared" si="222"/>
        <v>45443</v>
      </c>
      <c r="AI207" s="5" t="str">
        <f t="shared" si="223"/>
        <v/>
      </c>
      <c r="AJ207" s="5">
        <f t="shared" si="224"/>
        <v>45428</v>
      </c>
      <c r="AK207" s="5" t="str">
        <f t="shared" si="225"/>
        <v/>
      </c>
      <c r="AL207" s="5">
        <f t="shared" si="226"/>
        <v>45413</v>
      </c>
      <c r="AM207" s="5" t="str">
        <f t="shared" si="227"/>
        <v/>
      </c>
      <c r="AN207" s="5">
        <f t="shared" si="228"/>
        <v>45434</v>
      </c>
      <c r="AO207" s="5" t="str">
        <f t="shared" si="229"/>
        <v/>
      </c>
      <c r="AQ207" s="4" t="str">
        <f t="shared" si="192"/>
        <v>{"</v>
      </c>
      <c r="AR207" s="4" t="str">
        <f t="shared" si="193"/>
        <v>"</v>
      </c>
      <c r="AS207" s="4" t="str">
        <f t="shared" si="194"/>
        <v xml:space="preserve">: </v>
      </c>
      <c r="AT207" s="4" t="str">
        <f t="shared" si="195"/>
        <v>100.0</v>
      </c>
      <c r="AU207" s="4" t="str">
        <f t="shared" si="196"/>
        <v>}</v>
      </c>
      <c r="AW207" s="8" t="str">
        <f t="shared" si="231"/>
        <v>15% PUR</v>
      </c>
      <c r="AX207" s="8" t="str">
        <f t="shared" si="232"/>
        <v>0% PUR</v>
      </c>
      <c r="AY207" s="8" t="str">
        <f t="shared" si="233"/>
        <v>15% PUR</v>
      </c>
      <c r="AZ207" s="8" t="str">
        <f t="shared" si="234"/>
        <v>15% PUR</v>
      </c>
      <c r="BA207" s="8" t="str">
        <f t="shared" si="235"/>
        <v>15% PUR</v>
      </c>
      <c r="BB207" s="8" t="str">
        <f t="shared" si="236"/>
        <v>0% PUR</v>
      </c>
      <c r="BC207" s="4" t="str">
        <f t="shared" si="230"/>
        <v>Deduction of Advance Payment to Suppliers</v>
      </c>
      <c r="BD207" s="4" t="str">
        <f t="shared" si="197"/>
        <v>Manpower</v>
      </c>
      <c r="BE207" s="4" t="str">
        <f t="shared" si="198"/>
        <v>Machinary</v>
      </c>
      <c r="BF207" s="4" t="str">
        <f t="shared" si="199"/>
        <v>Deduction of Advance Payment to Suppliers</v>
      </c>
      <c r="BG207" s="4" t="str">
        <f t="shared" si="200"/>
        <v>Indirect Costs</v>
      </c>
      <c r="BH207" s="4" t="str">
        <f t="shared" si="201"/>
        <v>Overheads</v>
      </c>
      <c r="BI207" s="4">
        <f t="shared" si="237"/>
        <v>-1</v>
      </c>
      <c r="BJ207" s="4">
        <f t="shared" si="238"/>
        <v>1</v>
      </c>
      <c r="BK207" s="4">
        <f t="shared" si="239"/>
        <v>1</v>
      </c>
      <c r="BL207" s="4">
        <f t="shared" si="240"/>
        <v>-1</v>
      </c>
      <c r="BM207" s="4">
        <f t="shared" si="241"/>
        <v>1</v>
      </c>
      <c r="BN207" s="4">
        <f t="shared" si="242"/>
        <v>1</v>
      </c>
      <c r="BO207" s="26">
        <f t="shared" si="243"/>
        <v>49651</v>
      </c>
      <c r="BP207" s="26">
        <f t="shared" si="244"/>
        <v>24252</v>
      </c>
      <c r="BQ207" s="26">
        <f t="shared" si="245"/>
        <v>2239</v>
      </c>
      <c r="BR207" s="26">
        <f t="shared" si="246"/>
        <v>9941</v>
      </c>
      <c r="BS207" s="26">
        <f t="shared" si="247"/>
        <v>4253</v>
      </c>
      <c r="BT207" s="26">
        <f t="shared" si="248"/>
        <v>9812</v>
      </c>
      <c r="BU207" s="27">
        <f t="shared" si="249"/>
        <v>-107122</v>
      </c>
      <c r="BV207" s="27" t="str">
        <f t="shared" si="250"/>
        <v/>
      </c>
    </row>
    <row r="208" spans="1:74" x14ac:dyDescent="0.2">
      <c r="A208" s="4" t="s">
        <v>794</v>
      </c>
      <c r="B208" s="5">
        <v>45413</v>
      </c>
      <c r="C208" s="5">
        <f t="shared" si="202"/>
        <v>45383</v>
      </c>
      <c r="D208" s="31" t="s">
        <v>1038</v>
      </c>
      <c r="E208" s="4" t="str">
        <f t="shared" si="203"/>
        <v>Raw Material Supplier</v>
      </c>
      <c r="F208" s="31" t="s">
        <v>1039</v>
      </c>
      <c r="G208" s="4" t="str">
        <f t="shared" si="204"/>
        <v>Employees Wages &amp; Salaries</v>
      </c>
      <c r="H208" s="31" t="s">
        <v>1041</v>
      </c>
      <c r="I208" s="4" t="str">
        <f t="shared" si="205"/>
        <v>Machinary Depreciation &amp; Maintenance</v>
      </c>
      <c r="J208" s="31" t="s">
        <v>1040</v>
      </c>
      <c r="K208" s="4" t="str">
        <f t="shared" si="206"/>
        <v>Subcontractors &amp; Services</v>
      </c>
      <c r="L208" s="31" t="s">
        <v>1042</v>
      </c>
      <c r="M208" s="4" t="str">
        <f t="shared" si="207"/>
        <v>Indirect Costs</v>
      </c>
      <c r="N208" s="31" t="s">
        <v>1020</v>
      </c>
      <c r="O208" s="4" t="str">
        <f t="shared" si="208"/>
        <v>Overheads</v>
      </c>
      <c r="P208" s="5">
        <v>45443</v>
      </c>
      <c r="Q208" s="5">
        <f t="shared" si="209"/>
        <v>45413</v>
      </c>
      <c r="R208" s="5">
        <f t="shared" si="210"/>
        <v>45413</v>
      </c>
      <c r="S208" s="4">
        <v>3205895.0710666664</v>
      </c>
      <c r="T208" s="7">
        <f t="shared" si="191"/>
        <v>3205895</v>
      </c>
      <c r="U208" s="4">
        <v>10247</v>
      </c>
      <c r="V208" s="4">
        <f>VLOOKUP(U208,'CC Odoo'!$A$1:$E$998,4,FALSE)</f>
        <v>1019</v>
      </c>
      <c r="W208" s="4" t="str">
        <f t="shared" si="211"/>
        <v>{"1019": 100.0}</v>
      </c>
      <c r="X208" s="4" t="str">
        <f t="shared" si="212"/>
        <v>3010092</v>
      </c>
      <c r="Y208" s="4" t="str">
        <f t="shared" si="213"/>
        <v>3010093</v>
      </c>
      <c r="Z208" s="4" t="str">
        <f t="shared" si="214"/>
        <v>3010094</v>
      </c>
      <c r="AA208" s="4" t="str">
        <f t="shared" si="215"/>
        <v>3010095</v>
      </c>
      <c r="AB208" s="4" t="str">
        <f t="shared" si="216"/>
        <v>3010096</v>
      </c>
      <c r="AC208" s="4" t="str">
        <f t="shared" si="217"/>
        <v>3010097</v>
      </c>
      <c r="AD208" s="5">
        <f t="shared" si="218"/>
        <v>45448</v>
      </c>
      <c r="AE208" s="5">
        <f t="shared" si="219"/>
        <v>45448</v>
      </c>
      <c r="AF208" s="5">
        <f t="shared" si="220"/>
        <v>45418</v>
      </c>
      <c r="AG208" s="5">
        <f t="shared" si="221"/>
        <v>45418</v>
      </c>
      <c r="AH208" s="5">
        <f t="shared" si="222"/>
        <v>45443</v>
      </c>
      <c r="AI208" s="5">
        <f t="shared" si="223"/>
        <v>45443</v>
      </c>
      <c r="AJ208" s="5">
        <f t="shared" si="224"/>
        <v>45428</v>
      </c>
      <c r="AK208" s="5">
        <f t="shared" si="225"/>
        <v>45428</v>
      </c>
      <c r="AL208" s="5">
        <f t="shared" si="226"/>
        <v>45413</v>
      </c>
      <c r="AM208" s="5">
        <f t="shared" si="227"/>
        <v>45413</v>
      </c>
      <c r="AN208" s="5">
        <f t="shared" si="228"/>
        <v>45434</v>
      </c>
      <c r="AO208" s="5">
        <f t="shared" si="229"/>
        <v>45434</v>
      </c>
      <c r="AQ208" s="4" t="str">
        <f t="shared" si="192"/>
        <v>{"</v>
      </c>
      <c r="AR208" s="4" t="str">
        <f t="shared" si="193"/>
        <v>"</v>
      </c>
      <c r="AS208" s="4" t="str">
        <f t="shared" si="194"/>
        <v xml:space="preserve">: </v>
      </c>
      <c r="AT208" s="4" t="str">
        <f t="shared" si="195"/>
        <v>100.0</v>
      </c>
      <c r="AU208" s="4" t="str">
        <f t="shared" si="196"/>
        <v>}</v>
      </c>
      <c r="AW208" s="8" t="str">
        <f t="shared" si="231"/>
        <v>15% PUR</v>
      </c>
      <c r="AX208" s="8" t="str">
        <f t="shared" si="232"/>
        <v>0% PUR</v>
      </c>
      <c r="AY208" s="8" t="str">
        <f t="shared" si="233"/>
        <v>15% PUR</v>
      </c>
      <c r="AZ208" s="8" t="str">
        <f t="shared" si="234"/>
        <v>15% PUR</v>
      </c>
      <c r="BA208" s="8" t="str">
        <f t="shared" si="235"/>
        <v>15% PUR</v>
      </c>
      <c r="BB208" s="8" t="str">
        <f t="shared" si="236"/>
        <v>0% PUR</v>
      </c>
      <c r="BC208" s="4" t="str">
        <f t="shared" si="230"/>
        <v>Raw Material</v>
      </c>
      <c r="BD208" s="4" t="str">
        <f t="shared" si="197"/>
        <v>Manpower</v>
      </c>
      <c r="BE208" s="4" t="str">
        <f t="shared" si="198"/>
        <v>Machinary</v>
      </c>
      <c r="BF208" s="4" t="str">
        <f t="shared" si="199"/>
        <v>Subcontractors</v>
      </c>
      <c r="BG208" s="4" t="str">
        <f t="shared" si="200"/>
        <v>Indirect Costs</v>
      </c>
      <c r="BH208" s="4" t="str">
        <f t="shared" si="201"/>
        <v>Overheads</v>
      </c>
      <c r="BI208" s="4">
        <f t="shared" si="237"/>
        <v>1</v>
      </c>
      <c r="BJ208" s="4">
        <f t="shared" si="238"/>
        <v>1</v>
      </c>
      <c r="BK208" s="4">
        <f t="shared" si="239"/>
        <v>1</v>
      </c>
      <c r="BL208" s="4">
        <f t="shared" si="240"/>
        <v>1</v>
      </c>
      <c r="BM208" s="4">
        <f t="shared" si="241"/>
        <v>1</v>
      </c>
      <c r="BN208" s="4">
        <f t="shared" si="242"/>
        <v>1</v>
      </c>
      <c r="BO208" s="26">
        <f t="shared" si="243"/>
        <v>1485932</v>
      </c>
      <c r="BP208" s="26">
        <f t="shared" si="244"/>
        <v>725815</v>
      </c>
      <c r="BQ208" s="26">
        <f t="shared" si="245"/>
        <v>67003</v>
      </c>
      <c r="BR208" s="26">
        <f t="shared" si="246"/>
        <v>297507</v>
      </c>
      <c r="BS208" s="26">
        <f t="shared" si="247"/>
        <v>127274</v>
      </c>
      <c r="BT208" s="26">
        <f t="shared" si="248"/>
        <v>293660</v>
      </c>
      <c r="BU208" s="27">
        <f t="shared" si="249"/>
        <v>3205895</v>
      </c>
      <c r="BV208" s="27">
        <f t="shared" si="250"/>
        <v>2997191</v>
      </c>
    </row>
    <row r="209" spans="1:74" x14ac:dyDescent="0.2">
      <c r="A209" s="4" t="s">
        <v>795</v>
      </c>
      <c r="B209" s="5">
        <v>45413</v>
      </c>
      <c r="C209" s="5" t="str">
        <f t="shared" si="202"/>
        <v/>
      </c>
      <c r="D209" s="31" t="s">
        <v>1038</v>
      </c>
      <c r="E209" s="4" t="str">
        <f t="shared" si="203"/>
        <v/>
      </c>
      <c r="F209" s="31" t="s">
        <v>1039</v>
      </c>
      <c r="G209" s="4" t="str">
        <f t="shared" si="204"/>
        <v/>
      </c>
      <c r="H209" s="31" t="s">
        <v>1041</v>
      </c>
      <c r="I209" s="4" t="str">
        <f t="shared" si="205"/>
        <v/>
      </c>
      <c r="J209" s="31" t="s">
        <v>1040</v>
      </c>
      <c r="K209" s="4" t="str">
        <f t="shared" si="206"/>
        <v/>
      </c>
      <c r="L209" s="31" t="s">
        <v>1042</v>
      </c>
      <c r="M209" s="4" t="str">
        <f t="shared" si="207"/>
        <v/>
      </c>
      <c r="N209" s="31" t="s">
        <v>1020</v>
      </c>
      <c r="O209" s="4" t="str">
        <f t="shared" si="208"/>
        <v/>
      </c>
      <c r="P209" s="5">
        <v>45443</v>
      </c>
      <c r="Q209" s="5" t="str">
        <f t="shared" si="209"/>
        <v/>
      </c>
      <c r="R209" s="5" t="str">
        <f t="shared" si="210"/>
        <v/>
      </c>
      <c r="S209" s="4">
        <v>641179.01421333337</v>
      </c>
      <c r="T209" s="7">
        <f t="shared" si="191"/>
        <v>641179</v>
      </c>
      <c r="U209" s="4">
        <v>10247</v>
      </c>
      <c r="V209" s="4">
        <f>VLOOKUP(U209,'CC Odoo'!$A$1:$E$998,4,FALSE)</f>
        <v>1019</v>
      </c>
      <c r="W209" s="4" t="str">
        <f t="shared" si="211"/>
        <v>{"1019": 100.0}</v>
      </c>
      <c r="X209" s="4" t="str">
        <f t="shared" si="212"/>
        <v>101011701</v>
      </c>
      <c r="Y209" s="4" t="str">
        <f t="shared" si="213"/>
        <v>3010093</v>
      </c>
      <c r="Z209" s="4" t="str">
        <f t="shared" si="214"/>
        <v>3010094</v>
      </c>
      <c r="AA209" s="4" t="str">
        <f t="shared" si="215"/>
        <v>101011701</v>
      </c>
      <c r="AB209" s="4" t="str">
        <f t="shared" si="216"/>
        <v>3010096</v>
      </c>
      <c r="AC209" s="4" t="str">
        <f t="shared" si="217"/>
        <v>3010097</v>
      </c>
      <c r="AD209" s="5">
        <f t="shared" si="218"/>
        <v>45448</v>
      </c>
      <c r="AE209" s="5" t="str">
        <f t="shared" si="219"/>
        <v/>
      </c>
      <c r="AF209" s="5">
        <f t="shared" si="220"/>
        <v>45418</v>
      </c>
      <c r="AG209" s="5" t="str">
        <f t="shared" si="221"/>
        <v/>
      </c>
      <c r="AH209" s="5">
        <f t="shared" si="222"/>
        <v>45443</v>
      </c>
      <c r="AI209" s="5" t="str">
        <f t="shared" si="223"/>
        <v/>
      </c>
      <c r="AJ209" s="5">
        <f t="shared" si="224"/>
        <v>45428</v>
      </c>
      <c r="AK209" s="5" t="str">
        <f t="shared" si="225"/>
        <v/>
      </c>
      <c r="AL209" s="5">
        <f t="shared" si="226"/>
        <v>45413</v>
      </c>
      <c r="AM209" s="5" t="str">
        <f t="shared" si="227"/>
        <v/>
      </c>
      <c r="AN209" s="5">
        <f t="shared" si="228"/>
        <v>45434</v>
      </c>
      <c r="AO209" s="5" t="str">
        <f t="shared" si="229"/>
        <v/>
      </c>
      <c r="AQ209" s="4" t="str">
        <f t="shared" si="192"/>
        <v>{"</v>
      </c>
      <c r="AR209" s="4" t="str">
        <f t="shared" si="193"/>
        <v>"</v>
      </c>
      <c r="AS209" s="4" t="str">
        <f t="shared" si="194"/>
        <v xml:space="preserve">: </v>
      </c>
      <c r="AT209" s="4" t="str">
        <f t="shared" si="195"/>
        <v>100.0</v>
      </c>
      <c r="AU209" s="4" t="str">
        <f t="shared" si="196"/>
        <v>}</v>
      </c>
      <c r="AW209" s="8" t="str">
        <f t="shared" si="231"/>
        <v>15% PUR</v>
      </c>
      <c r="AX209" s="8" t="str">
        <f t="shared" si="232"/>
        <v>0% PUR</v>
      </c>
      <c r="AY209" s="8" t="str">
        <f t="shared" si="233"/>
        <v>15% PUR</v>
      </c>
      <c r="AZ209" s="8" t="str">
        <f t="shared" si="234"/>
        <v>15% PUR</v>
      </c>
      <c r="BA209" s="8" t="str">
        <f t="shared" si="235"/>
        <v>15% PUR</v>
      </c>
      <c r="BB209" s="8" t="str">
        <f t="shared" si="236"/>
        <v>0% PUR</v>
      </c>
      <c r="BC209" s="4" t="str">
        <f t="shared" si="230"/>
        <v>Deduction of Advance Payment to Suppliers</v>
      </c>
      <c r="BD209" s="4" t="str">
        <f t="shared" si="197"/>
        <v>Manpower</v>
      </c>
      <c r="BE209" s="4" t="str">
        <f t="shared" si="198"/>
        <v>Machinary</v>
      </c>
      <c r="BF209" s="4" t="str">
        <f t="shared" si="199"/>
        <v>Deduction of Advance Payment to Suppliers</v>
      </c>
      <c r="BG209" s="4" t="str">
        <f t="shared" si="200"/>
        <v>Indirect Costs</v>
      </c>
      <c r="BH209" s="4" t="str">
        <f t="shared" si="201"/>
        <v>Overheads</v>
      </c>
      <c r="BI209" s="4">
        <f t="shared" si="237"/>
        <v>-1</v>
      </c>
      <c r="BJ209" s="4">
        <f t="shared" si="238"/>
        <v>1</v>
      </c>
      <c r="BK209" s="4">
        <f t="shared" si="239"/>
        <v>1</v>
      </c>
      <c r="BL209" s="4">
        <f t="shared" si="240"/>
        <v>-1</v>
      </c>
      <c r="BM209" s="4">
        <f t="shared" si="241"/>
        <v>1</v>
      </c>
      <c r="BN209" s="4">
        <f t="shared" si="242"/>
        <v>1</v>
      </c>
      <c r="BO209" s="26">
        <f t="shared" si="243"/>
        <v>297186</v>
      </c>
      <c r="BP209" s="26">
        <f t="shared" si="244"/>
        <v>145163</v>
      </c>
      <c r="BQ209" s="26">
        <f t="shared" si="245"/>
        <v>13401</v>
      </c>
      <c r="BR209" s="26">
        <f t="shared" si="246"/>
        <v>59501</v>
      </c>
      <c r="BS209" s="26">
        <f t="shared" si="247"/>
        <v>25455</v>
      </c>
      <c r="BT209" s="26">
        <f t="shared" si="248"/>
        <v>58732</v>
      </c>
      <c r="BU209" s="27">
        <f t="shared" si="249"/>
        <v>-641179</v>
      </c>
      <c r="BV209" s="27" t="str">
        <f t="shared" si="250"/>
        <v/>
      </c>
    </row>
    <row r="210" spans="1:74" x14ac:dyDescent="0.2">
      <c r="A210" s="4" t="s">
        <v>794</v>
      </c>
      <c r="B210" s="5">
        <v>45413</v>
      </c>
      <c r="C210" s="5">
        <f t="shared" si="202"/>
        <v>45383</v>
      </c>
      <c r="D210" s="31" t="s">
        <v>1038</v>
      </c>
      <c r="E210" s="4" t="str">
        <f t="shared" si="203"/>
        <v>Raw Material Supplier</v>
      </c>
      <c r="F210" s="31" t="s">
        <v>1039</v>
      </c>
      <c r="G210" s="4" t="str">
        <f t="shared" si="204"/>
        <v>Employees Wages &amp; Salaries</v>
      </c>
      <c r="H210" s="31" t="s">
        <v>1041</v>
      </c>
      <c r="I210" s="4" t="str">
        <f t="shared" si="205"/>
        <v>Machinary Depreciation &amp; Maintenance</v>
      </c>
      <c r="J210" s="31" t="s">
        <v>1040</v>
      </c>
      <c r="K210" s="4" t="str">
        <f t="shared" si="206"/>
        <v>Subcontractors &amp; Services</v>
      </c>
      <c r="L210" s="31" t="s">
        <v>1042</v>
      </c>
      <c r="M210" s="4" t="str">
        <f t="shared" si="207"/>
        <v>Indirect Costs</v>
      </c>
      <c r="N210" s="31" t="s">
        <v>1020</v>
      </c>
      <c r="O210" s="4" t="str">
        <f t="shared" si="208"/>
        <v>Overheads</v>
      </c>
      <c r="P210" s="5">
        <v>45443</v>
      </c>
      <c r="Q210" s="5">
        <f t="shared" si="209"/>
        <v>45413</v>
      </c>
      <c r="R210" s="5">
        <f t="shared" si="210"/>
        <v>45413</v>
      </c>
      <c r="S210" s="4">
        <v>240000</v>
      </c>
      <c r="T210" s="7">
        <f t="shared" si="191"/>
        <v>240000</v>
      </c>
      <c r="U210" s="4">
        <v>10261</v>
      </c>
      <c r="V210" s="4">
        <f>VLOOKUP(U210,'CC Odoo'!$A$1:$E$998,4,FALSE)</f>
        <v>1033</v>
      </c>
      <c r="W210" s="4" t="str">
        <f t="shared" si="211"/>
        <v>{"1033": 100.0}</v>
      </c>
      <c r="X210" s="4" t="str">
        <f t="shared" si="212"/>
        <v>3010092</v>
      </c>
      <c r="Y210" s="4" t="str">
        <f t="shared" si="213"/>
        <v>3010093</v>
      </c>
      <c r="Z210" s="4" t="str">
        <f t="shared" si="214"/>
        <v>3010094</v>
      </c>
      <c r="AA210" s="4" t="str">
        <f t="shared" si="215"/>
        <v>3010095</v>
      </c>
      <c r="AB210" s="4" t="str">
        <f t="shared" si="216"/>
        <v>3010096</v>
      </c>
      <c r="AC210" s="4" t="str">
        <f t="shared" si="217"/>
        <v>3010097</v>
      </c>
      <c r="AD210" s="5">
        <f t="shared" si="218"/>
        <v>45448</v>
      </c>
      <c r="AE210" s="5">
        <f t="shared" si="219"/>
        <v>45448</v>
      </c>
      <c r="AF210" s="5">
        <f t="shared" si="220"/>
        <v>45418</v>
      </c>
      <c r="AG210" s="5">
        <f t="shared" si="221"/>
        <v>45418</v>
      </c>
      <c r="AH210" s="5">
        <f t="shared" si="222"/>
        <v>45443</v>
      </c>
      <c r="AI210" s="5">
        <f t="shared" si="223"/>
        <v>45443</v>
      </c>
      <c r="AJ210" s="5">
        <f t="shared" si="224"/>
        <v>45428</v>
      </c>
      <c r="AK210" s="5">
        <f t="shared" si="225"/>
        <v>45428</v>
      </c>
      <c r="AL210" s="5">
        <f t="shared" si="226"/>
        <v>45413</v>
      </c>
      <c r="AM210" s="5">
        <f t="shared" si="227"/>
        <v>45413</v>
      </c>
      <c r="AN210" s="5">
        <f t="shared" si="228"/>
        <v>45434</v>
      </c>
      <c r="AO210" s="5">
        <f t="shared" si="229"/>
        <v>45434</v>
      </c>
      <c r="AQ210" s="4" t="str">
        <f t="shared" si="192"/>
        <v>{"</v>
      </c>
      <c r="AR210" s="4" t="str">
        <f t="shared" si="193"/>
        <v>"</v>
      </c>
      <c r="AS210" s="4" t="str">
        <f t="shared" si="194"/>
        <v xml:space="preserve">: </v>
      </c>
      <c r="AT210" s="4" t="str">
        <f t="shared" si="195"/>
        <v>100.0</v>
      </c>
      <c r="AU210" s="4" t="str">
        <f t="shared" si="196"/>
        <v>}</v>
      </c>
      <c r="AW210" s="8" t="str">
        <f t="shared" si="231"/>
        <v>15% PUR</v>
      </c>
      <c r="AX210" s="8" t="str">
        <f t="shared" si="232"/>
        <v>0% PUR</v>
      </c>
      <c r="AY210" s="8" t="str">
        <f t="shared" si="233"/>
        <v>15% PUR</v>
      </c>
      <c r="AZ210" s="8" t="str">
        <f t="shared" si="234"/>
        <v>15% PUR</v>
      </c>
      <c r="BA210" s="8" t="str">
        <f t="shared" si="235"/>
        <v>15% PUR</v>
      </c>
      <c r="BB210" s="8" t="str">
        <f t="shared" si="236"/>
        <v>0% PUR</v>
      </c>
      <c r="BC210" s="4" t="str">
        <f t="shared" si="230"/>
        <v>Raw Material</v>
      </c>
      <c r="BD210" s="4" t="str">
        <f t="shared" si="197"/>
        <v>Manpower</v>
      </c>
      <c r="BE210" s="4" t="str">
        <f t="shared" si="198"/>
        <v>Machinary</v>
      </c>
      <c r="BF210" s="4" t="str">
        <f t="shared" si="199"/>
        <v>Subcontractors</v>
      </c>
      <c r="BG210" s="4" t="str">
        <f t="shared" si="200"/>
        <v>Indirect Costs</v>
      </c>
      <c r="BH210" s="4" t="str">
        <f t="shared" si="201"/>
        <v>Overheads</v>
      </c>
      <c r="BI210" s="4">
        <f t="shared" si="237"/>
        <v>1</v>
      </c>
      <c r="BJ210" s="4">
        <f t="shared" si="238"/>
        <v>1</v>
      </c>
      <c r="BK210" s="4">
        <f t="shared" si="239"/>
        <v>1</v>
      </c>
      <c r="BL210" s="4">
        <f t="shared" si="240"/>
        <v>1</v>
      </c>
      <c r="BM210" s="4">
        <f t="shared" si="241"/>
        <v>1</v>
      </c>
      <c r="BN210" s="4">
        <f t="shared" si="242"/>
        <v>1</v>
      </c>
      <c r="BO210" s="26">
        <f t="shared" si="243"/>
        <v>111240</v>
      </c>
      <c r="BP210" s="26">
        <f t="shared" si="244"/>
        <v>54336</v>
      </c>
      <c r="BQ210" s="26">
        <f t="shared" si="245"/>
        <v>5016</v>
      </c>
      <c r="BR210" s="26">
        <f t="shared" si="246"/>
        <v>22272</v>
      </c>
      <c r="BS210" s="26">
        <f t="shared" si="247"/>
        <v>9528</v>
      </c>
      <c r="BT210" s="26">
        <f t="shared" si="248"/>
        <v>21984</v>
      </c>
      <c r="BU210" s="27">
        <f t="shared" si="249"/>
        <v>240000</v>
      </c>
      <c r="BV210" s="27">
        <f t="shared" si="250"/>
        <v>224376</v>
      </c>
    </row>
    <row r="211" spans="1:74" x14ac:dyDescent="0.2">
      <c r="A211" s="4" t="s">
        <v>795</v>
      </c>
      <c r="B211" s="5">
        <v>45413</v>
      </c>
      <c r="C211" s="5" t="str">
        <f t="shared" si="202"/>
        <v/>
      </c>
      <c r="D211" s="31" t="s">
        <v>1038</v>
      </c>
      <c r="E211" s="4" t="str">
        <f t="shared" si="203"/>
        <v/>
      </c>
      <c r="F211" s="31" t="s">
        <v>1039</v>
      </c>
      <c r="G211" s="4" t="str">
        <f t="shared" si="204"/>
        <v/>
      </c>
      <c r="H211" s="31" t="s">
        <v>1041</v>
      </c>
      <c r="I211" s="4" t="str">
        <f t="shared" si="205"/>
        <v/>
      </c>
      <c r="J211" s="31" t="s">
        <v>1040</v>
      </c>
      <c r="K211" s="4" t="str">
        <f t="shared" si="206"/>
        <v/>
      </c>
      <c r="L211" s="31" t="s">
        <v>1042</v>
      </c>
      <c r="M211" s="4" t="str">
        <f t="shared" si="207"/>
        <v/>
      </c>
      <c r="N211" s="31" t="s">
        <v>1020</v>
      </c>
      <c r="O211" s="4" t="str">
        <f t="shared" si="208"/>
        <v/>
      </c>
      <c r="P211" s="5">
        <v>45443</v>
      </c>
      <c r="Q211" s="5" t="str">
        <f t="shared" si="209"/>
        <v/>
      </c>
      <c r="R211" s="5" t="str">
        <f t="shared" si="210"/>
        <v/>
      </c>
      <c r="S211" s="4">
        <v>72000</v>
      </c>
      <c r="T211" s="7">
        <f t="shared" si="191"/>
        <v>72000</v>
      </c>
      <c r="U211" s="4">
        <v>10261</v>
      </c>
      <c r="V211" s="4">
        <f>VLOOKUP(U211,'CC Odoo'!$A$1:$E$998,4,FALSE)</f>
        <v>1033</v>
      </c>
      <c r="W211" s="4" t="str">
        <f t="shared" si="211"/>
        <v>{"1033": 100.0}</v>
      </c>
      <c r="X211" s="4" t="str">
        <f t="shared" si="212"/>
        <v>101011701</v>
      </c>
      <c r="Y211" s="4" t="str">
        <f t="shared" si="213"/>
        <v>3010093</v>
      </c>
      <c r="Z211" s="4" t="str">
        <f t="shared" si="214"/>
        <v>3010094</v>
      </c>
      <c r="AA211" s="4" t="str">
        <f t="shared" si="215"/>
        <v>101011701</v>
      </c>
      <c r="AB211" s="4" t="str">
        <f t="shared" si="216"/>
        <v>3010096</v>
      </c>
      <c r="AC211" s="4" t="str">
        <f t="shared" si="217"/>
        <v>3010097</v>
      </c>
      <c r="AD211" s="5">
        <f t="shared" si="218"/>
        <v>45448</v>
      </c>
      <c r="AE211" s="5" t="str">
        <f t="shared" si="219"/>
        <v/>
      </c>
      <c r="AF211" s="5">
        <f t="shared" si="220"/>
        <v>45418</v>
      </c>
      <c r="AG211" s="5" t="str">
        <f t="shared" si="221"/>
        <v/>
      </c>
      <c r="AH211" s="5">
        <f t="shared" si="222"/>
        <v>45443</v>
      </c>
      <c r="AI211" s="5" t="str">
        <f t="shared" si="223"/>
        <v/>
      </c>
      <c r="AJ211" s="5">
        <f t="shared" si="224"/>
        <v>45428</v>
      </c>
      <c r="AK211" s="5" t="str">
        <f t="shared" si="225"/>
        <v/>
      </c>
      <c r="AL211" s="5">
        <f t="shared" si="226"/>
        <v>45413</v>
      </c>
      <c r="AM211" s="5" t="str">
        <f t="shared" si="227"/>
        <v/>
      </c>
      <c r="AN211" s="5">
        <f t="shared" si="228"/>
        <v>45434</v>
      </c>
      <c r="AO211" s="5" t="str">
        <f t="shared" si="229"/>
        <v/>
      </c>
      <c r="AQ211" s="4" t="str">
        <f t="shared" si="192"/>
        <v>{"</v>
      </c>
      <c r="AR211" s="4" t="str">
        <f t="shared" si="193"/>
        <v>"</v>
      </c>
      <c r="AS211" s="4" t="str">
        <f t="shared" si="194"/>
        <v xml:space="preserve">: </v>
      </c>
      <c r="AT211" s="4" t="str">
        <f t="shared" si="195"/>
        <v>100.0</v>
      </c>
      <c r="AU211" s="4" t="str">
        <f t="shared" si="196"/>
        <v>}</v>
      </c>
      <c r="AW211" s="8" t="str">
        <f t="shared" si="231"/>
        <v>15% PUR</v>
      </c>
      <c r="AX211" s="8" t="str">
        <f t="shared" si="232"/>
        <v>0% PUR</v>
      </c>
      <c r="AY211" s="8" t="str">
        <f t="shared" si="233"/>
        <v>15% PUR</v>
      </c>
      <c r="AZ211" s="8" t="str">
        <f t="shared" si="234"/>
        <v>15% PUR</v>
      </c>
      <c r="BA211" s="8" t="str">
        <f t="shared" si="235"/>
        <v>15% PUR</v>
      </c>
      <c r="BB211" s="8" t="str">
        <f t="shared" si="236"/>
        <v>0% PUR</v>
      </c>
      <c r="BC211" s="4" t="str">
        <f t="shared" si="230"/>
        <v>Deduction of Advance Payment to Suppliers</v>
      </c>
      <c r="BD211" s="4" t="str">
        <f t="shared" si="197"/>
        <v>Manpower</v>
      </c>
      <c r="BE211" s="4" t="str">
        <f t="shared" si="198"/>
        <v>Machinary</v>
      </c>
      <c r="BF211" s="4" t="str">
        <f t="shared" si="199"/>
        <v>Deduction of Advance Payment to Suppliers</v>
      </c>
      <c r="BG211" s="4" t="str">
        <f t="shared" si="200"/>
        <v>Indirect Costs</v>
      </c>
      <c r="BH211" s="4" t="str">
        <f t="shared" si="201"/>
        <v>Overheads</v>
      </c>
      <c r="BI211" s="4">
        <f t="shared" si="237"/>
        <v>-1</v>
      </c>
      <c r="BJ211" s="4">
        <f t="shared" si="238"/>
        <v>1</v>
      </c>
      <c r="BK211" s="4">
        <f t="shared" si="239"/>
        <v>1</v>
      </c>
      <c r="BL211" s="4">
        <f t="shared" si="240"/>
        <v>-1</v>
      </c>
      <c r="BM211" s="4">
        <f t="shared" si="241"/>
        <v>1</v>
      </c>
      <c r="BN211" s="4">
        <f t="shared" si="242"/>
        <v>1</v>
      </c>
      <c r="BO211" s="26">
        <f t="shared" si="243"/>
        <v>33372</v>
      </c>
      <c r="BP211" s="26">
        <f t="shared" si="244"/>
        <v>16301</v>
      </c>
      <c r="BQ211" s="26">
        <f t="shared" si="245"/>
        <v>1505</v>
      </c>
      <c r="BR211" s="26">
        <f t="shared" si="246"/>
        <v>6682</v>
      </c>
      <c r="BS211" s="26">
        <f t="shared" si="247"/>
        <v>2858</v>
      </c>
      <c r="BT211" s="26">
        <f t="shared" si="248"/>
        <v>6595</v>
      </c>
      <c r="BU211" s="27">
        <f t="shared" si="249"/>
        <v>-72000</v>
      </c>
      <c r="BV211" s="27" t="str">
        <f t="shared" si="250"/>
        <v/>
      </c>
    </row>
    <row r="212" spans="1:74" x14ac:dyDescent="0.2">
      <c r="A212" s="4" t="s">
        <v>794</v>
      </c>
      <c r="B212" s="5">
        <v>45413</v>
      </c>
      <c r="C212" s="5">
        <f t="shared" si="202"/>
        <v>45383</v>
      </c>
      <c r="D212" s="31" t="s">
        <v>1038</v>
      </c>
      <c r="E212" s="4" t="str">
        <f t="shared" si="203"/>
        <v>Raw Material Supplier</v>
      </c>
      <c r="F212" s="31" t="s">
        <v>1039</v>
      </c>
      <c r="G212" s="4" t="str">
        <f t="shared" si="204"/>
        <v>Employees Wages &amp; Salaries</v>
      </c>
      <c r="H212" s="31" t="s">
        <v>1041</v>
      </c>
      <c r="I212" s="4" t="str">
        <f t="shared" si="205"/>
        <v>Machinary Depreciation &amp; Maintenance</v>
      </c>
      <c r="J212" s="31" t="s">
        <v>1040</v>
      </c>
      <c r="K212" s="4" t="str">
        <f t="shared" si="206"/>
        <v>Subcontractors &amp; Services</v>
      </c>
      <c r="L212" s="31" t="s">
        <v>1042</v>
      </c>
      <c r="M212" s="4" t="str">
        <f t="shared" si="207"/>
        <v>Indirect Costs</v>
      </c>
      <c r="N212" s="31" t="s">
        <v>1020</v>
      </c>
      <c r="O212" s="4" t="str">
        <f t="shared" si="208"/>
        <v>Overheads</v>
      </c>
      <c r="P212" s="5">
        <v>45443</v>
      </c>
      <c r="Q212" s="5">
        <f t="shared" si="209"/>
        <v>45413</v>
      </c>
      <c r="R212" s="5">
        <f t="shared" si="210"/>
        <v>45413</v>
      </c>
      <c r="S212" s="4">
        <v>880000</v>
      </c>
      <c r="T212" s="7">
        <f t="shared" si="191"/>
        <v>880000</v>
      </c>
      <c r="U212" s="4">
        <v>10250</v>
      </c>
      <c r="V212" s="4">
        <f>VLOOKUP(U212,'CC Odoo'!$A$1:$E$998,4,FALSE)</f>
        <v>1022</v>
      </c>
      <c r="W212" s="4" t="str">
        <f t="shared" si="211"/>
        <v>{"1022": 100.0}</v>
      </c>
      <c r="X212" s="4" t="str">
        <f t="shared" si="212"/>
        <v>3010092</v>
      </c>
      <c r="Y212" s="4" t="str">
        <f t="shared" si="213"/>
        <v>3010093</v>
      </c>
      <c r="Z212" s="4" t="str">
        <f t="shared" si="214"/>
        <v>3010094</v>
      </c>
      <c r="AA212" s="4" t="str">
        <f t="shared" si="215"/>
        <v>3010095</v>
      </c>
      <c r="AB212" s="4" t="str">
        <f t="shared" si="216"/>
        <v>3010096</v>
      </c>
      <c r="AC212" s="4" t="str">
        <f t="shared" si="217"/>
        <v>3010097</v>
      </c>
      <c r="AD212" s="5">
        <f t="shared" si="218"/>
        <v>45448</v>
      </c>
      <c r="AE212" s="5">
        <f t="shared" si="219"/>
        <v>45448</v>
      </c>
      <c r="AF212" s="5">
        <f t="shared" si="220"/>
        <v>45418</v>
      </c>
      <c r="AG212" s="5">
        <f t="shared" si="221"/>
        <v>45418</v>
      </c>
      <c r="AH212" s="5">
        <f t="shared" si="222"/>
        <v>45443</v>
      </c>
      <c r="AI212" s="5">
        <f t="shared" si="223"/>
        <v>45443</v>
      </c>
      <c r="AJ212" s="5">
        <f t="shared" si="224"/>
        <v>45428</v>
      </c>
      <c r="AK212" s="5">
        <f t="shared" si="225"/>
        <v>45428</v>
      </c>
      <c r="AL212" s="5">
        <f t="shared" si="226"/>
        <v>45413</v>
      </c>
      <c r="AM212" s="5">
        <f t="shared" si="227"/>
        <v>45413</v>
      </c>
      <c r="AN212" s="5">
        <f t="shared" si="228"/>
        <v>45434</v>
      </c>
      <c r="AO212" s="5">
        <f t="shared" si="229"/>
        <v>45434</v>
      </c>
      <c r="AQ212" s="4" t="str">
        <f t="shared" si="192"/>
        <v>{"</v>
      </c>
      <c r="AR212" s="4" t="str">
        <f t="shared" si="193"/>
        <v>"</v>
      </c>
      <c r="AS212" s="4" t="str">
        <f t="shared" si="194"/>
        <v xml:space="preserve">: </v>
      </c>
      <c r="AT212" s="4" t="str">
        <f t="shared" si="195"/>
        <v>100.0</v>
      </c>
      <c r="AU212" s="4" t="str">
        <f t="shared" si="196"/>
        <v>}</v>
      </c>
      <c r="AW212" s="8" t="str">
        <f t="shared" si="231"/>
        <v>15% PUR</v>
      </c>
      <c r="AX212" s="8" t="str">
        <f t="shared" si="232"/>
        <v>0% PUR</v>
      </c>
      <c r="AY212" s="8" t="str">
        <f t="shared" si="233"/>
        <v>15% PUR</v>
      </c>
      <c r="AZ212" s="8" t="str">
        <f t="shared" si="234"/>
        <v>15% PUR</v>
      </c>
      <c r="BA212" s="8" t="str">
        <f t="shared" si="235"/>
        <v>15% PUR</v>
      </c>
      <c r="BB212" s="8" t="str">
        <f t="shared" si="236"/>
        <v>0% PUR</v>
      </c>
      <c r="BC212" s="4" t="str">
        <f t="shared" si="230"/>
        <v>Raw Material</v>
      </c>
      <c r="BD212" s="4" t="str">
        <f t="shared" si="197"/>
        <v>Manpower</v>
      </c>
      <c r="BE212" s="4" t="str">
        <f t="shared" si="198"/>
        <v>Machinary</v>
      </c>
      <c r="BF212" s="4" t="str">
        <f t="shared" si="199"/>
        <v>Subcontractors</v>
      </c>
      <c r="BG212" s="4" t="str">
        <f t="shared" si="200"/>
        <v>Indirect Costs</v>
      </c>
      <c r="BH212" s="4" t="str">
        <f t="shared" si="201"/>
        <v>Overheads</v>
      </c>
      <c r="BI212" s="4">
        <f t="shared" si="237"/>
        <v>1</v>
      </c>
      <c r="BJ212" s="4">
        <f t="shared" si="238"/>
        <v>1</v>
      </c>
      <c r="BK212" s="4">
        <f t="shared" si="239"/>
        <v>1</v>
      </c>
      <c r="BL212" s="4">
        <f t="shared" si="240"/>
        <v>1</v>
      </c>
      <c r="BM212" s="4">
        <f t="shared" si="241"/>
        <v>1</v>
      </c>
      <c r="BN212" s="4">
        <f t="shared" si="242"/>
        <v>1</v>
      </c>
      <c r="BO212" s="26">
        <f t="shared" si="243"/>
        <v>407880</v>
      </c>
      <c r="BP212" s="26">
        <f t="shared" si="244"/>
        <v>199232</v>
      </c>
      <c r="BQ212" s="26">
        <f t="shared" si="245"/>
        <v>18392</v>
      </c>
      <c r="BR212" s="26">
        <f t="shared" si="246"/>
        <v>81664</v>
      </c>
      <c r="BS212" s="26">
        <f t="shared" si="247"/>
        <v>34936</v>
      </c>
      <c r="BT212" s="26">
        <f t="shared" si="248"/>
        <v>80608</v>
      </c>
      <c r="BU212" s="27">
        <f t="shared" si="249"/>
        <v>880000</v>
      </c>
      <c r="BV212" s="27">
        <f t="shared" si="250"/>
        <v>822712</v>
      </c>
    </row>
    <row r="213" spans="1:74" x14ac:dyDescent="0.2">
      <c r="A213" s="4" t="s">
        <v>795</v>
      </c>
      <c r="B213" s="5">
        <v>45413</v>
      </c>
      <c r="C213" s="5" t="str">
        <f t="shared" si="202"/>
        <v/>
      </c>
      <c r="D213" s="31" t="s">
        <v>1038</v>
      </c>
      <c r="E213" s="4" t="str">
        <f t="shared" si="203"/>
        <v/>
      </c>
      <c r="F213" s="31" t="s">
        <v>1039</v>
      </c>
      <c r="G213" s="4" t="str">
        <f t="shared" si="204"/>
        <v/>
      </c>
      <c r="H213" s="31" t="s">
        <v>1041</v>
      </c>
      <c r="I213" s="4" t="str">
        <f t="shared" si="205"/>
        <v/>
      </c>
      <c r="J213" s="31" t="s">
        <v>1040</v>
      </c>
      <c r="K213" s="4" t="str">
        <f t="shared" si="206"/>
        <v/>
      </c>
      <c r="L213" s="31" t="s">
        <v>1042</v>
      </c>
      <c r="M213" s="4" t="str">
        <f t="shared" si="207"/>
        <v/>
      </c>
      <c r="N213" s="31" t="s">
        <v>1020</v>
      </c>
      <c r="O213" s="4" t="str">
        <f t="shared" si="208"/>
        <v/>
      </c>
      <c r="P213" s="5">
        <v>45443</v>
      </c>
      <c r="Q213" s="5" t="str">
        <f t="shared" si="209"/>
        <v/>
      </c>
      <c r="R213" s="5" t="str">
        <f t="shared" si="210"/>
        <v/>
      </c>
      <c r="S213" s="4">
        <v>176000</v>
      </c>
      <c r="T213" s="7">
        <f t="shared" si="191"/>
        <v>176000</v>
      </c>
      <c r="U213" s="4">
        <v>10250</v>
      </c>
      <c r="V213" s="4">
        <f>VLOOKUP(U213,'CC Odoo'!$A$1:$E$998,4,FALSE)</f>
        <v>1022</v>
      </c>
      <c r="W213" s="4" t="str">
        <f t="shared" si="211"/>
        <v>{"1022": 100.0}</v>
      </c>
      <c r="X213" s="4" t="str">
        <f t="shared" si="212"/>
        <v>101011701</v>
      </c>
      <c r="Y213" s="4" t="str">
        <f t="shared" si="213"/>
        <v>3010093</v>
      </c>
      <c r="Z213" s="4" t="str">
        <f t="shared" si="214"/>
        <v>3010094</v>
      </c>
      <c r="AA213" s="4" t="str">
        <f t="shared" si="215"/>
        <v>101011701</v>
      </c>
      <c r="AB213" s="4" t="str">
        <f t="shared" si="216"/>
        <v>3010096</v>
      </c>
      <c r="AC213" s="4" t="str">
        <f t="shared" si="217"/>
        <v>3010097</v>
      </c>
      <c r="AD213" s="5">
        <f t="shared" si="218"/>
        <v>45448</v>
      </c>
      <c r="AE213" s="5" t="str">
        <f t="shared" si="219"/>
        <v/>
      </c>
      <c r="AF213" s="5">
        <f t="shared" si="220"/>
        <v>45418</v>
      </c>
      <c r="AG213" s="5" t="str">
        <f t="shared" si="221"/>
        <v/>
      </c>
      <c r="AH213" s="5">
        <f t="shared" si="222"/>
        <v>45443</v>
      </c>
      <c r="AI213" s="5" t="str">
        <f t="shared" si="223"/>
        <v/>
      </c>
      <c r="AJ213" s="5">
        <f t="shared" si="224"/>
        <v>45428</v>
      </c>
      <c r="AK213" s="5" t="str">
        <f t="shared" si="225"/>
        <v/>
      </c>
      <c r="AL213" s="5">
        <f t="shared" si="226"/>
        <v>45413</v>
      </c>
      <c r="AM213" s="5" t="str">
        <f t="shared" si="227"/>
        <v/>
      </c>
      <c r="AN213" s="5">
        <f t="shared" si="228"/>
        <v>45434</v>
      </c>
      <c r="AO213" s="5" t="str">
        <f t="shared" si="229"/>
        <v/>
      </c>
      <c r="AQ213" s="4" t="str">
        <f t="shared" si="192"/>
        <v>{"</v>
      </c>
      <c r="AR213" s="4" t="str">
        <f t="shared" si="193"/>
        <v>"</v>
      </c>
      <c r="AS213" s="4" t="str">
        <f t="shared" si="194"/>
        <v xml:space="preserve">: </v>
      </c>
      <c r="AT213" s="4" t="str">
        <f t="shared" si="195"/>
        <v>100.0</v>
      </c>
      <c r="AU213" s="4" t="str">
        <f t="shared" si="196"/>
        <v>}</v>
      </c>
      <c r="AW213" s="8" t="str">
        <f t="shared" si="231"/>
        <v>15% PUR</v>
      </c>
      <c r="AX213" s="8" t="str">
        <f t="shared" si="232"/>
        <v>0% PUR</v>
      </c>
      <c r="AY213" s="8" t="str">
        <f t="shared" si="233"/>
        <v>15% PUR</v>
      </c>
      <c r="AZ213" s="8" t="str">
        <f t="shared" si="234"/>
        <v>15% PUR</v>
      </c>
      <c r="BA213" s="8" t="str">
        <f t="shared" si="235"/>
        <v>15% PUR</v>
      </c>
      <c r="BB213" s="8" t="str">
        <f t="shared" si="236"/>
        <v>0% PUR</v>
      </c>
      <c r="BC213" s="4" t="str">
        <f t="shared" si="230"/>
        <v>Deduction of Advance Payment to Suppliers</v>
      </c>
      <c r="BD213" s="4" t="str">
        <f t="shared" si="197"/>
        <v>Manpower</v>
      </c>
      <c r="BE213" s="4" t="str">
        <f t="shared" si="198"/>
        <v>Machinary</v>
      </c>
      <c r="BF213" s="4" t="str">
        <f t="shared" si="199"/>
        <v>Deduction of Advance Payment to Suppliers</v>
      </c>
      <c r="BG213" s="4" t="str">
        <f t="shared" si="200"/>
        <v>Indirect Costs</v>
      </c>
      <c r="BH213" s="4" t="str">
        <f t="shared" si="201"/>
        <v>Overheads</v>
      </c>
      <c r="BI213" s="4">
        <f t="shared" si="237"/>
        <v>-1</v>
      </c>
      <c r="BJ213" s="4">
        <f t="shared" si="238"/>
        <v>1</v>
      </c>
      <c r="BK213" s="4">
        <f t="shared" si="239"/>
        <v>1</v>
      </c>
      <c r="BL213" s="4">
        <f t="shared" si="240"/>
        <v>-1</v>
      </c>
      <c r="BM213" s="4">
        <f t="shared" si="241"/>
        <v>1</v>
      </c>
      <c r="BN213" s="4">
        <f t="shared" si="242"/>
        <v>1</v>
      </c>
      <c r="BO213" s="26">
        <f t="shared" si="243"/>
        <v>81576</v>
      </c>
      <c r="BP213" s="26">
        <f t="shared" si="244"/>
        <v>39846</v>
      </c>
      <c r="BQ213" s="26">
        <f t="shared" si="245"/>
        <v>3678</v>
      </c>
      <c r="BR213" s="26">
        <f t="shared" si="246"/>
        <v>16333</v>
      </c>
      <c r="BS213" s="26">
        <f t="shared" si="247"/>
        <v>6987</v>
      </c>
      <c r="BT213" s="26">
        <f t="shared" si="248"/>
        <v>16122</v>
      </c>
      <c r="BU213" s="27">
        <f t="shared" si="249"/>
        <v>-176000</v>
      </c>
      <c r="BV213" s="27" t="str">
        <f t="shared" si="250"/>
        <v/>
      </c>
    </row>
    <row r="214" spans="1:74" x14ac:dyDescent="0.2">
      <c r="A214" s="4" t="s">
        <v>794</v>
      </c>
      <c r="B214" s="5">
        <v>45413</v>
      </c>
      <c r="C214" s="5">
        <f t="shared" si="202"/>
        <v>45383</v>
      </c>
      <c r="D214" s="31" t="s">
        <v>1038</v>
      </c>
      <c r="E214" s="4" t="str">
        <f t="shared" si="203"/>
        <v>Raw Material Supplier</v>
      </c>
      <c r="F214" s="31" t="s">
        <v>1039</v>
      </c>
      <c r="G214" s="4" t="str">
        <f t="shared" si="204"/>
        <v>Employees Wages &amp; Salaries</v>
      </c>
      <c r="H214" s="31" t="s">
        <v>1041</v>
      </c>
      <c r="I214" s="4" t="str">
        <f t="shared" si="205"/>
        <v>Machinary Depreciation &amp; Maintenance</v>
      </c>
      <c r="J214" s="31" t="s">
        <v>1040</v>
      </c>
      <c r="K214" s="4" t="str">
        <f t="shared" si="206"/>
        <v>Subcontractors &amp; Services</v>
      </c>
      <c r="L214" s="31" t="s">
        <v>1042</v>
      </c>
      <c r="M214" s="4" t="str">
        <f t="shared" si="207"/>
        <v>Indirect Costs</v>
      </c>
      <c r="N214" s="31" t="s">
        <v>1020</v>
      </c>
      <c r="O214" s="4" t="str">
        <f t="shared" si="208"/>
        <v>Overheads</v>
      </c>
      <c r="P214" s="5">
        <v>45443</v>
      </c>
      <c r="Q214" s="5">
        <f t="shared" si="209"/>
        <v>45413</v>
      </c>
      <c r="R214" s="5">
        <f t="shared" si="210"/>
        <v>45413</v>
      </c>
      <c r="S214" s="4">
        <v>1300000</v>
      </c>
      <c r="T214" s="7">
        <f t="shared" si="191"/>
        <v>1300000</v>
      </c>
      <c r="U214" s="4">
        <v>10249</v>
      </c>
      <c r="V214" s="4">
        <f>VLOOKUP(U214,'CC Odoo'!$A$1:$E$998,4,FALSE)</f>
        <v>1021</v>
      </c>
      <c r="W214" s="4" t="str">
        <f t="shared" si="211"/>
        <v>{"1021": 100.0}</v>
      </c>
      <c r="X214" s="4" t="str">
        <f t="shared" si="212"/>
        <v>3010092</v>
      </c>
      <c r="Y214" s="4" t="str">
        <f t="shared" si="213"/>
        <v>3010093</v>
      </c>
      <c r="Z214" s="4" t="str">
        <f t="shared" si="214"/>
        <v>3010094</v>
      </c>
      <c r="AA214" s="4" t="str">
        <f t="shared" si="215"/>
        <v>3010095</v>
      </c>
      <c r="AB214" s="4" t="str">
        <f t="shared" si="216"/>
        <v>3010096</v>
      </c>
      <c r="AC214" s="4" t="str">
        <f t="shared" si="217"/>
        <v>3010097</v>
      </c>
      <c r="AD214" s="5">
        <f t="shared" si="218"/>
        <v>45448</v>
      </c>
      <c r="AE214" s="5">
        <f t="shared" si="219"/>
        <v>45448</v>
      </c>
      <c r="AF214" s="5">
        <f t="shared" si="220"/>
        <v>45418</v>
      </c>
      <c r="AG214" s="5">
        <f t="shared" si="221"/>
        <v>45418</v>
      </c>
      <c r="AH214" s="5">
        <f t="shared" si="222"/>
        <v>45443</v>
      </c>
      <c r="AI214" s="5">
        <f t="shared" si="223"/>
        <v>45443</v>
      </c>
      <c r="AJ214" s="5">
        <f t="shared" si="224"/>
        <v>45428</v>
      </c>
      <c r="AK214" s="5">
        <f t="shared" si="225"/>
        <v>45428</v>
      </c>
      <c r="AL214" s="5">
        <f t="shared" si="226"/>
        <v>45413</v>
      </c>
      <c r="AM214" s="5">
        <f t="shared" si="227"/>
        <v>45413</v>
      </c>
      <c r="AN214" s="5">
        <f t="shared" si="228"/>
        <v>45434</v>
      </c>
      <c r="AO214" s="5">
        <f t="shared" si="229"/>
        <v>45434</v>
      </c>
      <c r="AQ214" s="4" t="str">
        <f t="shared" si="192"/>
        <v>{"</v>
      </c>
      <c r="AR214" s="4" t="str">
        <f t="shared" si="193"/>
        <v>"</v>
      </c>
      <c r="AS214" s="4" t="str">
        <f t="shared" si="194"/>
        <v xml:space="preserve">: </v>
      </c>
      <c r="AT214" s="4" t="str">
        <f t="shared" si="195"/>
        <v>100.0</v>
      </c>
      <c r="AU214" s="4" t="str">
        <f t="shared" si="196"/>
        <v>}</v>
      </c>
      <c r="AW214" s="8" t="str">
        <f t="shared" si="231"/>
        <v>15% PUR</v>
      </c>
      <c r="AX214" s="8" t="str">
        <f t="shared" si="232"/>
        <v>0% PUR</v>
      </c>
      <c r="AY214" s="8" t="str">
        <f t="shared" si="233"/>
        <v>15% PUR</v>
      </c>
      <c r="AZ214" s="8" t="str">
        <f t="shared" si="234"/>
        <v>15% PUR</v>
      </c>
      <c r="BA214" s="8" t="str">
        <f t="shared" si="235"/>
        <v>15% PUR</v>
      </c>
      <c r="BB214" s="8" t="str">
        <f t="shared" si="236"/>
        <v>0% PUR</v>
      </c>
      <c r="BC214" s="4" t="str">
        <f t="shared" si="230"/>
        <v>Raw Material</v>
      </c>
      <c r="BD214" s="4" t="str">
        <f t="shared" si="197"/>
        <v>Manpower</v>
      </c>
      <c r="BE214" s="4" t="str">
        <f t="shared" si="198"/>
        <v>Machinary</v>
      </c>
      <c r="BF214" s="4" t="str">
        <f t="shared" si="199"/>
        <v>Subcontractors</v>
      </c>
      <c r="BG214" s="4" t="str">
        <f t="shared" si="200"/>
        <v>Indirect Costs</v>
      </c>
      <c r="BH214" s="4" t="str">
        <f t="shared" si="201"/>
        <v>Overheads</v>
      </c>
      <c r="BI214" s="4">
        <f t="shared" si="237"/>
        <v>1</v>
      </c>
      <c r="BJ214" s="4">
        <f t="shared" si="238"/>
        <v>1</v>
      </c>
      <c r="BK214" s="4">
        <f t="shared" si="239"/>
        <v>1</v>
      </c>
      <c r="BL214" s="4">
        <f t="shared" si="240"/>
        <v>1</v>
      </c>
      <c r="BM214" s="4">
        <f t="shared" si="241"/>
        <v>1</v>
      </c>
      <c r="BN214" s="4">
        <f t="shared" si="242"/>
        <v>1</v>
      </c>
      <c r="BO214" s="26">
        <f t="shared" si="243"/>
        <v>602550</v>
      </c>
      <c r="BP214" s="26">
        <f t="shared" si="244"/>
        <v>294320</v>
      </c>
      <c r="BQ214" s="26">
        <f t="shared" si="245"/>
        <v>27170</v>
      </c>
      <c r="BR214" s="26">
        <f t="shared" si="246"/>
        <v>120640</v>
      </c>
      <c r="BS214" s="26">
        <f t="shared" si="247"/>
        <v>51610</v>
      </c>
      <c r="BT214" s="26">
        <f t="shared" si="248"/>
        <v>119080</v>
      </c>
      <c r="BU214" s="27">
        <f t="shared" si="249"/>
        <v>1300000</v>
      </c>
      <c r="BV214" s="27">
        <f t="shared" si="250"/>
        <v>1215370</v>
      </c>
    </row>
    <row r="215" spans="1:74" x14ac:dyDescent="0.2">
      <c r="A215" s="4" t="s">
        <v>795</v>
      </c>
      <c r="B215" s="5">
        <v>45413</v>
      </c>
      <c r="C215" s="5" t="str">
        <f t="shared" si="202"/>
        <v/>
      </c>
      <c r="D215" s="31" t="s">
        <v>1038</v>
      </c>
      <c r="E215" s="4" t="str">
        <f t="shared" si="203"/>
        <v/>
      </c>
      <c r="F215" s="31" t="s">
        <v>1039</v>
      </c>
      <c r="G215" s="4" t="str">
        <f t="shared" si="204"/>
        <v/>
      </c>
      <c r="H215" s="31" t="s">
        <v>1041</v>
      </c>
      <c r="I215" s="4" t="str">
        <f t="shared" si="205"/>
        <v/>
      </c>
      <c r="J215" s="31" t="s">
        <v>1040</v>
      </c>
      <c r="K215" s="4" t="str">
        <f t="shared" si="206"/>
        <v/>
      </c>
      <c r="L215" s="31" t="s">
        <v>1042</v>
      </c>
      <c r="M215" s="4" t="str">
        <f t="shared" si="207"/>
        <v/>
      </c>
      <c r="N215" s="31" t="s">
        <v>1020</v>
      </c>
      <c r="O215" s="4" t="str">
        <f t="shared" si="208"/>
        <v/>
      </c>
      <c r="P215" s="5">
        <v>45443</v>
      </c>
      <c r="Q215" s="5" t="str">
        <f t="shared" si="209"/>
        <v/>
      </c>
      <c r="R215" s="5" t="str">
        <f t="shared" si="210"/>
        <v/>
      </c>
      <c r="S215" s="4">
        <v>195000</v>
      </c>
      <c r="T215" s="7">
        <f t="shared" si="191"/>
        <v>195000</v>
      </c>
      <c r="U215" s="4">
        <v>10249</v>
      </c>
      <c r="V215" s="4">
        <f>VLOOKUP(U215,'CC Odoo'!$A$1:$E$998,4,FALSE)</f>
        <v>1021</v>
      </c>
      <c r="W215" s="4" t="str">
        <f t="shared" si="211"/>
        <v>{"1021": 100.0}</v>
      </c>
      <c r="X215" s="4" t="str">
        <f t="shared" si="212"/>
        <v>101011701</v>
      </c>
      <c r="Y215" s="4" t="str">
        <f t="shared" si="213"/>
        <v>3010093</v>
      </c>
      <c r="Z215" s="4" t="str">
        <f t="shared" si="214"/>
        <v>3010094</v>
      </c>
      <c r="AA215" s="4" t="str">
        <f t="shared" si="215"/>
        <v>101011701</v>
      </c>
      <c r="AB215" s="4" t="str">
        <f t="shared" si="216"/>
        <v>3010096</v>
      </c>
      <c r="AC215" s="4" t="str">
        <f t="shared" si="217"/>
        <v>3010097</v>
      </c>
      <c r="AD215" s="5">
        <f t="shared" si="218"/>
        <v>45448</v>
      </c>
      <c r="AE215" s="5" t="str">
        <f t="shared" si="219"/>
        <v/>
      </c>
      <c r="AF215" s="5">
        <f t="shared" si="220"/>
        <v>45418</v>
      </c>
      <c r="AG215" s="5" t="str">
        <f t="shared" si="221"/>
        <v/>
      </c>
      <c r="AH215" s="5">
        <f t="shared" si="222"/>
        <v>45443</v>
      </c>
      <c r="AI215" s="5" t="str">
        <f t="shared" si="223"/>
        <v/>
      </c>
      <c r="AJ215" s="5">
        <f t="shared" si="224"/>
        <v>45428</v>
      </c>
      <c r="AK215" s="5" t="str">
        <f t="shared" si="225"/>
        <v/>
      </c>
      <c r="AL215" s="5">
        <f t="shared" si="226"/>
        <v>45413</v>
      </c>
      <c r="AM215" s="5" t="str">
        <f t="shared" si="227"/>
        <v/>
      </c>
      <c r="AN215" s="5">
        <f t="shared" si="228"/>
        <v>45434</v>
      </c>
      <c r="AO215" s="5" t="str">
        <f t="shared" si="229"/>
        <v/>
      </c>
      <c r="AQ215" s="4" t="str">
        <f t="shared" si="192"/>
        <v>{"</v>
      </c>
      <c r="AR215" s="4" t="str">
        <f t="shared" si="193"/>
        <v>"</v>
      </c>
      <c r="AS215" s="4" t="str">
        <f t="shared" si="194"/>
        <v xml:space="preserve">: </v>
      </c>
      <c r="AT215" s="4" t="str">
        <f t="shared" si="195"/>
        <v>100.0</v>
      </c>
      <c r="AU215" s="4" t="str">
        <f t="shared" si="196"/>
        <v>}</v>
      </c>
      <c r="AW215" s="8" t="str">
        <f t="shared" si="231"/>
        <v>15% PUR</v>
      </c>
      <c r="AX215" s="8" t="str">
        <f t="shared" si="232"/>
        <v>0% PUR</v>
      </c>
      <c r="AY215" s="8" t="str">
        <f t="shared" si="233"/>
        <v>15% PUR</v>
      </c>
      <c r="AZ215" s="8" t="str">
        <f t="shared" si="234"/>
        <v>15% PUR</v>
      </c>
      <c r="BA215" s="8" t="str">
        <f t="shared" si="235"/>
        <v>15% PUR</v>
      </c>
      <c r="BB215" s="8" t="str">
        <f t="shared" si="236"/>
        <v>0% PUR</v>
      </c>
      <c r="BC215" s="4" t="str">
        <f t="shared" si="230"/>
        <v>Deduction of Advance Payment to Suppliers</v>
      </c>
      <c r="BD215" s="4" t="str">
        <f t="shared" si="197"/>
        <v>Manpower</v>
      </c>
      <c r="BE215" s="4" t="str">
        <f t="shared" si="198"/>
        <v>Machinary</v>
      </c>
      <c r="BF215" s="4" t="str">
        <f t="shared" si="199"/>
        <v>Deduction of Advance Payment to Suppliers</v>
      </c>
      <c r="BG215" s="4" t="str">
        <f t="shared" si="200"/>
        <v>Indirect Costs</v>
      </c>
      <c r="BH215" s="4" t="str">
        <f t="shared" si="201"/>
        <v>Overheads</v>
      </c>
      <c r="BI215" s="4">
        <f t="shared" si="237"/>
        <v>-1</v>
      </c>
      <c r="BJ215" s="4">
        <f t="shared" si="238"/>
        <v>1</v>
      </c>
      <c r="BK215" s="4">
        <f t="shared" si="239"/>
        <v>1</v>
      </c>
      <c r="BL215" s="4">
        <f t="shared" si="240"/>
        <v>-1</v>
      </c>
      <c r="BM215" s="4">
        <f t="shared" si="241"/>
        <v>1</v>
      </c>
      <c r="BN215" s="4">
        <f t="shared" si="242"/>
        <v>1</v>
      </c>
      <c r="BO215" s="26">
        <f t="shared" si="243"/>
        <v>90383</v>
      </c>
      <c r="BP215" s="26">
        <f t="shared" si="244"/>
        <v>44148</v>
      </c>
      <c r="BQ215" s="26">
        <f t="shared" si="245"/>
        <v>4076</v>
      </c>
      <c r="BR215" s="26">
        <f t="shared" si="246"/>
        <v>18096</v>
      </c>
      <c r="BS215" s="26">
        <f t="shared" si="247"/>
        <v>7742</v>
      </c>
      <c r="BT215" s="26">
        <f t="shared" si="248"/>
        <v>17862</v>
      </c>
      <c r="BU215" s="27">
        <f t="shared" si="249"/>
        <v>-195000</v>
      </c>
      <c r="BV215" s="27" t="str">
        <f t="shared" si="250"/>
        <v/>
      </c>
    </row>
    <row r="216" spans="1:74" x14ac:dyDescent="0.2">
      <c r="A216" s="4" t="s">
        <v>794</v>
      </c>
      <c r="B216" s="5">
        <v>45413</v>
      </c>
      <c r="C216" s="5">
        <f t="shared" si="202"/>
        <v>45383</v>
      </c>
      <c r="D216" s="31" t="s">
        <v>1038</v>
      </c>
      <c r="E216" s="4" t="str">
        <f t="shared" si="203"/>
        <v>Raw Material Supplier</v>
      </c>
      <c r="F216" s="31" t="s">
        <v>1039</v>
      </c>
      <c r="G216" s="4" t="str">
        <f t="shared" si="204"/>
        <v>Employees Wages &amp; Salaries</v>
      </c>
      <c r="H216" s="31" t="s">
        <v>1041</v>
      </c>
      <c r="I216" s="4" t="str">
        <f t="shared" si="205"/>
        <v>Machinary Depreciation &amp; Maintenance</v>
      </c>
      <c r="J216" s="31" t="s">
        <v>1040</v>
      </c>
      <c r="K216" s="4" t="str">
        <f t="shared" si="206"/>
        <v>Subcontractors &amp; Services</v>
      </c>
      <c r="L216" s="31" t="s">
        <v>1042</v>
      </c>
      <c r="M216" s="4" t="str">
        <f t="shared" si="207"/>
        <v>Indirect Costs</v>
      </c>
      <c r="N216" s="31" t="s">
        <v>1020</v>
      </c>
      <c r="O216" s="4" t="str">
        <f t="shared" si="208"/>
        <v>Overheads</v>
      </c>
      <c r="P216" s="5">
        <v>45443</v>
      </c>
      <c r="Q216" s="5">
        <f t="shared" si="209"/>
        <v>45413</v>
      </c>
      <c r="R216" s="5">
        <f t="shared" si="210"/>
        <v>45413</v>
      </c>
      <c r="S216" s="4">
        <v>1600000</v>
      </c>
      <c r="T216" s="7">
        <f t="shared" si="191"/>
        <v>1600000</v>
      </c>
      <c r="U216" s="4">
        <v>10139</v>
      </c>
      <c r="V216" s="4">
        <f>VLOOKUP(U216,'CC Odoo'!$A$1:$E$998,4,FALSE)</f>
        <v>911</v>
      </c>
      <c r="W216" s="4" t="str">
        <f t="shared" si="211"/>
        <v>{"911": 100.0}</v>
      </c>
      <c r="X216" s="4" t="str">
        <f t="shared" si="212"/>
        <v>3010092</v>
      </c>
      <c r="Y216" s="4" t="str">
        <f t="shared" si="213"/>
        <v>3010093</v>
      </c>
      <c r="Z216" s="4" t="str">
        <f t="shared" si="214"/>
        <v>3010094</v>
      </c>
      <c r="AA216" s="4" t="str">
        <f t="shared" si="215"/>
        <v>3010095</v>
      </c>
      <c r="AB216" s="4" t="str">
        <f t="shared" si="216"/>
        <v>3010096</v>
      </c>
      <c r="AC216" s="4" t="str">
        <f t="shared" si="217"/>
        <v>3010097</v>
      </c>
      <c r="AD216" s="5">
        <f t="shared" si="218"/>
        <v>45448</v>
      </c>
      <c r="AE216" s="5">
        <f t="shared" si="219"/>
        <v>45448</v>
      </c>
      <c r="AF216" s="5">
        <f t="shared" si="220"/>
        <v>45418</v>
      </c>
      <c r="AG216" s="5">
        <f t="shared" si="221"/>
        <v>45418</v>
      </c>
      <c r="AH216" s="5">
        <f t="shared" si="222"/>
        <v>45443</v>
      </c>
      <c r="AI216" s="5">
        <f t="shared" si="223"/>
        <v>45443</v>
      </c>
      <c r="AJ216" s="5">
        <f t="shared" si="224"/>
        <v>45428</v>
      </c>
      <c r="AK216" s="5">
        <f t="shared" si="225"/>
        <v>45428</v>
      </c>
      <c r="AL216" s="5">
        <f t="shared" si="226"/>
        <v>45413</v>
      </c>
      <c r="AM216" s="5">
        <f t="shared" si="227"/>
        <v>45413</v>
      </c>
      <c r="AN216" s="5">
        <f t="shared" si="228"/>
        <v>45434</v>
      </c>
      <c r="AO216" s="5">
        <f t="shared" si="229"/>
        <v>45434</v>
      </c>
      <c r="AQ216" s="4" t="str">
        <f t="shared" si="192"/>
        <v>{"</v>
      </c>
      <c r="AR216" s="4" t="str">
        <f t="shared" si="193"/>
        <v>"</v>
      </c>
      <c r="AS216" s="4" t="str">
        <f t="shared" si="194"/>
        <v xml:space="preserve">: </v>
      </c>
      <c r="AT216" s="4" t="str">
        <f t="shared" si="195"/>
        <v>100.0</v>
      </c>
      <c r="AU216" s="4" t="str">
        <f t="shared" si="196"/>
        <v>}</v>
      </c>
      <c r="AW216" s="8" t="str">
        <f t="shared" si="231"/>
        <v>15% PUR</v>
      </c>
      <c r="AX216" s="8" t="str">
        <f t="shared" si="232"/>
        <v>0% PUR</v>
      </c>
      <c r="AY216" s="8" t="str">
        <f t="shared" si="233"/>
        <v>15% PUR</v>
      </c>
      <c r="AZ216" s="8" t="str">
        <f t="shared" si="234"/>
        <v>15% PUR</v>
      </c>
      <c r="BA216" s="8" t="str">
        <f t="shared" si="235"/>
        <v>15% PUR</v>
      </c>
      <c r="BB216" s="8" t="str">
        <f t="shared" si="236"/>
        <v>0% PUR</v>
      </c>
      <c r="BC216" s="4" t="str">
        <f t="shared" si="230"/>
        <v>Raw Material</v>
      </c>
      <c r="BD216" s="4" t="str">
        <f t="shared" si="197"/>
        <v>Manpower</v>
      </c>
      <c r="BE216" s="4" t="str">
        <f t="shared" si="198"/>
        <v>Machinary</v>
      </c>
      <c r="BF216" s="4" t="str">
        <f t="shared" si="199"/>
        <v>Subcontractors</v>
      </c>
      <c r="BG216" s="4" t="str">
        <f t="shared" si="200"/>
        <v>Indirect Costs</v>
      </c>
      <c r="BH216" s="4" t="str">
        <f t="shared" si="201"/>
        <v>Overheads</v>
      </c>
      <c r="BI216" s="4">
        <f t="shared" si="237"/>
        <v>1</v>
      </c>
      <c r="BJ216" s="4">
        <f t="shared" si="238"/>
        <v>1</v>
      </c>
      <c r="BK216" s="4">
        <f t="shared" si="239"/>
        <v>1</v>
      </c>
      <c r="BL216" s="4">
        <f t="shared" si="240"/>
        <v>1</v>
      </c>
      <c r="BM216" s="4">
        <f t="shared" si="241"/>
        <v>1</v>
      </c>
      <c r="BN216" s="4">
        <f t="shared" si="242"/>
        <v>1</v>
      </c>
      <c r="BO216" s="26">
        <f t="shared" si="243"/>
        <v>741600</v>
      </c>
      <c r="BP216" s="26">
        <f t="shared" si="244"/>
        <v>362240</v>
      </c>
      <c r="BQ216" s="26">
        <f t="shared" si="245"/>
        <v>33440</v>
      </c>
      <c r="BR216" s="26">
        <f t="shared" si="246"/>
        <v>148480</v>
      </c>
      <c r="BS216" s="26">
        <f t="shared" si="247"/>
        <v>63520</v>
      </c>
      <c r="BT216" s="26">
        <f t="shared" si="248"/>
        <v>146560</v>
      </c>
      <c r="BU216" s="27">
        <f t="shared" si="249"/>
        <v>1600000</v>
      </c>
      <c r="BV216" s="27">
        <f t="shared" si="250"/>
        <v>1495840</v>
      </c>
    </row>
    <row r="217" spans="1:74" x14ac:dyDescent="0.2">
      <c r="A217" s="4" t="s">
        <v>795</v>
      </c>
      <c r="B217" s="5">
        <v>45413</v>
      </c>
      <c r="C217" s="5" t="str">
        <f t="shared" si="202"/>
        <v/>
      </c>
      <c r="D217" s="31" t="s">
        <v>1038</v>
      </c>
      <c r="E217" s="4" t="str">
        <f t="shared" si="203"/>
        <v/>
      </c>
      <c r="F217" s="31" t="s">
        <v>1039</v>
      </c>
      <c r="G217" s="4" t="str">
        <f t="shared" si="204"/>
        <v/>
      </c>
      <c r="H217" s="31" t="s">
        <v>1041</v>
      </c>
      <c r="I217" s="4" t="str">
        <f t="shared" si="205"/>
        <v/>
      </c>
      <c r="J217" s="31" t="s">
        <v>1040</v>
      </c>
      <c r="K217" s="4" t="str">
        <f t="shared" si="206"/>
        <v/>
      </c>
      <c r="L217" s="31" t="s">
        <v>1042</v>
      </c>
      <c r="M217" s="4" t="str">
        <f t="shared" si="207"/>
        <v/>
      </c>
      <c r="N217" s="31" t="s">
        <v>1020</v>
      </c>
      <c r="O217" s="4" t="str">
        <f t="shared" si="208"/>
        <v/>
      </c>
      <c r="P217" s="5">
        <v>45443</v>
      </c>
      <c r="Q217" s="5" t="str">
        <f t="shared" si="209"/>
        <v/>
      </c>
      <c r="R217" s="5" t="str">
        <f t="shared" si="210"/>
        <v/>
      </c>
      <c r="S217" s="4">
        <v>94080</v>
      </c>
      <c r="T217" s="7">
        <f t="shared" si="191"/>
        <v>94080</v>
      </c>
      <c r="U217" s="4">
        <v>10139</v>
      </c>
      <c r="V217" s="4">
        <f>VLOOKUP(U217,'CC Odoo'!$A$1:$E$998,4,FALSE)</f>
        <v>911</v>
      </c>
      <c r="W217" s="4" t="str">
        <f t="shared" si="211"/>
        <v>{"911": 100.0}</v>
      </c>
      <c r="X217" s="4" t="str">
        <f t="shared" si="212"/>
        <v>101011701</v>
      </c>
      <c r="Y217" s="4" t="str">
        <f t="shared" si="213"/>
        <v>3010093</v>
      </c>
      <c r="Z217" s="4" t="str">
        <f t="shared" si="214"/>
        <v>3010094</v>
      </c>
      <c r="AA217" s="4" t="str">
        <f t="shared" si="215"/>
        <v>101011701</v>
      </c>
      <c r="AB217" s="4" t="str">
        <f t="shared" si="216"/>
        <v>3010096</v>
      </c>
      <c r="AC217" s="4" t="str">
        <f t="shared" si="217"/>
        <v>3010097</v>
      </c>
      <c r="AD217" s="5">
        <f t="shared" si="218"/>
        <v>45448</v>
      </c>
      <c r="AE217" s="5" t="str">
        <f t="shared" si="219"/>
        <v/>
      </c>
      <c r="AF217" s="5">
        <f t="shared" si="220"/>
        <v>45418</v>
      </c>
      <c r="AG217" s="5" t="str">
        <f t="shared" si="221"/>
        <v/>
      </c>
      <c r="AH217" s="5">
        <f t="shared" si="222"/>
        <v>45443</v>
      </c>
      <c r="AI217" s="5" t="str">
        <f t="shared" si="223"/>
        <v/>
      </c>
      <c r="AJ217" s="5">
        <f t="shared" si="224"/>
        <v>45428</v>
      </c>
      <c r="AK217" s="5" t="str">
        <f t="shared" si="225"/>
        <v/>
      </c>
      <c r="AL217" s="5">
        <f t="shared" si="226"/>
        <v>45413</v>
      </c>
      <c r="AM217" s="5" t="str">
        <f t="shared" si="227"/>
        <v/>
      </c>
      <c r="AN217" s="5">
        <f t="shared" si="228"/>
        <v>45434</v>
      </c>
      <c r="AO217" s="5" t="str">
        <f t="shared" si="229"/>
        <v/>
      </c>
      <c r="AQ217" s="4" t="str">
        <f t="shared" si="192"/>
        <v>{"</v>
      </c>
      <c r="AR217" s="4" t="str">
        <f t="shared" si="193"/>
        <v>"</v>
      </c>
      <c r="AS217" s="4" t="str">
        <f t="shared" si="194"/>
        <v xml:space="preserve">: </v>
      </c>
      <c r="AT217" s="4" t="str">
        <f t="shared" si="195"/>
        <v>100.0</v>
      </c>
      <c r="AU217" s="4" t="str">
        <f t="shared" si="196"/>
        <v>}</v>
      </c>
      <c r="AW217" s="8" t="str">
        <f t="shared" si="231"/>
        <v>15% PUR</v>
      </c>
      <c r="AX217" s="8" t="str">
        <f t="shared" si="232"/>
        <v>0% PUR</v>
      </c>
      <c r="AY217" s="8" t="str">
        <f t="shared" si="233"/>
        <v>15% PUR</v>
      </c>
      <c r="AZ217" s="8" t="str">
        <f t="shared" si="234"/>
        <v>15% PUR</v>
      </c>
      <c r="BA217" s="8" t="str">
        <f t="shared" si="235"/>
        <v>15% PUR</v>
      </c>
      <c r="BB217" s="8" t="str">
        <f t="shared" si="236"/>
        <v>0% PUR</v>
      </c>
      <c r="BC217" s="4" t="str">
        <f t="shared" si="230"/>
        <v>Deduction of Advance Payment to Suppliers</v>
      </c>
      <c r="BD217" s="4" t="str">
        <f t="shared" si="197"/>
        <v>Manpower</v>
      </c>
      <c r="BE217" s="4" t="str">
        <f t="shared" si="198"/>
        <v>Machinary</v>
      </c>
      <c r="BF217" s="4" t="str">
        <f t="shared" si="199"/>
        <v>Deduction of Advance Payment to Suppliers</v>
      </c>
      <c r="BG217" s="4" t="str">
        <f t="shared" si="200"/>
        <v>Indirect Costs</v>
      </c>
      <c r="BH217" s="4" t="str">
        <f t="shared" si="201"/>
        <v>Overheads</v>
      </c>
      <c r="BI217" s="4">
        <f t="shared" si="237"/>
        <v>-1</v>
      </c>
      <c r="BJ217" s="4">
        <f t="shared" si="238"/>
        <v>1</v>
      </c>
      <c r="BK217" s="4">
        <f t="shared" si="239"/>
        <v>1</v>
      </c>
      <c r="BL217" s="4">
        <f t="shared" si="240"/>
        <v>-1</v>
      </c>
      <c r="BM217" s="4">
        <f t="shared" si="241"/>
        <v>1</v>
      </c>
      <c r="BN217" s="4">
        <f t="shared" si="242"/>
        <v>1</v>
      </c>
      <c r="BO217" s="26">
        <f t="shared" si="243"/>
        <v>43606</v>
      </c>
      <c r="BP217" s="26">
        <f t="shared" si="244"/>
        <v>21300</v>
      </c>
      <c r="BQ217" s="26">
        <f t="shared" si="245"/>
        <v>1966</v>
      </c>
      <c r="BR217" s="26">
        <f t="shared" si="246"/>
        <v>8731</v>
      </c>
      <c r="BS217" s="26">
        <f t="shared" si="247"/>
        <v>3735</v>
      </c>
      <c r="BT217" s="26">
        <f t="shared" si="248"/>
        <v>8618</v>
      </c>
      <c r="BU217" s="27">
        <f t="shared" si="249"/>
        <v>-94080</v>
      </c>
      <c r="BV217" s="27" t="str">
        <f t="shared" si="250"/>
        <v/>
      </c>
    </row>
    <row r="218" spans="1:74" x14ac:dyDescent="0.2">
      <c r="A218" s="4" t="s">
        <v>794</v>
      </c>
      <c r="B218" s="5">
        <v>45413</v>
      </c>
      <c r="C218" s="5">
        <f t="shared" si="202"/>
        <v>45383</v>
      </c>
      <c r="D218" s="31" t="s">
        <v>1038</v>
      </c>
      <c r="E218" s="4" t="str">
        <f t="shared" si="203"/>
        <v>Raw Material Supplier</v>
      </c>
      <c r="F218" s="31" t="s">
        <v>1039</v>
      </c>
      <c r="G218" s="4" t="str">
        <f t="shared" si="204"/>
        <v>Employees Wages &amp; Salaries</v>
      </c>
      <c r="H218" s="31" t="s">
        <v>1041</v>
      </c>
      <c r="I218" s="4" t="str">
        <f t="shared" si="205"/>
        <v>Machinary Depreciation &amp; Maintenance</v>
      </c>
      <c r="J218" s="31" t="s">
        <v>1040</v>
      </c>
      <c r="K218" s="4" t="str">
        <f t="shared" si="206"/>
        <v>Subcontractors &amp; Services</v>
      </c>
      <c r="L218" s="31" t="s">
        <v>1042</v>
      </c>
      <c r="M218" s="4" t="str">
        <f t="shared" si="207"/>
        <v>Indirect Costs</v>
      </c>
      <c r="N218" s="31" t="s">
        <v>1020</v>
      </c>
      <c r="O218" s="4" t="str">
        <f t="shared" si="208"/>
        <v>Overheads</v>
      </c>
      <c r="P218" s="5">
        <v>45443</v>
      </c>
      <c r="Q218" s="5">
        <f t="shared" si="209"/>
        <v>45413</v>
      </c>
      <c r="R218" s="5">
        <f t="shared" si="210"/>
        <v>45413</v>
      </c>
      <c r="S218" s="4">
        <v>200000</v>
      </c>
      <c r="T218" s="7">
        <f t="shared" si="191"/>
        <v>200000</v>
      </c>
      <c r="U218" s="4">
        <v>10190</v>
      </c>
      <c r="V218" s="4">
        <f>VLOOKUP(U218,'CC Odoo'!$A$1:$E$998,4,FALSE)</f>
        <v>962</v>
      </c>
      <c r="W218" s="4" t="str">
        <f t="shared" si="211"/>
        <v>{"962": 100.0}</v>
      </c>
      <c r="X218" s="4" t="str">
        <f t="shared" si="212"/>
        <v>3010092</v>
      </c>
      <c r="Y218" s="4" t="str">
        <f t="shared" si="213"/>
        <v>3010093</v>
      </c>
      <c r="Z218" s="4" t="str">
        <f t="shared" si="214"/>
        <v>3010094</v>
      </c>
      <c r="AA218" s="4" t="str">
        <f t="shared" si="215"/>
        <v>3010095</v>
      </c>
      <c r="AB218" s="4" t="str">
        <f t="shared" si="216"/>
        <v>3010096</v>
      </c>
      <c r="AC218" s="4" t="str">
        <f t="shared" si="217"/>
        <v>3010097</v>
      </c>
      <c r="AD218" s="5">
        <f t="shared" si="218"/>
        <v>45448</v>
      </c>
      <c r="AE218" s="5">
        <f t="shared" si="219"/>
        <v>45448</v>
      </c>
      <c r="AF218" s="5">
        <f t="shared" si="220"/>
        <v>45418</v>
      </c>
      <c r="AG218" s="5">
        <f t="shared" si="221"/>
        <v>45418</v>
      </c>
      <c r="AH218" s="5">
        <f t="shared" si="222"/>
        <v>45443</v>
      </c>
      <c r="AI218" s="5">
        <f t="shared" si="223"/>
        <v>45443</v>
      </c>
      <c r="AJ218" s="5">
        <f t="shared" si="224"/>
        <v>45428</v>
      </c>
      <c r="AK218" s="5">
        <f t="shared" si="225"/>
        <v>45428</v>
      </c>
      <c r="AL218" s="5">
        <f t="shared" si="226"/>
        <v>45413</v>
      </c>
      <c r="AM218" s="5">
        <f t="shared" si="227"/>
        <v>45413</v>
      </c>
      <c r="AN218" s="5">
        <f t="shared" si="228"/>
        <v>45434</v>
      </c>
      <c r="AO218" s="5">
        <f t="shared" si="229"/>
        <v>45434</v>
      </c>
      <c r="AQ218" s="4" t="str">
        <f t="shared" si="192"/>
        <v>{"</v>
      </c>
      <c r="AR218" s="4" t="str">
        <f t="shared" si="193"/>
        <v>"</v>
      </c>
      <c r="AS218" s="4" t="str">
        <f t="shared" si="194"/>
        <v xml:space="preserve">: </v>
      </c>
      <c r="AT218" s="4" t="str">
        <f t="shared" si="195"/>
        <v>100.0</v>
      </c>
      <c r="AU218" s="4" t="str">
        <f t="shared" si="196"/>
        <v>}</v>
      </c>
      <c r="AW218" s="8" t="str">
        <f t="shared" si="231"/>
        <v>15% PUR</v>
      </c>
      <c r="AX218" s="8" t="str">
        <f t="shared" si="232"/>
        <v>0% PUR</v>
      </c>
      <c r="AY218" s="8" t="str">
        <f t="shared" si="233"/>
        <v>15% PUR</v>
      </c>
      <c r="AZ218" s="8" t="str">
        <f t="shared" si="234"/>
        <v>15% PUR</v>
      </c>
      <c r="BA218" s="8" t="str">
        <f t="shared" si="235"/>
        <v>15% PUR</v>
      </c>
      <c r="BB218" s="8" t="str">
        <f t="shared" si="236"/>
        <v>0% PUR</v>
      </c>
      <c r="BC218" s="4" t="str">
        <f t="shared" si="230"/>
        <v>Raw Material</v>
      </c>
      <c r="BD218" s="4" t="str">
        <f t="shared" si="197"/>
        <v>Manpower</v>
      </c>
      <c r="BE218" s="4" t="str">
        <f t="shared" si="198"/>
        <v>Machinary</v>
      </c>
      <c r="BF218" s="4" t="str">
        <f t="shared" si="199"/>
        <v>Subcontractors</v>
      </c>
      <c r="BG218" s="4" t="str">
        <f t="shared" si="200"/>
        <v>Indirect Costs</v>
      </c>
      <c r="BH218" s="4" t="str">
        <f t="shared" si="201"/>
        <v>Overheads</v>
      </c>
      <c r="BI218" s="4">
        <f t="shared" si="237"/>
        <v>1</v>
      </c>
      <c r="BJ218" s="4">
        <f t="shared" si="238"/>
        <v>1</v>
      </c>
      <c r="BK218" s="4">
        <f t="shared" si="239"/>
        <v>1</v>
      </c>
      <c r="BL218" s="4">
        <f t="shared" si="240"/>
        <v>1</v>
      </c>
      <c r="BM218" s="4">
        <f t="shared" si="241"/>
        <v>1</v>
      </c>
      <c r="BN218" s="4">
        <f t="shared" si="242"/>
        <v>1</v>
      </c>
      <c r="BO218" s="26">
        <f t="shared" si="243"/>
        <v>92700</v>
      </c>
      <c r="BP218" s="26">
        <f t="shared" si="244"/>
        <v>45280</v>
      </c>
      <c r="BQ218" s="26">
        <f t="shared" si="245"/>
        <v>4180</v>
      </c>
      <c r="BR218" s="26">
        <f t="shared" si="246"/>
        <v>18560</v>
      </c>
      <c r="BS218" s="26">
        <f t="shared" si="247"/>
        <v>7940</v>
      </c>
      <c r="BT218" s="26">
        <f t="shared" si="248"/>
        <v>18320</v>
      </c>
      <c r="BU218" s="27">
        <f t="shared" si="249"/>
        <v>200000</v>
      </c>
      <c r="BV218" s="27">
        <f t="shared" si="250"/>
        <v>186980</v>
      </c>
    </row>
    <row r="219" spans="1:74" x14ac:dyDescent="0.2">
      <c r="A219" s="4" t="s">
        <v>795</v>
      </c>
      <c r="B219" s="5">
        <v>45413</v>
      </c>
      <c r="C219" s="5" t="str">
        <f t="shared" si="202"/>
        <v/>
      </c>
      <c r="D219" s="31" t="s">
        <v>1038</v>
      </c>
      <c r="E219" s="4" t="str">
        <f t="shared" si="203"/>
        <v/>
      </c>
      <c r="F219" s="31" t="s">
        <v>1039</v>
      </c>
      <c r="G219" s="4" t="str">
        <f t="shared" si="204"/>
        <v/>
      </c>
      <c r="H219" s="31" t="s">
        <v>1041</v>
      </c>
      <c r="I219" s="4" t="str">
        <f t="shared" si="205"/>
        <v/>
      </c>
      <c r="J219" s="31" t="s">
        <v>1040</v>
      </c>
      <c r="K219" s="4" t="str">
        <f t="shared" si="206"/>
        <v/>
      </c>
      <c r="L219" s="31" t="s">
        <v>1042</v>
      </c>
      <c r="M219" s="4" t="str">
        <f t="shared" si="207"/>
        <v/>
      </c>
      <c r="N219" s="31" t="s">
        <v>1020</v>
      </c>
      <c r="O219" s="4" t="str">
        <f t="shared" si="208"/>
        <v/>
      </c>
      <c r="P219" s="5">
        <v>45443</v>
      </c>
      <c r="Q219" s="5" t="str">
        <f t="shared" si="209"/>
        <v/>
      </c>
      <c r="R219" s="5" t="str">
        <f t="shared" si="210"/>
        <v/>
      </c>
      <c r="S219" s="4">
        <v>20000</v>
      </c>
      <c r="T219" s="7">
        <f t="shared" ref="T219:T262" si="251">ROUND(S219,0)</f>
        <v>20000</v>
      </c>
      <c r="U219" s="4">
        <v>10190</v>
      </c>
      <c r="V219" s="4">
        <f>VLOOKUP(U219,'CC Odoo'!$A$1:$E$998,4,FALSE)</f>
        <v>962</v>
      </c>
      <c r="W219" s="4" t="str">
        <f t="shared" si="211"/>
        <v>{"962": 100.0}</v>
      </c>
      <c r="X219" s="4" t="str">
        <f t="shared" si="212"/>
        <v>101011701</v>
      </c>
      <c r="Y219" s="4" t="str">
        <f t="shared" si="213"/>
        <v>3010093</v>
      </c>
      <c r="Z219" s="4" t="str">
        <f t="shared" si="214"/>
        <v>3010094</v>
      </c>
      <c r="AA219" s="4" t="str">
        <f t="shared" si="215"/>
        <v>101011701</v>
      </c>
      <c r="AB219" s="4" t="str">
        <f t="shared" si="216"/>
        <v>3010096</v>
      </c>
      <c r="AC219" s="4" t="str">
        <f t="shared" si="217"/>
        <v>3010097</v>
      </c>
      <c r="AD219" s="5">
        <f t="shared" si="218"/>
        <v>45448</v>
      </c>
      <c r="AE219" s="5" t="str">
        <f t="shared" si="219"/>
        <v/>
      </c>
      <c r="AF219" s="5">
        <f t="shared" si="220"/>
        <v>45418</v>
      </c>
      <c r="AG219" s="5" t="str">
        <f t="shared" si="221"/>
        <v/>
      </c>
      <c r="AH219" s="5">
        <f t="shared" si="222"/>
        <v>45443</v>
      </c>
      <c r="AI219" s="5" t="str">
        <f t="shared" si="223"/>
        <v/>
      </c>
      <c r="AJ219" s="5">
        <f t="shared" si="224"/>
        <v>45428</v>
      </c>
      <c r="AK219" s="5" t="str">
        <f t="shared" si="225"/>
        <v/>
      </c>
      <c r="AL219" s="5">
        <f t="shared" si="226"/>
        <v>45413</v>
      </c>
      <c r="AM219" s="5" t="str">
        <f t="shared" si="227"/>
        <v/>
      </c>
      <c r="AN219" s="5">
        <f t="shared" si="228"/>
        <v>45434</v>
      </c>
      <c r="AO219" s="5" t="str">
        <f t="shared" si="229"/>
        <v/>
      </c>
      <c r="AQ219" s="4" t="str">
        <f t="shared" ref="AQ219:AQ262" si="252">"{"""</f>
        <v>{"</v>
      </c>
      <c r="AR219" s="4" t="str">
        <f t="shared" ref="AR219:AR262" si="253">""""</f>
        <v>"</v>
      </c>
      <c r="AS219" s="4" t="str">
        <f t="shared" ref="AS219:AS262" si="254">": "</f>
        <v xml:space="preserve">: </v>
      </c>
      <c r="AT219" s="4" t="str">
        <f t="shared" ref="AT219:AT262" si="255">"100.0"</f>
        <v>100.0</v>
      </c>
      <c r="AU219" s="4" t="str">
        <f t="shared" ref="AU219:AU262" si="256">"}"</f>
        <v>}</v>
      </c>
      <c r="AW219" s="8" t="str">
        <f t="shared" si="231"/>
        <v>15% PUR</v>
      </c>
      <c r="AX219" s="8" t="str">
        <f t="shared" si="232"/>
        <v>0% PUR</v>
      </c>
      <c r="AY219" s="8" t="str">
        <f t="shared" si="233"/>
        <v>15% PUR</v>
      </c>
      <c r="AZ219" s="8" t="str">
        <f t="shared" si="234"/>
        <v>15% PUR</v>
      </c>
      <c r="BA219" s="8" t="str">
        <f t="shared" si="235"/>
        <v>15% PUR</v>
      </c>
      <c r="BB219" s="8" t="str">
        <f t="shared" si="236"/>
        <v>0% PUR</v>
      </c>
      <c r="BC219" s="4" t="str">
        <f t="shared" si="230"/>
        <v>Deduction of Advance Payment to Suppliers</v>
      </c>
      <c r="BD219" s="4" t="str">
        <f t="shared" si="197"/>
        <v>Manpower</v>
      </c>
      <c r="BE219" s="4" t="str">
        <f t="shared" si="198"/>
        <v>Machinary</v>
      </c>
      <c r="BF219" s="4" t="str">
        <f t="shared" si="199"/>
        <v>Deduction of Advance Payment to Suppliers</v>
      </c>
      <c r="BG219" s="4" t="str">
        <f t="shared" si="200"/>
        <v>Indirect Costs</v>
      </c>
      <c r="BH219" s="4" t="str">
        <f t="shared" si="201"/>
        <v>Overheads</v>
      </c>
      <c r="BI219" s="4">
        <f t="shared" si="237"/>
        <v>-1</v>
      </c>
      <c r="BJ219" s="4">
        <f t="shared" si="238"/>
        <v>1</v>
      </c>
      <c r="BK219" s="4">
        <f t="shared" si="239"/>
        <v>1</v>
      </c>
      <c r="BL219" s="4">
        <f t="shared" si="240"/>
        <v>-1</v>
      </c>
      <c r="BM219" s="4">
        <f t="shared" si="241"/>
        <v>1</v>
      </c>
      <c r="BN219" s="4">
        <f t="shared" si="242"/>
        <v>1</v>
      </c>
      <c r="BO219" s="26">
        <f t="shared" si="243"/>
        <v>9270</v>
      </c>
      <c r="BP219" s="26">
        <f t="shared" si="244"/>
        <v>4528</v>
      </c>
      <c r="BQ219" s="26">
        <f t="shared" si="245"/>
        <v>418</v>
      </c>
      <c r="BR219" s="26">
        <f t="shared" si="246"/>
        <v>1856</v>
      </c>
      <c r="BS219" s="26">
        <f t="shared" si="247"/>
        <v>794</v>
      </c>
      <c r="BT219" s="26">
        <f t="shared" si="248"/>
        <v>1832</v>
      </c>
      <c r="BU219" s="27">
        <f t="shared" si="249"/>
        <v>-20000</v>
      </c>
      <c r="BV219" s="27" t="str">
        <f t="shared" si="250"/>
        <v/>
      </c>
    </row>
    <row r="220" spans="1:74" x14ac:dyDescent="0.2">
      <c r="A220" s="4" t="s">
        <v>794</v>
      </c>
      <c r="B220" s="5">
        <v>45413</v>
      </c>
      <c r="C220" s="5">
        <f t="shared" si="202"/>
        <v>45383</v>
      </c>
      <c r="D220" s="31" t="s">
        <v>1038</v>
      </c>
      <c r="E220" s="4" t="str">
        <f t="shared" si="203"/>
        <v>Raw Material Supplier</v>
      </c>
      <c r="F220" s="31" t="s">
        <v>1039</v>
      </c>
      <c r="G220" s="4" t="str">
        <f t="shared" si="204"/>
        <v>Employees Wages &amp; Salaries</v>
      </c>
      <c r="H220" s="31" t="s">
        <v>1041</v>
      </c>
      <c r="I220" s="4" t="str">
        <f t="shared" si="205"/>
        <v>Machinary Depreciation &amp; Maintenance</v>
      </c>
      <c r="J220" s="31" t="s">
        <v>1040</v>
      </c>
      <c r="K220" s="4" t="str">
        <f t="shared" si="206"/>
        <v>Subcontractors &amp; Services</v>
      </c>
      <c r="L220" s="31" t="s">
        <v>1042</v>
      </c>
      <c r="M220" s="4" t="str">
        <f t="shared" si="207"/>
        <v>Indirect Costs</v>
      </c>
      <c r="N220" s="31" t="s">
        <v>1020</v>
      </c>
      <c r="O220" s="4" t="str">
        <f t="shared" si="208"/>
        <v>Overheads</v>
      </c>
      <c r="P220" s="5">
        <v>45443</v>
      </c>
      <c r="Q220" s="5">
        <f t="shared" si="209"/>
        <v>45413</v>
      </c>
      <c r="R220" s="5">
        <f t="shared" si="210"/>
        <v>45413</v>
      </c>
      <c r="S220" s="4">
        <v>376545.60000000009</v>
      </c>
      <c r="T220" s="7">
        <f t="shared" si="251"/>
        <v>376546</v>
      </c>
      <c r="U220" s="4">
        <v>10230</v>
      </c>
      <c r="V220" s="4">
        <f>VLOOKUP(U220,'CC Odoo'!$A$1:$E$998,4,FALSE)</f>
        <v>1002</v>
      </c>
      <c r="W220" s="4" t="str">
        <f t="shared" si="211"/>
        <v>{"1002": 100.0}</v>
      </c>
      <c r="X220" s="4" t="str">
        <f t="shared" si="212"/>
        <v>3010092</v>
      </c>
      <c r="Y220" s="4" t="str">
        <f t="shared" si="213"/>
        <v>3010093</v>
      </c>
      <c r="Z220" s="4" t="str">
        <f t="shared" si="214"/>
        <v>3010094</v>
      </c>
      <c r="AA220" s="4" t="str">
        <f t="shared" si="215"/>
        <v>3010095</v>
      </c>
      <c r="AB220" s="4" t="str">
        <f t="shared" si="216"/>
        <v>3010096</v>
      </c>
      <c r="AC220" s="4" t="str">
        <f t="shared" si="217"/>
        <v>3010097</v>
      </c>
      <c r="AD220" s="5">
        <f t="shared" si="218"/>
        <v>45448</v>
      </c>
      <c r="AE220" s="5">
        <f t="shared" si="219"/>
        <v>45448</v>
      </c>
      <c r="AF220" s="5">
        <f t="shared" si="220"/>
        <v>45418</v>
      </c>
      <c r="AG220" s="5">
        <f t="shared" si="221"/>
        <v>45418</v>
      </c>
      <c r="AH220" s="5">
        <f t="shared" si="222"/>
        <v>45443</v>
      </c>
      <c r="AI220" s="5">
        <f t="shared" si="223"/>
        <v>45443</v>
      </c>
      <c r="AJ220" s="5">
        <f t="shared" si="224"/>
        <v>45428</v>
      </c>
      <c r="AK220" s="5">
        <f t="shared" si="225"/>
        <v>45428</v>
      </c>
      <c r="AL220" s="5">
        <f t="shared" si="226"/>
        <v>45413</v>
      </c>
      <c r="AM220" s="5">
        <f t="shared" si="227"/>
        <v>45413</v>
      </c>
      <c r="AN220" s="5">
        <f t="shared" si="228"/>
        <v>45434</v>
      </c>
      <c r="AO220" s="5">
        <f t="shared" si="229"/>
        <v>45434</v>
      </c>
      <c r="AQ220" s="4" t="str">
        <f t="shared" si="252"/>
        <v>{"</v>
      </c>
      <c r="AR220" s="4" t="str">
        <f t="shared" si="253"/>
        <v>"</v>
      </c>
      <c r="AS220" s="4" t="str">
        <f t="shared" si="254"/>
        <v xml:space="preserve">: </v>
      </c>
      <c r="AT220" s="4" t="str">
        <f t="shared" si="255"/>
        <v>100.0</v>
      </c>
      <c r="AU220" s="4" t="str">
        <f t="shared" si="256"/>
        <v>}</v>
      </c>
      <c r="AW220" s="8" t="str">
        <f t="shared" si="231"/>
        <v>15% PUR</v>
      </c>
      <c r="AX220" s="8" t="str">
        <f t="shared" si="232"/>
        <v>0% PUR</v>
      </c>
      <c r="AY220" s="8" t="str">
        <f t="shared" si="233"/>
        <v>15% PUR</v>
      </c>
      <c r="AZ220" s="8" t="str">
        <f t="shared" si="234"/>
        <v>15% PUR</v>
      </c>
      <c r="BA220" s="8" t="str">
        <f t="shared" si="235"/>
        <v>15% PUR</v>
      </c>
      <c r="BB220" s="8" t="str">
        <f t="shared" si="236"/>
        <v>0% PUR</v>
      </c>
      <c r="BC220" s="4" t="str">
        <f t="shared" si="230"/>
        <v>Raw Material</v>
      </c>
      <c r="BD220" s="4" t="str">
        <f t="shared" ref="BD220:BD262" si="257">IF(Y220="3010093","Manpower",IF(Y220="101011701","Deduction of Advance Payment to Suppliers","Raw Material"))</f>
        <v>Manpower</v>
      </c>
      <c r="BE220" s="4" t="str">
        <f t="shared" ref="BE220:BE262" si="258">IF(Z220="3010094","Machinary",IF(Z220="101011701","Deduction of Advance Payment to Suppliers","Raw Material"))</f>
        <v>Machinary</v>
      </c>
      <c r="BF220" s="4" t="str">
        <f t="shared" ref="BF220:BF262" si="259">IF(AA220="3010095","Subcontractors",IF(AA220="101011701","Deduction of Advance Payment to Suppliers","Raw Material"))</f>
        <v>Subcontractors</v>
      </c>
      <c r="BG220" s="4" t="str">
        <f t="shared" ref="BG220:BG262" si="260">IF(AB220="3010096","Indirect Costs",IF(AB220="101011701","Deduction of Advance Payment to Suppliers","Raw Material"))</f>
        <v>Indirect Costs</v>
      </c>
      <c r="BH220" s="4" t="str">
        <f t="shared" ref="BH220:BH262" si="261">IF(AC220="3010097","Overheads",IF(AC220="101011701","Deduction of Advance Payment to Suppliers","Raw Material"))</f>
        <v>Overheads</v>
      </c>
      <c r="BI220" s="4">
        <f t="shared" si="237"/>
        <v>1</v>
      </c>
      <c r="BJ220" s="4">
        <f t="shared" si="238"/>
        <v>1</v>
      </c>
      <c r="BK220" s="4">
        <f t="shared" si="239"/>
        <v>1</v>
      </c>
      <c r="BL220" s="4">
        <f t="shared" si="240"/>
        <v>1</v>
      </c>
      <c r="BM220" s="4">
        <f t="shared" si="241"/>
        <v>1</v>
      </c>
      <c r="BN220" s="4">
        <f t="shared" si="242"/>
        <v>1</v>
      </c>
      <c r="BO220" s="26">
        <f t="shared" si="243"/>
        <v>174529</v>
      </c>
      <c r="BP220" s="26">
        <f t="shared" si="244"/>
        <v>85250</v>
      </c>
      <c r="BQ220" s="26">
        <f t="shared" si="245"/>
        <v>7870</v>
      </c>
      <c r="BR220" s="26">
        <f t="shared" si="246"/>
        <v>34943</v>
      </c>
      <c r="BS220" s="26">
        <f t="shared" si="247"/>
        <v>14949</v>
      </c>
      <c r="BT220" s="26">
        <f t="shared" si="248"/>
        <v>34492</v>
      </c>
      <c r="BU220" s="27">
        <f t="shared" si="249"/>
        <v>376546</v>
      </c>
      <c r="BV220" s="27">
        <f t="shared" si="250"/>
        <v>352033</v>
      </c>
    </row>
    <row r="221" spans="1:74" x14ac:dyDescent="0.2">
      <c r="A221" s="4" t="s">
        <v>795</v>
      </c>
      <c r="B221" s="5">
        <v>45413</v>
      </c>
      <c r="C221" s="5" t="str">
        <f t="shared" si="202"/>
        <v/>
      </c>
      <c r="D221" s="31" t="s">
        <v>1038</v>
      </c>
      <c r="E221" s="4" t="str">
        <f t="shared" si="203"/>
        <v/>
      </c>
      <c r="F221" s="31" t="s">
        <v>1039</v>
      </c>
      <c r="G221" s="4" t="str">
        <f t="shared" si="204"/>
        <v/>
      </c>
      <c r="H221" s="31" t="s">
        <v>1041</v>
      </c>
      <c r="I221" s="4" t="str">
        <f t="shared" si="205"/>
        <v/>
      </c>
      <c r="J221" s="31" t="s">
        <v>1040</v>
      </c>
      <c r="K221" s="4" t="str">
        <f t="shared" si="206"/>
        <v/>
      </c>
      <c r="L221" s="31" t="s">
        <v>1042</v>
      </c>
      <c r="M221" s="4" t="str">
        <f t="shared" si="207"/>
        <v/>
      </c>
      <c r="N221" s="31" t="s">
        <v>1020</v>
      </c>
      <c r="O221" s="4" t="str">
        <f t="shared" si="208"/>
        <v/>
      </c>
      <c r="P221" s="5">
        <v>45443</v>
      </c>
      <c r="Q221" s="5" t="str">
        <f t="shared" si="209"/>
        <v/>
      </c>
      <c r="R221" s="5" t="str">
        <f t="shared" si="210"/>
        <v/>
      </c>
      <c r="S221" s="4">
        <v>0</v>
      </c>
      <c r="T221" s="7">
        <f t="shared" si="251"/>
        <v>0</v>
      </c>
      <c r="U221" s="4">
        <v>10230</v>
      </c>
      <c r="V221" s="4">
        <f>VLOOKUP(U221,'CC Odoo'!$A$1:$E$998,4,FALSE)</f>
        <v>1002</v>
      </c>
      <c r="W221" s="4" t="str">
        <f t="shared" si="211"/>
        <v>{"1002": 100.0}</v>
      </c>
      <c r="X221" s="4" t="str">
        <f t="shared" si="212"/>
        <v>101011701</v>
      </c>
      <c r="Y221" s="4" t="str">
        <f t="shared" si="213"/>
        <v>3010093</v>
      </c>
      <c r="Z221" s="4" t="str">
        <f t="shared" si="214"/>
        <v>3010094</v>
      </c>
      <c r="AA221" s="4" t="str">
        <f t="shared" si="215"/>
        <v>101011701</v>
      </c>
      <c r="AB221" s="4" t="str">
        <f t="shared" si="216"/>
        <v>3010096</v>
      </c>
      <c r="AC221" s="4" t="str">
        <f t="shared" si="217"/>
        <v>3010097</v>
      </c>
      <c r="AD221" s="5">
        <f t="shared" si="218"/>
        <v>45448</v>
      </c>
      <c r="AE221" s="5" t="str">
        <f t="shared" si="219"/>
        <v/>
      </c>
      <c r="AF221" s="5">
        <f t="shared" si="220"/>
        <v>45418</v>
      </c>
      <c r="AG221" s="5" t="str">
        <f t="shared" si="221"/>
        <v/>
      </c>
      <c r="AH221" s="5">
        <f t="shared" si="222"/>
        <v>45443</v>
      </c>
      <c r="AI221" s="5" t="str">
        <f t="shared" si="223"/>
        <v/>
      </c>
      <c r="AJ221" s="5">
        <f t="shared" si="224"/>
        <v>45428</v>
      </c>
      <c r="AK221" s="5" t="str">
        <f t="shared" si="225"/>
        <v/>
      </c>
      <c r="AL221" s="5">
        <f t="shared" si="226"/>
        <v>45413</v>
      </c>
      <c r="AM221" s="5" t="str">
        <f t="shared" si="227"/>
        <v/>
      </c>
      <c r="AN221" s="5">
        <f t="shared" si="228"/>
        <v>45434</v>
      </c>
      <c r="AO221" s="5" t="str">
        <f t="shared" si="229"/>
        <v/>
      </c>
      <c r="AQ221" s="4" t="str">
        <f t="shared" si="252"/>
        <v>{"</v>
      </c>
      <c r="AR221" s="4" t="str">
        <f t="shared" si="253"/>
        <v>"</v>
      </c>
      <c r="AS221" s="4" t="str">
        <f t="shared" si="254"/>
        <v xml:space="preserve">: </v>
      </c>
      <c r="AT221" s="4" t="str">
        <f t="shared" si="255"/>
        <v>100.0</v>
      </c>
      <c r="AU221" s="4" t="str">
        <f t="shared" si="256"/>
        <v>}</v>
      </c>
      <c r="AW221" s="8" t="str">
        <f t="shared" si="231"/>
        <v>15% PUR</v>
      </c>
      <c r="AX221" s="8" t="str">
        <f t="shared" si="232"/>
        <v>0% PUR</v>
      </c>
      <c r="AY221" s="8" t="str">
        <f t="shared" si="233"/>
        <v>15% PUR</v>
      </c>
      <c r="AZ221" s="8" t="str">
        <f t="shared" si="234"/>
        <v>15% PUR</v>
      </c>
      <c r="BA221" s="8" t="str">
        <f t="shared" si="235"/>
        <v>15% PUR</v>
      </c>
      <c r="BB221" s="8" t="str">
        <f t="shared" si="236"/>
        <v>0% PUR</v>
      </c>
      <c r="BC221" s="4" t="str">
        <f t="shared" si="230"/>
        <v>Deduction of Advance Payment to Suppliers</v>
      </c>
      <c r="BD221" s="4" t="str">
        <f t="shared" si="257"/>
        <v>Manpower</v>
      </c>
      <c r="BE221" s="4" t="str">
        <f t="shared" si="258"/>
        <v>Machinary</v>
      </c>
      <c r="BF221" s="4" t="str">
        <f t="shared" si="259"/>
        <v>Deduction of Advance Payment to Suppliers</v>
      </c>
      <c r="BG221" s="4" t="str">
        <f t="shared" si="260"/>
        <v>Indirect Costs</v>
      </c>
      <c r="BH221" s="4" t="str">
        <f t="shared" si="261"/>
        <v>Overheads</v>
      </c>
      <c r="BI221" s="4">
        <f t="shared" si="237"/>
        <v>-1</v>
      </c>
      <c r="BJ221" s="4">
        <f t="shared" si="238"/>
        <v>1</v>
      </c>
      <c r="BK221" s="4">
        <f t="shared" si="239"/>
        <v>1</v>
      </c>
      <c r="BL221" s="4">
        <f t="shared" si="240"/>
        <v>-1</v>
      </c>
      <c r="BM221" s="4">
        <f t="shared" si="241"/>
        <v>1</v>
      </c>
      <c r="BN221" s="4">
        <f t="shared" si="242"/>
        <v>1</v>
      </c>
      <c r="BO221" s="26">
        <f t="shared" si="243"/>
        <v>0</v>
      </c>
      <c r="BP221" s="26">
        <f t="shared" si="244"/>
        <v>0</v>
      </c>
      <c r="BQ221" s="26">
        <f t="shared" si="245"/>
        <v>0</v>
      </c>
      <c r="BR221" s="26">
        <f t="shared" si="246"/>
        <v>0</v>
      </c>
      <c r="BS221" s="26">
        <f t="shared" si="247"/>
        <v>0</v>
      </c>
      <c r="BT221" s="26">
        <f t="shared" si="248"/>
        <v>0</v>
      </c>
      <c r="BU221" s="27">
        <f t="shared" si="249"/>
        <v>0</v>
      </c>
      <c r="BV221" s="27" t="str">
        <f t="shared" si="250"/>
        <v/>
      </c>
    </row>
    <row r="222" spans="1:74" x14ac:dyDescent="0.2">
      <c r="A222" s="4" t="s">
        <v>794</v>
      </c>
      <c r="B222" s="5">
        <v>45413</v>
      </c>
      <c r="C222" s="5">
        <f t="shared" si="202"/>
        <v>45383</v>
      </c>
      <c r="D222" s="31" t="s">
        <v>1038</v>
      </c>
      <c r="E222" s="4" t="str">
        <f t="shared" si="203"/>
        <v>Raw Material Supplier</v>
      </c>
      <c r="F222" s="31" t="s">
        <v>1039</v>
      </c>
      <c r="G222" s="4" t="str">
        <f t="shared" si="204"/>
        <v>Employees Wages &amp; Salaries</v>
      </c>
      <c r="H222" s="31" t="s">
        <v>1041</v>
      </c>
      <c r="I222" s="4" t="str">
        <f t="shared" si="205"/>
        <v>Machinary Depreciation &amp; Maintenance</v>
      </c>
      <c r="J222" s="31" t="s">
        <v>1040</v>
      </c>
      <c r="K222" s="4" t="str">
        <f t="shared" si="206"/>
        <v>Subcontractors &amp; Services</v>
      </c>
      <c r="L222" s="31" t="s">
        <v>1042</v>
      </c>
      <c r="M222" s="4" t="str">
        <f t="shared" si="207"/>
        <v>Indirect Costs</v>
      </c>
      <c r="N222" s="31" t="s">
        <v>1020</v>
      </c>
      <c r="O222" s="4" t="str">
        <f t="shared" si="208"/>
        <v>Overheads</v>
      </c>
      <c r="P222" s="5">
        <v>45443</v>
      </c>
      <c r="Q222" s="5">
        <f t="shared" si="209"/>
        <v>45413</v>
      </c>
      <c r="R222" s="5">
        <f t="shared" si="210"/>
        <v>45413</v>
      </c>
      <c r="S222" s="4">
        <v>500623.76</v>
      </c>
      <c r="T222" s="7">
        <f t="shared" si="251"/>
        <v>500624</v>
      </c>
      <c r="U222" s="4">
        <v>10183</v>
      </c>
      <c r="V222" s="4">
        <f>VLOOKUP(U222,'CC Odoo'!$A$1:$E$998,4,FALSE)</f>
        <v>955</v>
      </c>
      <c r="W222" s="4" t="str">
        <f t="shared" si="211"/>
        <v>{"955": 100.0}</v>
      </c>
      <c r="X222" s="4" t="str">
        <f t="shared" si="212"/>
        <v>3010092</v>
      </c>
      <c r="Y222" s="4" t="str">
        <f t="shared" si="213"/>
        <v>3010093</v>
      </c>
      <c r="Z222" s="4" t="str">
        <f t="shared" si="214"/>
        <v>3010094</v>
      </c>
      <c r="AA222" s="4" t="str">
        <f t="shared" si="215"/>
        <v>3010095</v>
      </c>
      <c r="AB222" s="4" t="str">
        <f t="shared" si="216"/>
        <v>3010096</v>
      </c>
      <c r="AC222" s="4" t="str">
        <f t="shared" si="217"/>
        <v>3010097</v>
      </c>
      <c r="AD222" s="5">
        <f t="shared" si="218"/>
        <v>45448</v>
      </c>
      <c r="AE222" s="5">
        <f t="shared" si="219"/>
        <v>45448</v>
      </c>
      <c r="AF222" s="5">
        <f t="shared" si="220"/>
        <v>45418</v>
      </c>
      <c r="AG222" s="5">
        <f t="shared" si="221"/>
        <v>45418</v>
      </c>
      <c r="AH222" s="5">
        <f t="shared" si="222"/>
        <v>45443</v>
      </c>
      <c r="AI222" s="5">
        <f t="shared" si="223"/>
        <v>45443</v>
      </c>
      <c r="AJ222" s="5">
        <f t="shared" si="224"/>
        <v>45428</v>
      </c>
      <c r="AK222" s="5">
        <f t="shared" si="225"/>
        <v>45428</v>
      </c>
      <c r="AL222" s="5">
        <f t="shared" si="226"/>
        <v>45413</v>
      </c>
      <c r="AM222" s="5">
        <f t="shared" si="227"/>
        <v>45413</v>
      </c>
      <c r="AN222" s="5">
        <f t="shared" si="228"/>
        <v>45434</v>
      </c>
      <c r="AO222" s="5">
        <f t="shared" si="229"/>
        <v>45434</v>
      </c>
      <c r="AQ222" s="4" t="str">
        <f t="shared" si="252"/>
        <v>{"</v>
      </c>
      <c r="AR222" s="4" t="str">
        <f t="shared" si="253"/>
        <v>"</v>
      </c>
      <c r="AS222" s="4" t="str">
        <f t="shared" si="254"/>
        <v xml:space="preserve">: </v>
      </c>
      <c r="AT222" s="4" t="str">
        <f t="shared" si="255"/>
        <v>100.0</v>
      </c>
      <c r="AU222" s="4" t="str">
        <f t="shared" si="256"/>
        <v>}</v>
      </c>
      <c r="AW222" s="8" t="str">
        <f t="shared" si="231"/>
        <v>15% PUR</v>
      </c>
      <c r="AX222" s="8" t="str">
        <f t="shared" si="232"/>
        <v>0% PUR</v>
      </c>
      <c r="AY222" s="8" t="str">
        <f t="shared" si="233"/>
        <v>15% PUR</v>
      </c>
      <c r="AZ222" s="8" t="str">
        <f t="shared" si="234"/>
        <v>15% PUR</v>
      </c>
      <c r="BA222" s="8" t="str">
        <f t="shared" si="235"/>
        <v>15% PUR</v>
      </c>
      <c r="BB222" s="8" t="str">
        <f t="shared" si="236"/>
        <v>0% PUR</v>
      </c>
      <c r="BC222" s="4" t="str">
        <f t="shared" si="230"/>
        <v>Raw Material</v>
      </c>
      <c r="BD222" s="4" t="str">
        <f t="shared" si="257"/>
        <v>Manpower</v>
      </c>
      <c r="BE222" s="4" t="str">
        <f t="shared" si="258"/>
        <v>Machinary</v>
      </c>
      <c r="BF222" s="4" t="str">
        <f t="shared" si="259"/>
        <v>Subcontractors</v>
      </c>
      <c r="BG222" s="4" t="str">
        <f t="shared" si="260"/>
        <v>Indirect Costs</v>
      </c>
      <c r="BH222" s="4" t="str">
        <f t="shared" si="261"/>
        <v>Overheads</v>
      </c>
      <c r="BI222" s="4">
        <f t="shared" si="237"/>
        <v>1</v>
      </c>
      <c r="BJ222" s="4">
        <f t="shared" si="238"/>
        <v>1</v>
      </c>
      <c r="BK222" s="4">
        <f t="shared" si="239"/>
        <v>1</v>
      </c>
      <c r="BL222" s="4">
        <f t="shared" si="240"/>
        <v>1</v>
      </c>
      <c r="BM222" s="4">
        <f t="shared" si="241"/>
        <v>1</v>
      </c>
      <c r="BN222" s="4">
        <f t="shared" si="242"/>
        <v>1</v>
      </c>
      <c r="BO222" s="26">
        <f t="shared" si="243"/>
        <v>232039</v>
      </c>
      <c r="BP222" s="26">
        <f t="shared" si="244"/>
        <v>113341</v>
      </c>
      <c r="BQ222" s="26">
        <f t="shared" si="245"/>
        <v>10463</v>
      </c>
      <c r="BR222" s="26">
        <f t="shared" si="246"/>
        <v>46458</v>
      </c>
      <c r="BS222" s="26">
        <f t="shared" si="247"/>
        <v>19875</v>
      </c>
      <c r="BT222" s="26">
        <f t="shared" si="248"/>
        <v>45857</v>
      </c>
      <c r="BU222" s="27">
        <f t="shared" si="249"/>
        <v>500624</v>
      </c>
      <c r="BV222" s="27">
        <f t="shared" si="250"/>
        <v>468033</v>
      </c>
    </row>
    <row r="223" spans="1:74" x14ac:dyDescent="0.2">
      <c r="A223" s="4" t="s">
        <v>795</v>
      </c>
      <c r="B223" s="5">
        <v>45413</v>
      </c>
      <c r="C223" s="5" t="str">
        <f t="shared" si="202"/>
        <v/>
      </c>
      <c r="D223" s="31" t="s">
        <v>1038</v>
      </c>
      <c r="E223" s="4" t="str">
        <f t="shared" si="203"/>
        <v/>
      </c>
      <c r="F223" s="31" t="s">
        <v>1039</v>
      </c>
      <c r="G223" s="4" t="str">
        <f t="shared" si="204"/>
        <v/>
      </c>
      <c r="H223" s="31" t="s">
        <v>1041</v>
      </c>
      <c r="I223" s="4" t="str">
        <f t="shared" si="205"/>
        <v/>
      </c>
      <c r="J223" s="31" t="s">
        <v>1040</v>
      </c>
      <c r="K223" s="4" t="str">
        <f t="shared" si="206"/>
        <v/>
      </c>
      <c r="L223" s="31" t="s">
        <v>1042</v>
      </c>
      <c r="M223" s="4" t="str">
        <f t="shared" si="207"/>
        <v/>
      </c>
      <c r="N223" s="31" t="s">
        <v>1020</v>
      </c>
      <c r="O223" s="4" t="str">
        <f t="shared" si="208"/>
        <v/>
      </c>
      <c r="P223" s="5">
        <v>45443</v>
      </c>
      <c r="Q223" s="5" t="str">
        <f t="shared" si="209"/>
        <v/>
      </c>
      <c r="R223" s="5" t="str">
        <f t="shared" si="210"/>
        <v/>
      </c>
      <c r="S223" s="4">
        <v>151989.373536</v>
      </c>
      <c r="T223" s="7">
        <f t="shared" si="251"/>
        <v>151989</v>
      </c>
      <c r="U223" s="4">
        <v>10183</v>
      </c>
      <c r="V223" s="4">
        <f>VLOOKUP(U223,'CC Odoo'!$A$1:$E$998,4,FALSE)</f>
        <v>955</v>
      </c>
      <c r="W223" s="4" t="str">
        <f t="shared" si="211"/>
        <v>{"955": 100.0}</v>
      </c>
      <c r="X223" s="4" t="str">
        <f t="shared" si="212"/>
        <v>101011701</v>
      </c>
      <c r="Y223" s="4" t="str">
        <f t="shared" si="213"/>
        <v>3010093</v>
      </c>
      <c r="Z223" s="4" t="str">
        <f t="shared" si="214"/>
        <v>3010094</v>
      </c>
      <c r="AA223" s="4" t="str">
        <f t="shared" si="215"/>
        <v>101011701</v>
      </c>
      <c r="AB223" s="4" t="str">
        <f t="shared" si="216"/>
        <v>3010096</v>
      </c>
      <c r="AC223" s="4" t="str">
        <f t="shared" si="217"/>
        <v>3010097</v>
      </c>
      <c r="AD223" s="5">
        <f t="shared" si="218"/>
        <v>45448</v>
      </c>
      <c r="AE223" s="5" t="str">
        <f t="shared" si="219"/>
        <v/>
      </c>
      <c r="AF223" s="5">
        <f t="shared" si="220"/>
        <v>45418</v>
      </c>
      <c r="AG223" s="5" t="str">
        <f t="shared" si="221"/>
        <v/>
      </c>
      <c r="AH223" s="5">
        <f t="shared" si="222"/>
        <v>45443</v>
      </c>
      <c r="AI223" s="5" t="str">
        <f t="shared" si="223"/>
        <v/>
      </c>
      <c r="AJ223" s="5">
        <f t="shared" si="224"/>
        <v>45428</v>
      </c>
      <c r="AK223" s="5" t="str">
        <f t="shared" si="225"/>
        <v/>
      </c>
      <c r="AL223" s="5">
        <f t="shared" si="226"/>
        <v>45413</v>
      </c>
      <c r="AM223" s="5" t="str">
        <f t="shared" si="227"/>
        <v/>
      </c>
      <c r="AN223" s="5">
        <f t="shared" si="228"/>
        <v>45434</v>
      </c>
      <c r="AO223" s="5" t="str">
        <f t="shared" si="229"/>
        <v/>
      </c>
      <c r="AQ223" s="4" t="str">
        <f t="shared" si="252"/>
        <v>{"</v>
      </c>
      <c r="AR223" s="4" t="str">
        <f t="shared" si="253"/>
        <v>"</v>
      </c>
      <c r="AS223" s="4" t="str">
        <f t="shared" si="254"/>
        <v xml:space="preserve">: </v>
      </c>
      <c r="AT223" s="4" t="str">
        <f t="shared" si="255"/>
        <v>100.0</v>
      </c>
      <c r="AU223" s="4" t="str">
        <f t="shared" si="256"/>
        <v>}</v>
      </c>
      <c r="AW223" s="8" t="str">
        <f t="shared" si="231"/>
        <v>15% PUR</v>
      </c>
      <c r="AX223" s="8" t="str">
        <f t="shared" si="232"/>
        <v>0% PUR</v>
      </c>
      <c r="AY223" s="8" t="str">
        <f t="shared" si="233"/>
        <v>15% PUR</v>
      </c>
      <c r="AZ223" s="8" t="str">
        <f t="shared" si="234"/>
        <v>15% PUR</v>
      </c>
      <c r="BA223" s="8" t="str">
        <f t="shared" si="235"/>
        <v>15% PUR</v>
      </c>
      <c r="BB223" s="8" t="str">
        <f t="shared" si="236"/>
        <v>0% PUR</v>
      </c>
      <c r="BC223" s="4" t="str">
        <f t="shared" si="230"/>
        <v>Deduction of Advance Payment to Suppliers</v>
      </c>
      <c r="BD223" s="4" t="str">
        <f t="shared" si="257"/>
        <v>Manpower</v>
      </c>
      <c r="BE223" s="4" t="str">
        <f t="shared" si="258"/>
        <v>Machinary</v>
      </c>
      <c r="BF223" s="4" t="str">
        <f t="shared" si="259"/>
        <v>Deduction of Advance Payment to Suppliers</v>
      </c>
      <c r="BG223" s="4" t="str">
        <f t="shared" si="260"/>
        <v>Indirect Costs</v>
      </c>
      <c r="BH223" s="4" t="str">
        <f t="shared" si="261"/>
        <v>Overheads</v>
      </c>
      <c r="BI223" s="4">
        <f t="shared" si="237"/>
        <v>-1</v>
      </c>
      <c r="BJ223" s="4">
        <f t="shared" si="238"/>
        <v>1</v>
      </c>
      <c r="BK223" s="4">
        <f t="shared" si="239"/>
        <v>1</v>
      </c>
      <c r="BL223" s="4">
        <f t="shared" si="240"/>
        <v>-1</v>
      </c>
      <c r="BM223" s="4">
        <f t="shared" si="241"/>
        <v>1</v>
      </c>
      <c r="BN223" s="4">
        <f t="shared" si="242"/>
        <v>1</v>
      </c>
      <c r="BO223" s="26">
        <f t="shared" si="243"/>
        <v>70447</v>
      </c>
      <c r="BP223" s="26">
        <f t="shared" si="244"/>
        <v>34410</v>
      </c>
      <c r="BQ223" s="26">
        <f t="shared" si="245"/>
        <v>3177</v>
      </c>
      <c r="BR223" s="26">
        <f t="shared" si="246"/>
        <v>14105</v>
      </c>
      <c r="BS223" s="26">
        <f t="shared" si="247"/>
        <v>6034</v>
      </c>
      <c r="BT223" s="26">
        <f t="shared" si="248"/>
        <v>13922</v>
      </c>
      <c r="BU223" s="27">
        <f t="shared" si="249"/>
        <v>-151989</v>
      </c>
      <c r="BV223" s="27" t="str">
        <f t="shared" si="250"/>
        <v/>
      </c>
    </row>
    <row r="224" spans="1:74" x14ac:dyDescent="0.2">
      <c r="A224" s="4" t="s">
        <v>794</v>
      </c>
      <c r="B224" s="5">
        <v>45413</v>
      </c>
      <c r="C224" s="5">
        <f t="shared" si="202"/>
        <v>45383</v>
      </c>
      <c r="D224" s="31" t="s">
        <v>1038</v>
      </c>
      <c r="E224" s="4" t="str">
        <f t="shared" si="203"/>
        <v>Raw Material Supplier</v>
      </c>
      <c r="F224" s="31" t="s">
        <v>1039</v>
      </c>
      <c r="G224" s="4" t="str">
        <f t="shared" si="204"/>
        <v>Employees Wages &amp; Salaries</v>
      </c>
      <c r="H224" s="31" t="s">
        <v>1041</v>
      </c>
      <c r="I224" s="4" t="str">
        <f t="shared" si="205"/>
        <v>Machinary Depreciation &amp; Maintenance</v>
      </c>
      <c r="J224" s="31" t="s">
        <v>1040</v>
      </c>
      <c r="K224" s="4" t="str">
        <f t="shared" si="206"/>
        <v>Subcontractors &amp; Services</v>
      </c>
      <c r="L224" s="31" t="s">
        <v>1042</v>
      </c>
      <c r="M224" s="4" t="str">
        <f t="shared" si="207"/>
        <v>Indirect Costs</v>
      </c>
      <c r="N224" s="31" t="s">
        <v>1020</v>
      </c>
      <c r="O224" s="4" t="str">
        <f t="shared" si="208"/>
        <v>Overheads</v>
      </c>
      <c r="P224" s="5">
        <v>45443</v>
      </c>
      <c r="Q224" s="5">
        <f t="shared" si="209"/>
        <v>45413</v>
      </c>
      <c r="R224" s="5">
        <f t="shared" si="210"/>
        <v>45413</v>
      </c>
      <c r="S224" s="4">
        <v>100000</v>
      </c>
      <c r="T224" s="7">
        <f t="shared" si="251"/>
        <v>100000</v>
      </c>
      <c r="U224" s="4">
        <v>10168</v>
      </c>
      <c r="V224" s="4">
        <f>VLOOKUP(U224,'CC Odoo'!$A$1:$E$998,4,FALSE)</f>
        <v>940</v>
      </c>
      <c r="W224" s="4" t="str">
        <f t="shared" si="211"/>
        <v>{"940": 100.0}</v>
      </c>
      <c r="X224" s="4" t="str">
        <f t="shared" si="212"/>
        <v>3010092</v>
      </c>
      <c r="Y224" s="4" t="str">
        <f t="shared" si="213"/>
        <v>3010093</v>
      </c>
      <c r="Z224" s="4" t="str">
        <f t="shared" si="214"/>
        <v>3010094</v>
      </c>
      <c r="AA224" s="4" t="str">
        <f t="shared" si="215"/>
        <v>3010095</v>
      </c>
      <c r="AB224" s="4" t="str">
        <f t="shared" si="216"/>
        <v>3010096</v>
      </c>
      <c r="AC224" s="4" t="str">
        <f t="shared" si="217"/>
        <v>3010097</v>
      </c>
      <c r="AD224" s="5">
        <f t="shared" si="218"/>
        <v>45448</v>
      </c>
      <c r="AE224" s="5">
        <f t="shared" si="219"/>
        <v>45448</v>
      </c>
      <c r="AF224" s="5">
        <f t="shared" si="220"/>
        <v>45418</v>
      </c>
      <c r="AG224" s="5">
        <f t="shared" si="221"/>
        <v>45418</v>
      </c>
      <c r="AH224" s="5">
        <f t="shared" si="222"/>
        <v>45443</v>
      </c>
      <c r="AI224" s="5">
        <f t="shared" si="223"/>
        <v>45443</v>
      </c>
      <c r="AJ224" s="5">
        <f t="shared" si="224"/>
        <v>45428</v>
      </c>
      <c r="AK224" s="5">
        <f t="shared" si="225"/>
        <v>45428</v>
      </c>
      <c r="AL224" s="5">
        <f t="shared" si="226"/>
        <v>45413</v>
      </c>
      <c r="AM224" s="5">
        <f t="shared" si="227"/>
        <v>45413</v>
      </c>
      <c r="AN224" s="5">
        <f t="shared" si="228"/>
        <v>45434</v>
      </c>
      <c r="AO224" s="5">
        <f t="shared" si="229"/>
        <v>45434</v>
      </c>
      <c r="AQ224" s="4" t="str">
        <f t="shared" si="252"/>
        <v>{"</v>
      </c>
      <c r="AR224" s="4" t="str">
        <f t="shared" si="253"/>
        <v>"</v>
      </c>
      <c r="AS224" s="4" t="str">
        <f t="shared" si="254"/>
        <v xml:space="preserve">: </v>
      </c>
      <c r="AT224" s="4" t="str">
        <f t="shared" si="255"/>
        <v>100.0</v>
      </c>
      <c r="AU224" s="4" t="str">
        <f t="shared" si="256"/>
        <v>}</v>
      </c>
      <c r="AW224" s="8" t="str">
        <f t="shared" si="231"/>
        <v>15% PUR</v>
      </c>
      <c r="AX224" s="8" t="str">
        <f t="shared" si="232"/>
        <v>0% PUR</v>
      </c>
      <c r="AY224" s="8" t="str">
        <f t="shared" si="233"/>
        <v>15% PUR</v>
      </c>
      <c r="AZ224" s="8" t="str">
        <f t="shared" si="234"/>
        <v>15% PUR</v>
      </c>
      <c r="BA224" s="8" t="str">
        <f t="shared" si="235"/>
        <v>15% PUR</v>
      </c>
      <c r="BB224" s="8" t="str">
        <f t="shared" si="236"/>
        <v>0% PUR</v>
      </c>
      <c r="BC224" s="4" t="str">
        <f t="shared" si="230"/>
        <v>Raw Material</v>
      </c>
      <c r="BD224" s="4" t="str">
        <f t="shared" si="257"/>
        <v>Manpower</v>
      </c>
      <c r="BE224" s="4" t="str">
        <f t="shared" si="258"/>
        <v>Machinary</v>
      </c>
      <c r="BF224" s="4" t="str">
        <f t="shared" si="259"/>
        <v>Subcontractors</v>
      </c>
      <c r="BG224" s="4" t="str">
        <f t="shared" si="260"/>
        <v>Indirect Costs</v>
      </c>
      <c r="BH224" s="4" t="str">
        <f t="shared" si="261"/>
        <v>Overheads</v>
      </c>
      <c r="BI224" s="4">
        <f t="shared" si="237"/>
        <v>1</v>
      </c>
      <c r="BJ224" s="4">
        <f t="shared" si="238"/>
        <v>1</v>
      </c>
      <c r="BK224" s="4">
        <f t="shared" si="239"/>
        <v>1</v>
      </c>
      <c r="BL224" s="4">
        <f t="shared" si="240"/>
        <v>1</v>
      </c>
      <c r="BM224" s="4">
        <f t="shared" si="241"/>
        <v>1</v>
      </c>
      <c r="BN224" s="4">
        <f t="shared" si="242"/>
        <v>1</v>
      </c>
      <c r="BO224" s="26">
        <f t="shared" si="243"/>
        <v>46350</v>
      </c>
      <c r="BP224" s="26">
        <f t="shared" si="244"/>
        <v>22640</v>
      </c>
      <c r="BQ224" s="26">
        <f t="shared" si="245"/>
        <v>2090</v>
      </c>
      <c r="BR224" s="26">
        <f t="shared" si="246"/>
        <v>9280</v>
      </c>
      <c r="BS224" s="26">
        <f t="shared" si="247"/>
        <v>3970</v>
      </c>
      <c r="BT224" s="26">
        <f t="shared" si="248"/>
        <v>9160</v>
      </c>
      <c r="BU224" s="27">
        <f t="shared" si="249"/>
        <v>100000</v>
      </c>
      <c r="BV224" s="27">
        <f t="shared" si="250"/>
        <v>93490</v>
      </c>
    </row>
    <row r="225" spans="1:74" x14ac:dyDescent="0.2">
      <c r="A225" s="4" t="s">
        <v>795</v>
      </c>
      <c r="B225" s="5">
        <v>45413</v>
      </c>
      <c r="C225" s="5" t="str">
        <f t="shared" si="202"/>
        <v/>
      </c>
      <c r="D225" s="31" t="s">
        <v>1038</v>
      </c>
      <c r="E225" s="4" t="str">
        <f t="shared" si="203"/>
        <v/>
      </c>
      <c r="F225" s="31" t="s">
        <v>1039</v>
      </c>
      <c r="G225" s="4" t="str">
        <f t="shared" si="204"/>
        <v/>
      </c>
      <c r="H225" s="31" t="s">
        <v>1041</v>
      </c>
      <c r="I225" s="4" t="str">
        <f t="shared" si="205"/>
        <v/>
      </c>
      <c r="J225" s="31" t="s">
        <v>1040</v>
      </c>
      <c r="K225" s="4" t="str">
        <f t="shared" si="206"/>
        <v/>
      </c>
      <c r="L225" s="31" t="s">
        <v>1042</v>
      </c>
      <c r="M225" s="4" t="str">
        <f t="shared" si="207"/>
        <v/>
      </c>
      <c r="N225" s="31" t="s">
        <v>1020</v>
      </c>
      <c r="O225" s="4" t="str">
        <f t="shared" si="208"/>
        <v/>
      </c>
      <c r="P225" s="5">
        <v>45443</v>
      </c>
      <c r="Q225" s="5" t="str">
        <f t="shared" si="209"/>
        <v/>
      </c>
      <c r="R225" s="5" t="str">
        <f t="shared" si="210"/>
        <v/>
      </c>
      <c r="S225" s="4">
        <v>20000</v>
      </c>
      <c r="T225" s="7">
        <f t="shared" si="251"/>
        <v>20000</v>
      </c>
      <c r="U225" s="4">
        <v>10168</v>
      </c>
      <c r="V225" s="4">
        <f>VLOOKUP(U225,'CC Odoo'!$A$1:$E$998,4,FALSE)</f>
        <v>940</v>
      </c>
      <c r="W225" s="4" t="str">
        <f t="shared" si="211"/>
        <v>{"940": 100.0}</v>
      </c>
      <c r="X225" s="4" t="str">
        <f t="shared" si="212"/>
        <v>101011701</v>
      </c>
      <c r="Y225" s="4" t="str">
        <f t="shared" si="213"/>
        <v>3010093</v>
      </c>
      <c r="Z225" s="4" t="str">
        <f t="shared" si="214"/>
        <v>3010094</v>
      </c>
      <c r="AA225" s="4" t="str">
        <f t="shared" si="215"/>
        <v>101011701</v>
      </c>
      <c r="AB225" s="4" t="str">
        <f t="shared" si="216"/>
        <v>3010096</v>
      </c>
      <c r="AC225" s="4" t="str">
        <f t="shared" si="217"/>
        <v>3010097</v>
      </c>
      <c r="AD225" s="5">
        <f t="shared" si="218"/>
        <v>45448</v>
      </c>
      <c r="AE225" s="5" t="str">
        <f t="shared" si="219"/>
        <v/>
      </c>
      <c r="AF225" s="5">
        <f t="shared" si="220"/>
        <v>45418</v>
      </c>
      <c r="AG225" s="5" t="str">
        <f t="shared" si="221"/>
        <v/>
      </c>
      <c r="AH225" s="5">
        <f t="shared" si="222"/>
        <v>45443</v>
      </c>
      <c r="AI225" s="5" t="str">
        <f t="shared" si="223"/>
        <v/>
      </c>
      <c r="AJ225" s="5">
        <f t="shared" si="224"/>
        <v>45428</v>
      </c>
      <c r="AK225" s="5" t="str">
        <f t="shared" si="225"/>
        <v/>
      </c>
      <c r="AL225" s="5">
        <f t="shared" si="226"/>
        <v>45413</v>
      </c>
      <c r="AM225" s="5" t="str">
        <f t="shared" si="227"/>
        <v/>
      </c>
      <c r="AN225" s="5">
        <f t="shared" si="228"/>
        <v>45434</v>
      </c>
      <c r="AO225" s="5" t="str">
        <f t="shared" si="229"/>
        <v/>
      </c>
      <c r="AQ225" s="4" t="str">
        <f t="shared" si="252"/>
        <v>{"</v>
      </c>
      <c r="AR225" s="4" t="str">
        <f t="shared" si="253"/>
        <v>"</v>
      </c>
      <c r="AS225" s="4" t="str">
        <f t="shared" si="254"/>
        <v xml:space="preserve">: </v>
      </c>
      <c r="AT225" s="4" t="str">
        <f t="shared" si="255"/>
        <v>100.0</v>
      </c>
      <c r="AU225" s="4" t="str">
        <f t="shared" si="256"/>
        <v>}</v>
      </c>
      <c r="AW225" s="8" t="str">
        <f t="shared" si="231"/>
        <v>15% PUR</v>
      </c>
      <c r="AX225" s="8" t="str">
        <f t="shared" si="232"/>
        <v>0% PUR</v>
      </c>
      <c r="AY225" s="8" t="str">
        <f t="shared" si="233"/>
        <v>15% PUR</v>
      </c>
      <c r="AZ225" s="8" t="str">
        <f t="shared" si="234"/>
        <v>15% PUR</v>
      </c>
      <c r="BA225" s="8" t="str">
        <f t="shared" si="235"/>
        <v>15% PUR</v>
      </c>
      <c r="BB225" s="8" t="str">
        <f t="shared" si="236"/>
        <v>0% PUR</v>
      </c>
      <c r="BC225" s="4" t="str">
        <f t="shared" si="230"/>
        <v>Deduction of Advance Payment to Suppliers</v>
      </c>
      <c r="BD225" s="4" t="str">
        <f t="shared" si="257"/>
        <v>Manpower</v>
      </c>
      <c r="BE225" s="4" t="str">
        <f t="shared" si="258"/>
        <v>Machinary</v>
      </c>
      <c r="BF225" s="4" t="str">
        <f t="shared" si="259"/>
        <v>Deduction of Advance Payment to Suppliers</v>
      </c>
      <c r="BG225" s="4" t="str">
        <f t="shared" si="260"/>
        <v>Indirect Costs</v>
      </c>
      <c r="BH225" s="4" t="str">
        <f t="shared" si="261"/>
        <v>Overheads</v>
      </c>
      <c r="BI225" s="4">
        <f t="shared" si="237"/>
        <v>-1</v>
      </c>
      <c r="BJ225" s="4">
        <f t="shared" si="238"/>
        <v>1</v>
      </c>
      <c r="BK225" s="4">
        <f t="shared" si="239"/>
        <v>1</v>
      </c>
      <c r="BL225" s="4">
        <f t="shared" si="240"/>
        <v>-1</v>
      </c>
      <c r="BM225" s="4">
        <f t="shared" si="241"/>
        <v>1</v>
      </c>
      <c r="BN225" s="4">
        <f t="shared" si="242"/>
        <v>1</v>
      </c>
      <c r="BO225" s="26">
        <f t="shared" si="243"/>
        <v>9270</v>
      </c>
      <c r="BP225" s="26">
        <f t="shared" si="244"/>
        <v>4528</v>
      </c>
      <c r="BQ225" s="26">
        <f t="shared" si="245"/>
        <v>418</v>
      </c>
      <c r="BR225" s="26">
        <f t="shared" si="246"/>
        <v>1856</v>
      </c>
      <c r="BS225" s="26">
        <f t="shared" si="247"/>
        <v>794</v>
      </c>
      <c r="BT225" s="26">
        <f t="shared" si="248"/>
        <v>1832</v>
      </c>
      <c r="BU225" s="27">
        <f t="shared" si="249"/>
        <v>-20000</v>
      </c>
      <c r="BV225" s="27" t="str">
        <f t="shared" si="250"/>
        <v/>
      </c>
    </row>
    <row r="226" spans="1:74" x14ac:dyDescent="0.2">
      <c r="A226" s="4" t="s">
        <v>794</v>
      </c>
      <c r="B226" s="5">
        <v>45444</v>
      </c>
      <c r="C226" s="5">
        <f t="shared" si="202"/>
        <v>45414</v>
      </c>
      <c r="D226" s="31" t="s">
        <v>1038</v>
      </c>
      <c r="E226" s="4" t="str">
        <f t="shared" si="203"/>
        <v>Raw Material Supplier</v>
      </c>
      <c r="F226" s="31" t="s">
        <v>1039</v>
      </c>
      <c r="G226" s="4" t="str">
        <f t="shared" si="204"/>
        <v>Employees Wages &amp; Salaries</v>
      </c>
      <c r="H226" s="31" t="s">
        <v>1041</v>
      </c>
      <c r="I226" s="4" t="str">
        <f t="shared" si="205"/>
        <v>Machinary Depreciation &amp; Maintenance</v>
      </c>
      <c r="J226" s="31" t="s">
        <v>1040</v>
      </c>
      <c r="K226" s="4" t="str">
        <f t="shared" si="206"/>
        <v>Subcontractors &amp; Services</v>
      </c>
      <c r="L226" s="31" t="s">
        <v>1042</v>
      </c>
      <c r="M226" s="4" t="str">
        <f t="shared" si="207"/>
        <v>Indirect Costs</v>
      </c>
      <c r="N226" s="31" t="s">
        <v>1020</v>
      </c>
      <c r="O226" s="4" t="str">
        <f t="shared" si="208"/>
        <v>Overheads</v>
      </c>
      <c r="P226" s="5">
        <v>45473</v>
      </c>
      <c r="Q226" s="5">
        <f t="shared" si="209"/>
        <v>45443</v>
      </c>
      <c r="R226" s="5">
        <f t="shared" si="210"/>
        <v>45443</v>
      </c>
      <c r="S226" s="4">
        <v>190500.6</v>
      </c>
      <c r="T226" s="7">
        <f t="shared" si="251"/>
        <v>190501</v>
      </c>
      <c r="U226" s="4">
        <v>10077</v>
      </c>
      <c r="V226" s="4">
        <f>VLOOKUP(U226,'CC Odoo'!$A$1:$E$998,4,FALSE)</f>
        <v>851</v>
      </c>
      <c r="W226" s="4" t="str">
        <f t="shared" si="211"/>
        <v>{"851": 100.0}</v>
      </c>
      <c r="X226" s="4" t="str">
        <f t="shared" si="212"/>
        <v>3010092</v>
      </c>
      <c r="Y226" s="4" t="str">
        <f t="shared" si="213"/>
        <v>3010093</v>
      </c>
      <c r="Z226" s="4" t="str">
        <f t="shared" si="214"/>
        <v>3010094</v>
      </c>
      <c r="AA226" s="4" t="str">
        <f t="shared" si="215"/>
        <v>3010095</v>
      </c>
      <c r="AB226" s="4" t="str">
        <f t="shared" si="216"/>
        <v>3010096</v>
      </c>
      <c r="AC226" s="4" t="str">
        <f t="shared" si="217"/>
        <v>3010097</v>
      </c>
      <c r="AD226" s="5">
        <f t="shared" si="218"/>
        <v>45478</v>
      </c>
      <c r="AE226" s="5">
        <f t="shared" si="219"/>
        <v>45478</v>
      </c>
      <c r="AF226" s="5">
        <f t="shared" si="220"/>
        <v>45448</v>
      </c>
      <c r="AG226" s="5">
        <f t="shared" si="221"/>
        <v>45448</v>
      </c>
      <c r="AH226" s="5">
        <f t="shared" si="222"/>
        <v>45473</v>
      </c>
      <c r="AI226" s="5">
        <f t="shared" si="223"/>
        <v>45473</v>
      </c>
      <c r="AJ226" s="5">
        <f t="shared" si="224"/>
        <v>45458</v>
      </c>
      <c r="AK226" s="5">
        <f t="shared" si="225"/>
        <v>45458</v>
      </c>
      <c r="AL226" s="5">
        <f t="shared" si="226"/>
        <v>45443</v>
      </c>
      <c r="AM226" s="5">
        <f t="shared" si="227"/>
        <v>45443</v>
      </c>
      <c r="AN226" s="5">
        <f t="shared" si="228"/>
        <v>45464</v>
      </c>
      <c r="AO226" s="5">
        <f t="shared" si="229"/>
        <v>45464</v>
      </c>
      <c r="AQ226" s="4" t="str">
        <f t="shared" si="252"/>
        <v>{"</v>
      </c>
      <c r="AR226" s="4" t="str">
        <f t="shared" si="253"/>
        <v>"</v>
      </c>
      <c r="AS226" s="4" t="str">
        <f t="shared" si="254"/>
        <v xml:space="preserve">: </v>
      </c>
      <c r="AT226" s="4" t="str">
        <f t="shared" si="255"/>
        <v>100.0</v>
      </c>
      <c r="AU226" s="4" t="str">
        <f t="shared" si="256"/>
        <v>}</v>
      </c>
      <c r="AW226" s="8" t="str">
        <f t="shared" si="231"/>
        <v>15% PUR</v>
      </c>
      <c r="AX226" s="8" t="str">
        <f t="shared" si="232"/>
        <v>0% PUR</v>
      </c>
      <c r="AY226" s="8" t="str">
        <f t="shared" si="233"/>
        <v>15% PUR</v>
      </c>
      <c r="AZ226" s="8" t="str">
        <f t="shared" si="234"/>
        <v>15% PUR</v>
      </c>
      <c r="BA226" s="8" t="str">
        <f t="shared" si="235"/>
        <v>15% PUR</v>
      </c>
      <c r="BB226" s="8" t="str">
        <f t="shared" si="236"/>
        <v>0% PUR</v>
      </c>
      <c r="BC226" s="4" t="str">
        <f t="shared" si="230"/>
        <v>Raw Material</v>
      </c>
      <c r="BD226" s="4" t="str">
        <f t="shared" si="257"/>
        <v>Manpower</v>
      </c>
      <c r="BE226" s="4" t="str">
        <f t="shared" si="258"/>
        <v>Machinary</v>
      </c>
      <c r="BF226" s="4" t="str">
        <f t="shared" si="259"/>
        <v>Subcontractors</v>
      </c>
      <c r="BG226" s="4" t="str">
        <f t="shared" si="260"/>
        <v>Indirect Costs</v>
      </c>
      <c r="BH226" s="4" t="str">
        <f t="shared" si="261"/>
        <v>Overheads</v>
      </c>
      <c r="BI226" s="4">
        <f t="shared" si="237"/>
        <v>1</v>
      </c>
      <c r="BJ226" s="4">
        <f t="shared" si="238"/>
        <v>1</v>
      </c>
      <c r="BK226" s="4">
        <f t="shared" si="239"/>
        <v>1</v>
      </c>
      <c r="BL226" s="4">
        <f t="shared" si="240"/>
        <v>1</v>
      </c>
      <c r="BM226" s="4">
        <f t="shared" si="241"/>
        <v>1</v>
      </c>
      <c r="BN226" s="4">
        <f t="shared" si="242"/>
        <v>1</v>
      </c>
      <c r="BO226" s="26">
        <f t="shared" si="243"/>
        <v>88297</v>
      </c>
      <c r="BP226" s="26">
        <f t="shared" si="244"/>
        <v>43129</v>
      </c>
      <c r="BQ226" s="26">
        <f t="shared" si="245"/>
        <v>3981</v>
      </c>
      <c r="BR226" s="26">
        <f t="shared" si="246"/>
        <v>17678</v>
      </c>
      <c r="BS226" s="26">
        <f t="shared" si="247"/>
        <v>7563</v>
      </c>
      <c r="BT226" s="26">
        <f t="shared" si="248"/>
        <v>17450</v>
      </c>
      <c r="BU226" s="27">
        <f t="shared" si="249"/>
        <v>190501</v>
      </c>
      <c r="BV226" s="27">
        <f t="shared" si="250"/>
        <v>178098</v>
      </c>
    </row>
    <row r="227" spans="1:74" x14ac:dyDescent="0.2">
      <c r="A227" s="4" t="s">
        <v>795</v>
      </c>
      <c r="B227" s="5">
        <v>45444</v>
      </c>
      <c r="C227" s="5" t="str">
        <f t="shared" si="202"/>
        <v/>
      </c>
      <c r="D227" s="31" t="s">
        <v>1038</v>
      </c>
      <c r="E227" s="4" t="str">
        <f t="shared" si="203"/>
        <v/>
      </c>
      <c r="F227" s="31" t="s">
        <v>1039</v>
      </c>
      <c r="G227" s="4" t="str">
        <f t="shared" si="204"/>
        <v/>
      </c>
      <c r="H227" s="31" t="s">
        <v>1041</v>
      </c>
      <c r="I227" s="4" t="str">
        <f t="shared" si="205"/>
        <v/>
      </c>
      <c r="J227" s="31" t="s">
        <v>1040</v>
      </c>
      <c r="K227" s="4" t="str">
        <f t="shared" si="206"/>
        <v/>
      </c>
      <c r="L227" s="31" t="s">
        <v>1042</v>
      </c>
      <c r="M227" s="4" t="str">
        <f t="shared" si="207"/>
        <v/>
      </c>
      <c r="N227" s="31" t="s">
        <v>1020</v>
      </c>
      <c r="O227" s="4" t="str">
        <f t="shared" si="208"/>
        <v/>
      </c>
      <c r="P227" s="5">
        <v>45473</v>
      </c>
      <c r="Q227" s="5" t="str">
        <f t="shared" si="209"/>
        <v/>
      </c>
      <c r="R227" s="5" t="str">
        <f t="shared" si="210"/>
        <v/>
      </c>
      <c r="S227" s="4">
        <v>38100.120000000003</v>
      </c>
      <c r="T227" s="7">
        <f t="shared" si="251"/>
        <v>38100</v>
      </c>
      <c r="U227" s="4">
        <v>10077</v>
      </c>
      <c r="V227" s="4">
        <f>VLOOKUP(U227,'CC Odoo'!$A$1:$E$998,4,FALSE)</f>
        <v>851</v>
      </c>
      <c r="W227" s="4" t="str">
        <f t="shared" si="211"/>
        <v>{"851": 100.0}</v>
      </c>
      <c r="X227" s="4" t="str">
        <f t="shared" si="212"/>
        <v>101011701</v>
      </c>
      <c r="Y227" s="4" t="str">
        <f t="shared" si="213"/>
        <v>3010093</v>
      </c>
      <c r="Z227" s="4" t="str">
        <f t="shared" si="214"/>
        <v>3010094</v>
      </c>
      <c r="AA227" s="4" t="str">
        <f t="shared" si="215"/>
        <v>101011701</v>
      </c>
      <c r="AB227" s="4" t="str">
        <f t="shared" si="216"/>
        <v>3010096</v>
      </c>
      <c r="AC227" s="4" t="str">
        <f t="shared" si="217"/>
        <v>3010097</v>
      </c>
      <c r="AD227" s="5">
        <f t="shared" si="218"/>
        <v>45478</v>
      </c>
      <c r="AE227" s="5" t="str">
        <f t="shared" si="219"/>
        <v/>
      </c>
      <c r="AF227" s="5">
        <f t="shared" si="220"/>
        <v>45448</v>
      </c>
      <c r="AG227" s="5" t="str">
        <f t="shared" si="221"/>
        <v/>
      </c>
      <c r="AH227" s="5">
        <f t="shared" si="222"/>
        <v>45473</v>
      </c>
      <c r="AI227" s="5" t="str">
        <f t="shared" si="223"/>
        <v/>
      </c>
      <c r="AJ227" s="5">
        <f t="shared" si="224"/>
        <v>45458</v>
      </c>
      <c r="AK227" s="5" t="str">
        <f t="shared" si="225"/>
        <v/>
      </c>
      <c r="AL227" s="5">
        <f t="shared" si="226"/>
        <v>45443</v>
      </c>
      <c r="AM227" s="5" t="str">
        <f t="shared" si="227"/>
        <v/>
      </c>
      <c r="AN227" s="5">
        <f t="shared" si="228"/>
        <v>45464</v>
      </c>
      <c r="AO227" s="5" t="str">
        <f t="shared" si="229"/>
        <v/>
      </c>
      <c r="AQ227" s="4" t="str">
        <f t="shared" si="252"/>
        <v>{"</v>
      </c>
      <c r="AR227" s="4" t="str">
        <f t="shared" si="253"/>
        <v>"</v>
      </c>
      <c r="AS227" s="4" t="str">
        <f t="shared" si="254"/>
        <v xml:space="preserve">: </v>
      </c>
      <c r="AT227" s="4" t="str">
        <f t="shared" si="255"/>
        <v>100.0</v>
      </c>
      <c r="AU227" s="4" t="str">
        <f t="shared" si="256"/>
        <v>}</v>
      </c>
      <c r="AW227" s="8" t="str">
        <f t="shared" si="231"/>
        <v>15% PUR</v>
      </c>
      <c r="AX227" s="8" t="str">
        <f t="shared" si="232"/>
        <v>0% PUR</v>
      </c>
      <c r="AY227" s="8" t="str">
        <f t="shared" si="233"/>
        <v>15% PUR</v>
      </c>
      <c r="AZ227" s="8" t="str">
        <f t="shared" si="234"/>
        <v>15% PUR</v>
      </c>
      <c r="BA227" s="8" t="str">
        <f t="shared" si="235"/>
        <v>15% PUR</v>
      </c>
      <c r="BB227" s="8" t="str">
        <f t="shared" si="236"/>
        <v>0% PUR</v>
      </c>
      <c r="BC227" s="4" t="str">
        <f t="shared" si="230"/>
        <v>Deduction of Advance Payment to Suppliers</v>
      </c>
      <c r="BD227" s="4" t="str">
        <f t="shared" si="257"/>
        <v>Manpower</v>
      </c>
      <c r="BE227" s="4" t="str">
        <f t="shared" si="258"/>
        <v>Machinary</v>
      </c>
      <c r="BF227" s="4" t="str">
        <f t="shared" si="259"/>
        <v>Deduction of Advance Payment to Suppliers</v>
      </c>
      <c r="BG227" s="4" t="str">
        <f t="shared" si="260"/>
        <v>Indirect Costs</v>
      </c>
      <c r="BH227" s="4" t="str">
        <f t="shared" si="261"/>
        <v>Overheads</v>
      </c>
      <c r="BI227" s="4">
        <f t="shared" si="237"/>
        <v>-1</v>
      </c>
      <c r="BJ227" s="4">
        <f t="shared" si="238"/>
        <v>1</v>
      </c>
      <c r="BK227" s="4">
        <f t="shared" si="239"/>
        <v>1</v>
      </c>
      <c r="BL227" s="4">
        <f t="shared" si="240"/>
        <v>-1</v>
      </c>
      <c r="BM227" s="4">
        <f t="shared" si="241"/>
        <v>1</v>
      </c>
      <c r="BN227" s="4">
        <f t="shared" si="242"/>
        <v>1</v>
      </c>
      <c r="BO227" s="26">
        <f t="shared" si="243"/>
        <v>17659</v>
      </c>
      <c r="BP227" s="26">
        <f t="shared" si="244"/>
        <v>8626</v>
      </c>
      <c r="BQ227" s="26">
        <f t="shared" si="245"/>
        <v>796</v>
      </c>
      <c r="BR227" s="26">
        <f t="shared" si="246"/>
        <v>3536</v>
      </c>
      <c r="BS227" s="26">
        <f t="shared" si="247"/>
        <v>1513</v>
      </c>
      <c r="BT227" s="26">
        <f t="shared" si="248"/>
        <v>3490</v>
      </c>
      <c r="BU227" s="27">
        <f t="shared" si="249"/>
        <v>-38100</v>
      </c>
      <c r="BV227" s="27" t="str">
        <f t="shared" si="250"/>
        <v/>
      </c>
    </row>
    <row r="228" spans="1:74" x14ac:dyDescent="0.2">
      <c r="A228" s="4" t="s">
        <v>794</v>
      </c>
      <c r="B228" s="5">
        <v>45444</v>
      </c>
      <c r="C228" s="5">
        <f t="shared" si="202"/>
        <v>45414</v>
      </c>
      <c r="D228" s="31" t="s">
        <v>1038</v>
      </c>
      <c r="E228" s="4" t="str">
        <f t="shared" si="203"/>
        <v>Raw Material Supplier</v>
      </c>
      <c r="F228" s="31" t="s">
        <v>1039</v>
      </c>
      <c r="G228" s="4" t="str">
        <f t="shared" si="204"/>
        <v>Employees Wages &amp; Salaries</v>
      </c>
      <c r="H228" s="31" t="s">
        <v>1041</v>
      </c>
      <c r="I228" s="4" t="str">
        <f t="shared" si="205"/>
        <v>Machinary Depreciation &amp; Maintenance</v>
      </c>
      <c r="J228" s="31" t="s">
        <v>1040</v>
      </c>
      <c r="K228" s="4" t="str">
        <f t="shared" si="206"/>
        <v>Subcontractors &amp; Services</v>
      </c>
      <c r="L228" s="31" t="s">
        <v>1042</v>
      </c>
      <c r="M228" s="4" t="str">
        <f t="shared" si="207"/>
        <v>Indirect Costs</v>
      </c>
      <c r="N228" s="31" t="s">
        <v>1020</v>
      </c>
      <c r="O228" s="4" t="str">
        <f t="shared" si="208"/>
        <v>Overheads</v>
      </c>
      <c r="P228" s="5">
        <v>45473</v>
      </c>
      <c r="Q228" s="5">
        <f t="shared" si="209"/>
        <v>45443</v>
      </c>
      <c r="R228" s="5">
        <f t="shared" si="210"/>
        <v>45443</v>
      </c>
      <c r="S228" s="4">
        <v>205662.18</v>
      </c>
      <c r="T228" s="7">
        <f t="shared" si="251"/>
        <v>205662</v>
      </c>
      <c r="U228" s="4">
        <v>10251</v>
      </c>
      <c r="V228" s="4">
        <f>VLOOKUP(U228,'CC Odoo'!$A$1:$E$998,4,FALSE)</f>
        <v>1023</v>
      </c>
      <c r="W228" s="4" t="str">
        <f t="shared" si="211"/>
        <v>{"1023": 100.0}</v>
      </c>
      <c r="X228" s="4" t="str">
        <f t="shared" si="212"/>
        <v>3010092</v>
      </c>
      <c r="Y228" s="4" t="str">
        <f t="shared" si="213"/>
        <v>3010093</v>
      </c>
      <c r="Z228" s="4" t="str">
        <f t="shared" si="214"/>
        <v>3010094</v>
      </c>
      <c r="AA228" s="4" t="str">
        <f t="shared" si="215"/>
        <v>3010095</v>
      </c>
      <c r="AB228" s="4" t="str">
        <f t="shared" si="216"/>
        <v>3010096</v>
      </c>
      <c r="AC228" s="4" t="str">
        <f t="shared" si="217"/>
        <v>3010097</v>
      </c>
      <c r="AD228" s="5">
        <f t="shared" si="218"/>
        <v>45478</v>
      </c>
      <c r="AE228" s="5">
        <f t="shared" si="219"/>
        <v>45478</v>
      </c>
      <c r="AF228" s="5">
        <f t="shared" si="220"/>
        <v>45448</v>
      </c>
      <c r="AG228" s="5">
        <f t="shared" si="221"/>
        <v>45448</v>
      </c>
      <c r="AH228" s="5">
        <f t="shared" si="222"/>
        <v>45473</v>
      </c>
      <c r="AI228" s="5">
        <f t="shared" si="223"/>
        <v>45473</v>
      </c>
      <c r="AJ228" s="5">
        <f t="shared" si="224"/>
        <v>45458</v>
      </c>
      <c r="AK228" s="5">
        <f t="shared" si="225"/>
        <v>45458</v>
      </c>
      <c r="AL228" s="5">
        <f t="shared" si="226"/>
        <v>45443</v>
      </c>
      <c r="AM228" s="5">
        <f t="shared" si="227"/>
        <v>45443</v>
      </c>
      <c r="AN228" s="5">
        <f t="shared" si="228"/>
        <v>45464</v>
      </c>
      <c r="AO228" s="5">
        <f t="shared" si="229"/>
        <v>45464</v>
      </c>
      <c r="AQ228" s="4" t="str">
        <f t="shared" si="252"/>
        <v>{"</v>
      </c>
      <c r="AR228" s="4" t="str">
        <f t="shared" si="253"/>
        <v>"</v>
      </c>
      <c r="AS228" s="4" t="str">
        <f t="shared" si="254"/>
        <v xml:space="preserve">: </v>
      </c>
      <c r="AT228" s="4" t="str">
        <f t="shared" si="255"/>
        <v>100.0</v>
      </c>
      <c r="AU228" s="4" t="str">
        <f t="shared" si="256"/>
        <v>}</v>
      </c>
      <c r="AW228" s="8" t="str">
        <f t="shared" si="231"/>
        <v>15% PUR</v>
      </c>
      <c r="AX228" s="8" t="str">
        <f t="shared" si="232"/>
        <v>0% PUR</v>
      </c>
      <c r="AY228" s="8" t="str">
        <f t="shared" si="233"/>
        <v>15% PUR</v>
      </c>
      <c r="AZ228" s="8" t="str">
        <f t="shared" si="234"/>
        <v>15% PUR</v>
      </c>
      <c r="BA228" s="8" t="str">
        <f t="shared" si="235"/>
        <v>15% PUR</v>
      </c>
      <c r="BB228" s="8" t="str">
        <f t="shared" si="236"/>
        <v>0% PUR</v>
      </c>
      <c r="BC228" s="4" t="str">
        <f t="shared" si="230"/>
        <v>Raw Material</v>
      </c>
      <c r="BD228" s="4" t="str">
        <f t="shared" si="257"/>
        <v>Manpower</v>
      </c>
      <c r="BE228" s="4" t="str">
        <f t="shared" si="258"/>
        <v>Machinary</v>
      </c>
      <c r="BF228" s="4" t="str">
        <f t="shared" si="259"/>
        <v>Subcontractors</v>
      </c>
      <c r="BG228" s="4" t="str">
        <f t="shared" si="260"/>
        <v>Indirect Costs</v>
      </c>
      <c r="BH228" s="4" t="str">
        <f t="shared" si="261"/>
        <v>Overheads</v>
      </c>
      <c r="BI228" s="4">
        <f t="shared" si="237"/>
        <v>1</v>
      </c>
      <c r="BJ228" s="4">
        <f t="shared" si="238"/>
        <v>1</v>
      </c>
      <c r="BK228" s="4">
        <f t="shared" si="239"/>
        <v>1</v>
      </c>
      <c r="BL228" s="4">
        <f t="shared" si="240"/>
        <v>1</v>
      </c>
      <c r="BM228" s="4">
        <f t="shared" si="241"/>
        <v>1</v>
      </c>
      <c r="BN228" s="4">
        <f t="shared" si="242"/>
        <v>1</v>
      </c>
      <c r="BO228" s="26">
        <f t="shared" si="243"/>
        <v>95324</v>
      </c>
      <c r="BP228" s="26">
        <f t="shared" si="244"/>
        <v>46562</v>
      </c>
      <c r="BQ228" s="26">
        <f t="shared" si="245"/>
        <v>4298</v>
      </c>
      <c r="BR228" s="26">
        <f t="shared" si="246"/>
        <v>19085</v>
      </c>
      <c r="BS228" s="26">
        <f t="shared" si="247"/>
        <v>8165</v>
      </c>
      <c r="BT228" s="26">
        <f t="shared" si="248"/>
        <v>18839</v>
      </c>
      <c r="BU228" s="27">
        <f t="shared" si="249"/>
        <v>205662</v>
      </c>
      <c r="BV228" s="27">
        <f t="shared" si="250"/>
        <v>192273</v>
      </c>
    </row>
    <row r="229" spans="1:74" x14ac:dyDescent="0.2">
      <c r="A229" s="4" t="s">
        <v>795</v>
      </c>
      <c r="B229" s="5">
        <v>45444</v>
      </c>
      <c r="C229" s="5" t="str">
        <f t="shared" si="202"/>
        <v/>
      </c>
      <c r="D229" s="31" t="s">
        <v>1038</v>
      </c>
      <c r="E229" s="4" t="str">
        <f t="shared" si="203"/>
        <v/>
      </c>
      <c r="F229" s="31" t="s">
        <v>1039</v>
      </c>
      <c r="G229" s="4" t="str">
        <f t="shared" si="204"/>
        <v/>
      </c>
      <c r="H229" s="31" t="s">
        <v>1041</v>
      </c>
      <c r="I229" s="4" t="str">
        <f t="shared" si="205"/>
        <v/>
      </c>
      <c r="J229" s="31" t="s">
        <v>1040</v>
      </c>
      <c r="K229" s="4" t="str">
        <f t="shared" si="206"/>
        <v/>
      </c>
      <c r="L229" s="31" t="s">
        <v>1042</v>
      </c>
      <c r="M229" s="4" t="str">
        <f t="shared" si="207"/>
        <v/>
      </c>
      <c r="N229" s="31" t="s">
        <v>1020</v>
      </c>
      <c r="O229" s="4" t="str">
        <f t="shared" si="208"/>
        <v/>
      </c>
      <c r="P229" s="5">
        <v>45473</v>
      </c>
      <c r="Q229" s="5" t="str">
        <f t="shared" si="209"/>
        <v/>
      </c>
      <c r="R229" s="5" t="str">
        <f t="shared" si="210"/>
        <v/>
      </c>
      <c r="S229" s="4">
        <v>8103.0898919999991</v>
      </c>
      <c r="T229" s="7">
        <f t="shared" si="251"/>
        <v>8103</v>
      </c>
      <c r="U229" s="4">
        <v>10251</v>
      </c>
      <c r="V229" s="4">
        <f>VLOOKUP(U229,'CC Odoo'!$A$1:$E$998,4,FALSE)</f>
        <v>1023</v>
      </c>
      <c r="W229" s="4" t="str">
        <f t="shared" si="211"/>
        <v>{"1023": 100.0}</v>
      </c>
      <c r="X229" s="4" t="str">
        <f t="shared" si="212"/>
        <v>101011701</v>
      </c>
      <c r="Y229" s="4" t="str">
        <f t="shared" si="213"/>
        <v>3010093</v>
      </c>
      <c r="Z229" s="4" t="str">
        <f t="shared" si="214"/>
        <v>3010094</v>
      </c>
      <c r="AA229" s="4" t="str">
        <f t="shared" si="215"/>
        <v>101011701</v>
      </c>
      <c r="AB229" s="4" t="str">
        <f t="shared" si="216"/>
        <v>3010096</v>
      </c>
      <c r="AC229" s="4" t="str">
        <f t="shared" si="217"/>
        <v>3010097</v>
      </c>
      <c r="AD229" s="5">
        <f t="shared" si="218"/>
        <v>45478</v>
      </c>
      <c r="AE229" s="5" t="str">
        <f t="shared" si="219"/>
        <v/>
      </c>
      <c r="AF229" s="5">
        <f t="shared" si="220"/>
        <v>45448</v>
      </c>
      <c r="AG229" s="5" t="str">
        <f t="shared" si="221"/>
        <v/>
      </c>
      <c r="AH229" s="5">
        <f t="shared" si="222"/>
        <v>45473</v>
      </c>
      <c r="AI229" s="5" t="str">
        <f t="shared" si="223"/>
        <v/>
      </c>
      <c r="AJ229" s="5">
        <f t="shared" si="224"/>
        <v>45458</v>
      </c>
      <c r="AK229" s="5" t="str">
        <f t="shared" si="225"/>
        <v/>
      </c>
      <c r="AL229" s="5">
        <f t="shared" si="226"/>
        <v>45443</v>
      </c>
      <c r="AM229" s="5" t="str">
        <f t="shared" si="227"/>
        <v/>
      </c>
      <c r="AN229" s="5">
        <f t="shared" si="228"/>
        <v>45464</v>
      </c>
      <c r="AO229" s="5" t="str">
        <f t="shared" si="229"/>
        <v/>
      </c>
      <c r="AQ229" s="4" t="str">
        <f t="shared" si="252"/>
        <v>{"</v>
      </c>
      <c r="AR229" s="4" t="str">
        <f t="shared" si="253"/>
        <v>"</v>
      </c>
      <c r="AS229" s="4" t="str">
        <f t="shared" si="254"/>
        <v xml:space="preserve">: </v>
      </c>
      <c r="AT229" s="4" t="str">
        <f t="shared" si="255"/>
        <v>100.0</v>
      </c>
      <c r="AU229" s="4" t="str">
        <f t="shared" si="256"/>
        <v>}</v>
      </c>
      <c r="AW229" s="8" t="str">
        <f t="shared" si="231"/>
        <v>15% PUR</v>
      </c>
      <c r="AX229" s="8" t="str">
        <f t="shared" si="232"/>
        <v>0% PUR</v>
      </c>
      <c r="AY229" s="8" t="str">
        <f t="shared" si="233"/>
        <v>15% PUR</v>
      </c>
      <c r="AZ229" s="8" t="str">
        <f t="shared" si="234"/>
        <v>15% PUR</v>
      </c>
      <c r="BA229" s="8" t="str">
        <f t="shared" si="235"/>
        <v>15% PUR</v>
      </c>
      <c r="BB229" s="8" t="str">
        <f t="shared" si="236"/>
        <v>0% PUR</v>
      </c>
      <c r="BC229" s="4" t="str">
        <f t="shared" si="230"/>
        <v>Deduction of Advance Payment to Suppliers</v>
      </c>
      <c r="BD229" s="4" t="str">
        <f t="shared" si="257"/>
        <v>Manpower</v>
      </c>
      <c r="BE229" s="4" t="str">
        <f t="shared" si="258"/>
        <v>Machinary</v>
      </c>
      <c r="BF229" s="4" t="str">
        <f t="shared" si="259"/>
        <v>Deduction of Advance Payment to Suppliers</v>
      </c>
      <c r="BG229" s="4" t="str">
        <f t="shared" si="260"/>
        <v>Indirect Costs</v>
      </c>
      <c r="BH229" s="4" t="str">
        <f t="shared" si="261"/>
        <v>Overheads</v>
      </c>
      <c r="BI229" s="4">
        <f t="shared" si="237"/>
        <v>-1</v>
      </c>
      <c r="BJ229" s="4">
        <f t="shared" si="238"/>
        <v>1</v>
      </c>
      <c r="BK229" s="4">
        <f t="shared" si="239"/>
        <v>1</v>
      </c>
      <c r="BL229" s="4">
        <f t="shared" si="240"/>
        <v>-1</v>
      </c>
      <c r="BM229" s="4">
        <f t="shared" si="241"/>
        <v>1</v>
      </c>
      <c r="BN229" s="4">
        <f t="shared" si="242"/>
        <v>1</v>
      </c>
      <c r="BO229" s="26">
        <f t="shared" si="243"/>
        <v>3756</v>
      </c>
      <c r="BP229" s="26">
        <f t="shared" si="244"/>
        <v>1835</v>
      </c>
      <c r="BQ229" s="26">
        <f t="shared" si="245"/>
        <v>169</v>
      </c>
      <c r="BR229" s="26">
        <f t="shared" si="246"/>
        <v>752</v>
      </c>
      <c r="BS229" s="26">
        <f t="shared" si="247"/>
        <v>322</v>
      </c>
      <c r="BT229" s="26">
        <f t="shared" si="248"/>
        <v>742</v>
      </c>
      <c r="BU229" s="27">
        <f t="shared" si="249"/>
        <v>-8103</v>
      </c>
      <c r="BV229" s="27" t="str">
        <f t="shared" si="250"/>
        <v/>
      </c>
    </row>
    <row r="230" spans="1:74" x14ac:dyDescent="0.2">
      <c r="A230" s="4" t="s">
        <v>794</v>
      </c>
      <c r="B230" s="5">
        <v>45444</v>
      </c>
      <c r="C230" s="5">
        <f t="shared" si="202"/>
        <v>45414</v>
      </c>
      <c r="D230" s="31" t="s">
        <v>1038</v>
      </c>
      <c r="E230" s="4" t="str">
        <f t="shared" si="203"/>
        <v>Raw Material Supplier</v>
      </c>
      <c r="F230" s="31" t="s">
        <v>1039</v>
      </c>
      <c r="G230" s="4" t="str">
        <f t="shared" si="204"/>
        <v>Employees Wages &amp; Salaries</v>
      </c>
      <c r="H230" s="31" t="s">
        <v>1041</v>
      </c>
      <c r="I230" s="4" t="str">
        <f t="shared" si="205"/>
        <v>Machinary Depreciation &amp; Maintenance</v>
      </c>
      <c r="J230" s="31" t="s">
        <v>1040</v>
      </c>
      <c r="K230" s="4" t="str">
        <f t="shared" si="206"/>
        <v>Subcontractors &amp; Services</v>
      </c>
      <c r="L230" s="31" t="s">
        <v>1042</v>
      </c>
      <c r="M230" s="4" t="str">
        <f t="shared" si="207"/>
        <v>Indirect Costs</v>
      </c>
      <c r="N230" s="31" t="s">
        <v>1020</v>
      </c>
      <c r="O230" s="4" t="str">
        <f t="shared" si="208"/>
        <v>Overheads</v>
      </c>
      <c r="P230" s="5">
        <v>45473</v>
      </c>
      <c r="Q230" s="5">
        <f t="shared" si="209"/>
        <v>45443</v>
      </c>
      <c r="R230" s="5">
        <f t="shared" si="210"/>
        <v>45443</v>
      </c>
      <c r="S230" s="4">
        <v>2039565</v>
      </c>
      <c r="T230" s="7">
        <f t="shared" si="251"/>
        <v>2039565</v>
      </c>
      <c r="U230" s="4">
        <v>10240</v>
      </c>
      <c r="V230" s="4">
        <f>VLOOKUP(U230,'CC Odoo'!$A$1:$E$998,4,FALSE)</f>
        <v>1012</v>
      </c>
      <c r="W230" s="4" t="str">
        <f t="shared" si="211"/>
        <v>{"1012": 100.0}</v>
      </c>
      <c r="X230" s="4" t="str">
        <f t="shared" si="212"/>
        <v>3010092</v>
      </c>
      <c r="Y230" s="4" t="str">
        <f t="shared" si="213"/>
        <v>3010093</v>
      </c>
      <c r="Z230" s="4" t="str">
        <f t="shared" si="214"/>
        <v>3010094</v>
      </c>
      <c r="AA230" s="4" t="str">
        <f t="shared" si="215"/>
        <v>3010095</v>
      </c>
      <c r="AB230" s="4" t="str">
        <f t="shared" si="216"/>
        <v>3010096</v>
      </c>
      <c r="AC230" s="4" t="str">
        <f t="shared" si="217"/>
        <v>3010097</v>
      </c>
      <c r="AD230" s="5">
        <f t="shared" si="218"/>
        <v>45478</v>
      </c>
      <c r="AE230" s="5">
        <f t="shared" si="219"/>
        <v>45478</v>
      </c>
      <c r="AF230" s="5">
        <f t="shared" si="220"/>
        <v>45448</v>
      </c>
      <c r="AG230" s="5">
        <f t="shared" si="221"/>
        <v>45448</v>
      </c>
      <c r="AH230" s="5">
        <f t="shared" si="222"/>
        <v>45473</v>
      </c>
      <c r="AI230" s="5">
        <f t="shared" si="223"/>
        <v>45473</v>
      </c>
      <c r="AJ230" s="5">
        <f t="shared" si="224"/>
        <v>45458</v>
      </c>
      <c r="AK230" s="5">
        <f t="shared" si="225"/>
        <v>45458</v>
      </c>
      <c r="AL230" s="5">
        <f t="shared" si="226"/>
        <v>45443</v>
      </c>
      <c r="AM230" s="5">
        <f t="shared" si="227"/>
        <v>45443</v>
      </c>
      <c r="AN230" s="5">
        <f t="shared" si="228"/>
        <v>45464</v>
      </c>
      <c r="AO230" s="5">
        <f t="shared" si="229"/>
        <v>45464</v>
      </c>
      <c r="AQ230" s="4" t="str">
        <f t="shared" si="252"/>
        <v>{"</v>
      </c>
      <c r="AR230" s="4" t="str">
        <f t="shared" si="253"/>
        <v>"</v>
      </c>
      <c r="AS230" s="4" t="str">
        <f t="shared" si="254"/>
        <v xml:space="preserve">: </v>
      </c>
      <c r="AT230" s="4" t="str">
        <f t="shared" si="255"/>
        <v>100.0</v>
      </c>
      <c r="AU230" s="4" t="str">
        <f t="shared" si="256"/>
        <v>}</v>
      </c>
      <c r="AW230" s="8" t="str">
        <f t="shared" si="231"/>
        <v>15% PUR</v>
      </c>
      <c r="AX230" s="8" t="str">
        <f t="shared" si="232"/>
        <v>0% PUR</v>
      </c>
      <c r="AY230" s="8" t="str">
        <f t="shared" si="233"/>
        <v>15% PUR</v>
      </c>
      <c r="AZ230" s="8" t="str">
        <f t="shared" si="234"/>
        <v>15% PUR</v>
      </c>
      <c r="BA230" s="8" t="str">
        <f t="shared" si="235"/>
        <v>15% PUR</v>
      </c>
      <c r="BB230" s="8" t="str">
        <f t="shared" si="236"/>
        <v>0% PUR</v>
      </c>
      <c r="BC230" s="4" t="str">
        <f t="shared" si="230"/>
        <v>Raw Material</v>
      </c>
      <c r="BD230" s="4" t="str">
        <f t="shared" si="257"/>
        <v>Manpower</v>
      </c>
      <c r="BE230" s="4" t="str">
        <f t="shared" si="258"/>
        <v>Machinary</v>
      </c>
      <c r="BF230" s="4" t="str">
        <f t="shared" si="259"/>
        <v>Subcontractors</v>
      </c>
      <c r="BG230" s="4" t="str">
        <f t="shared" si="260"/>
        <v>Indirect Costs</v>
      </c>
      <c r="BH230" s="4" t="str">
        <f t="shared" si="261"/>
        <v>Overheads</v>
      </c>
      <c r="BI230" s="4">
        <f t="shared" si="237"/>
        <v>1</v>
      </c>
      <c r="BJ230" s="4">
        <f t="shared" si="238"/>
        <v>1</v>
      </c>
      <c r="BK230" s="4">
        <f t="shared" si="239"/>
        <v>1</v>
      </c>
      <c r="BL230" s="4">
        <f t="shared" si="240"/>
        <v>1</v>
      </c>
      <c r="BM230" s="4">
        <f t="shared" si="241"/>
        <v>1</v>
      </c>
      <c r="BN230" s="4">
        <f t="shared" si="242"/>
        <v>1</v>
      </c>
      <c r="BO230" s="26">
        <f t="shared" si="243"/>
        <v>945338</v>
      </c>
      <c r="BP230" s="26">
        <f t="shared" si="244"/>
        <v>461758</v>
      </c>
      <c r="BQ230" s="26">
        <f t="shared" si="245"/>
        <v>42627</v>
      </c>
      <c r="BR230" s="26">
        <f t="shared" si="246"/>
        <v>189272</v>
      </c>
      <c r="BS230" s="26">
        <f t="shared" si="247"/>
        <v>80971</v>
      </c>
      <c r="BT230" s="26">
        <f t="shared" si="248"/>
        <v>186824</v>
      </c>
      <c r="BU230" s="27">
        <f t="shared" si="249"/>
        <v>2039565</v>
      </c>
      <c r="BV230" s="27">
        <f t="shared" si="250"/>
        <v>1906790</v>
      </c>
    </row>
    <row r="231" spans="1:74" x14ac:dyDescent="0.2">
      <c r="A231" s="4" t="s">
        <v>795</v>
      </c>
      <c r="B231" s="5">
        <v>45444</v>
      </c>
      <c r="C231" s="5" t="str">
        <f t="shared" si="202"/>
        <v/>
      </c>
      <c r="D231" s="31" t="s">
        <v>1038</v>
      </c>
      <c r="E231" s="4" t="str">
        <f t="shared" si="203"/>
        <v/>
      </c>
      <c r="F231" s="31" t="s">
        <v>1039</v>
      </c>
      <c r="G231" s="4" t="str">
        <f t="shared" si="204"/>
        <v/>
      </c>
      <c r="H231" s="31" t="s">
        <v>1041</v>
      </c>
      <c r="I231" s="4" t="str">
        <f t="shared" si="205"/>
        <v/>
      </c>
      <c r="J231" s="31" t="s">
        <v>1040</v>
      </c>
      <c r="K231" s="4" t="str">
        <f t="shared" si="206"/>
        <v/>
      </c>
      <c r="L231" s="31" t="s">
        <v>1042</v>
      </c>
      <c r="M231" s="4" t="str">
        <f t="shared" si="207"/>
        <v/>
      </c>
      <c r="N231" s="31" t="s">
        <v>1020</v>
      </c>
      <c r="O231" s="4" t="str">
        <f t="shared" si="208"/>
        <v/>
      </c>
      <c r="P231" s="5">
        <v>45473</v>
      </c>
      <c r="Q231" s="5" t="str">
        <f t="shared" si="209"/>
        <v/>
      </c>
      <c r="R231" s="5" t="str">
        <f t="shared" si="210"/>
        <v/>
      </c>
      <c r="S231" s="4">
        <v>611869.5</v>
      </c>
      <c r="T231" s="7">
        <f t="shared" si="251"/>
        <v>611870</v>
      </c>
      <c r="U231" s="4">
        <v>10240</v>
      </c>
      <c r="V231" s="4">
        <f>VLOOKUP(U231,'CC Odoo'!$A$1:$E$998,4,FALSE)</f>
        <v>1012</v>
      </c>
      <c r="W231" s="4" t="str">
        <f t="shared" si="211"/>
        <v>{"1012": 100.0}</v>
      </c>
      <c r="X231" s="4" t="str">
        <f t="shared" si="212"/>
        <v>101011701</v>
      </c>
      <c r="Y231" s="4" t="str">
        <f t="shared" si="213"/>
        <v>3010093</v>
      </c>
      <c r="Z231" s="4" t="str">
        <f t="shared" si="214"/>
        <v>3010094</v>
      </c>
      <c r="AA231" s="4" t="str">
        <f t="shared" si="215"/>
        <v>101011701</v>
      </c>
      <c r="AB231" s="4" t="str">
        <f t="shared" si="216"/>
        <v>3010096</v>
      </c>
      <c r="AC231" s="4" t="str">
        <f t="shared" si="217"/>
        <v>3010097</v>
      </c>
      <c r="AD231" s="5">
        <f t="shared" si="218"/>
        <v>45478</v>
      </c>
      <c r="AE231" s="5" t="str">
        <f t="shared" si="219"/>
        <v/>
      </c>
      <c r="AF231" s="5">
        <f t="shared" si="220"/>
        <v>45448</v>
      </c>
      <c r="AG231" s="5" t="str">
        <f t="shared" si="221"/>
        <v/>
      </c>
      <c r="AH231" s="5">
        <f t="shared" si="222"/>
        <v>45473</v>
      </c>
      <c r="AI231" s="5" t="str">
        <f t="shared" si="223"/>
        <v/>
      </c>
      <c r="AJ231" s="5">
        <f t="shared" si="224"/>
        <v>45458</v>
      </c>
      <c r="AK231" s="5" t="str">
        <f t="shared" si="225"/>
        <v/>
      </c>
      <c r="AL231" s="5">
        <f t="shared" si="226"/>
        <v>45443</v>
      </c>
      <c r="AM231" s="5" t="str">
        <f t="shared" si="227"/>
        <v/>
      </c>
      <c r="AN231" s="5">
        <f t="shared" si="228"/>
        <v>45464</v>
      </c>
      <c r="AO231" s="5" t="str">
        <f t="shared" si="229"/>
        <v/>
      </c>
      <c r="AQ231" s="4" t="str">
        <f t="shared" si="252"/>
        <v>{"</v>
      </c>
      <c r="AR231" s="4" t="str">
        <f t="shared" si="253"/>
        <v>"</v>
      </c>
      <c r="AS231" s="4" t="str">
        <f t="shared" si="254"/>
        <v xml:space="preserve">: </v>
      </c>
      <c r="AT231" s="4" t="str">
        <f t="shared" si="255"/>
        <v>100.0</v>
      </c>
      <c r="AU231" s="4" t="str">
        <f t="shared" si="256"/>
        <v>}</v>
      </c>
      <c r="AW231" s="8" t="str">
        <f t="shared" si="231"/>
        <v>15% PUR</v>
      </c>
      <c r="AX231" s="8" t="str">
        <f t="shared" si="232"/>
        <v>0% PUR</v>
      </c>
      <c r="AY231" s="8" t="str">
        <f t="shared" si="233"/>
        <v>15% PUR</v>
      </c>
      <c r="AZ231" s="8" t="str">
        <f t="shared" si="234"/>
        <v>15% PUR</v>
      </c>
      <c r="BA231" s="8" t="str">
        <f t="shared" si="235"/>
        <v>15% PUR</v>
      </c>
      <c r="BB231" s="8" t="str">
        <f t="shared" si="236"/>
        <v>0% PUR</v>
      </c>
      <c r="BC231" s="4" t="str">
        <f t="shared" si="230"/>
        <v>Deduction of Advance Payment to Suppliers</v>
      </c>
      <c r="BD231" s="4" t="str">
        <f t="shared" si="257"/>
        <v>Manpower</v>
      </c>
      <c r="BE231" s="4" t="str">
        <f t="shared" si="258"/>
        <v>Machinary</v>
      </c>
      <c r="BF231" s="4" t="str">
        <f t="shared" si="259"/>
        <v>Deduction of Advance Payment to Suppliers</v>
      </c>
      <c r="BG231" s="4" t="str">
        <f t="shared" si="260"/>
        <v>Indirect Costs</v>
      </c>
      <c r="BH231" s="4" t="str">
        <f t="shared" si="261"/>
        <v>Overheads</v>
      </c>
      <c r="BI231" s="4">
        <f t="shared" si="237"/>
        <v>-1</v>
      </c>
      <c r="BJ231" s="4">
        <f t="shared" si="238"/>
        <v>1</v>
      </c>
      <c r="BK231" s="4">
        <f t="shared" si="239"/>
        <v>1</v>
      </c>
      <c r="BL231" s="4">
        <f t="shared" si="240"/>
        <v>-1</v>
      </c>
      <c r="BM231" s="4">
        <f t="shared" si="241"/>
        <v>1</v>
      </c>
      <c r="BN231" s="4">
        <f t="shared" si="242"/>
        <v>1</v>
      </c>
      <c r="BO231" s="26">
        <f t="shared" si="243"/>
        <v>283602</v>
      </c>
      <c r="BP231" s="26">
        <f t="shared" si="244"/>
        <v>138527</v>
      </c>
      <c r="BQ231" s="26">
        <f t="shared" si="245"/>
        <v>12788</v>
      </c>
      <c r="BR231" s="26">
        <f t="shared" si="246"/>
        <v>56782</v>
      </c>
      <c r="BS231" s="26">
        <f t="shared" si="247"/>
        <v>24291</v>
      </c>
      <c r="BT231" s="26">
        <f t="shared" si="248"/>
        <v>56047</v>
      </c>
      <c r="BU231" s="27">
        <f t="shared" si="249"/>
        <v>-611870</v>
      </c>
      <c r="BV231" s="27" t="str">
        <f t="shared" si="250"/>
        <v/>
      </c>
    </row>
    <row r="232" spans="1:74" x14ac:dyDescent="0.2">
      <c r="A232" s="4" t="s">
        <v>794</v>
      </c>
      <c r="B232" s="5">
        <v>45444</v>
      </c>
      <c r="C232" s="5">
        <f t="shared" si="202"/>
        <v>45414</v>
      </c>
      <c r="D232" s="31" t="s">
        <v>1038</v>
      </c>
      <c r="E232" s="4" t="str">
        <f t="shared" si="203"/>
        <v>Raw Material Supplier</v>
      </c>
      <c r="F232" s="31" t="s">
        <v>1039</v>
      </c>
      <c r="G232" s="4" t="str">
        <f t="shared" si="204"/>
        <v>Employees Wages &amp; Salaries</v>
      </c>
      <c r="H232" s="31" t="s">
        <v>1041</v>
      </c>
      <c r="I232" s="4" t="str">
        <f t="shared" si="205"/>
        <v>Machinary Depreciation &amp; Maintenance</v>
      </c>
      <c r="J232" s="31" t="s">
        <v>1040</v>
      </c>
      <c r="K232" s="4" t="str">
        <f t="shared" si="206"/>
        <v>Subcontractors &amp; Services</v>
      </c>
      <c r="L232" s="31" t="s">
        <v>1042</v>
      </c>
      <c r="M232" s="4" t="str">
        <f t="shared" si="207"/>
        <v>Indirect Costs</v>
      </c>
      <c r="N232" s="31" t="s">
        <v>1020</v>
      </c>
      <c r="O232" s="4" t="str">
        <f t="shared" si="208"/>
        <v>Overheads</v>
      </c>
      <c r="P232" s="5">
        <v>45473</v>
      </c>
      <c r="Q232" s="5">
        <f t="shared" si="209"/>
        <v>45443</v>
      </c>
      <c r="R232" s="5">
        <f t="shared" si="210"/>
        <v>45443</v>
      </c>
      <c r="S232" s="4">
        <v>311000</v>
      </c>
      <c r="T232" s="7">
        <f t="shared" si="251"/>
        <v>311000</v>
      </c>
      <c r="U232" s="4">
        <v>10012</v>
      </c>
      <c r="V232" s="4">
        <f>VLOOKUP(U232,'CC Odoo'!$A$1:$E$998,4,FALSE)</f>
        <v>800</v>
      </c>
      <c r="W232" s="4" t="str">
        <f t="shared" si="211"/>
        <v>{"800": 100.0}</v>
      </c>
      <c r="X232" s="4" t="str">
        <f t="shared" si="212"/>
        <v>3010092</v>
      </c>
      <c r="Y232" s="4" t="str">
        <f t="shared" si="213"/>
        <v>3010093</v>
      </c>
      <c r="Z232" s="4" t="str">
        <f t="shared" si="214"/>
        <v>3010094</v>
      </c>
      <c r="AA232" s="4" t="str">
        <f t="shared" si="215"/>
        <v>3010095</v>
      </c>
      <c r="AB232" s="4" t="str">
        <f t="shared" si="216"/>
        <v>3010096</v>
      </c>
      <c r="AC232" s="4" t="str">
        <f t="shared" si="217"/>
        <v>3010097</v>
      </c>
      <c r="AD232" s="5">
        <f t="shared" si="218"/>
        <v>45478</v>
      </c>
      <c r="AE232" s="5">
        <f t="shared" si="219"/>
        <v>45478</v>
      </c>
      <c r="AF232" s="5">
        <f t="shared" si="220"/>
        <v>45448</v>
      </c>
      <c r="AG232" s="5">
        <f t="shared" si="221"/>
        <v>45448</v>
      </c>
      <c r="AH232" s="5">
        <f t="shared" si="222"/>
        <v>45473</v>
      </c>
      <c r="AI232" s="5">
        <f t="shared" si="223"/>
        <v>45473</v>
      </c>
      <c r="AJ232" s="5">
        <f t="shared" si="224"/>
        <v>45458</v>
      </c>
      <c r="AK232" s="5">
        <f t="shared" si="225"/>
        <v>45458</v>
      </c>
      <c r="AL232" s="5">
        <f t="shared" si="226"/>
        <v>45443</v>
      </c>
      <c r="AM232" s="5">
        <f t="shared" si="227"/>
        <v>45443</v>
      </c>
      <c r="AN232" s="5">
        <f t="shared" si="228"/>
        <v>45464</v>
      </c>
      <c r="AO232" s="5">
        <f t="shared" si="229"/>
        <v>45464</v>
      </c>
      <c r="AQ232" s="4" t="str">
        <f t="shared" si="252"/>
        <v>{"</v>
      </c>
      <c r="AR232" s="4" t="str">
        <f t="shared" si="253"/>
        <v>"</v>
      </c>
      <c r="AS232" s="4" t="str">
        <f t="shared" si="254"/>
        <v xml:space="preserve">: </v>
      </c>
      <c r="AT232" s="4" t="str">
        <f t="shared" si="255"/>
        <v>100.0</v>
      </c>
      <c r="AU232" s="4" t="str">
        <f t="shared" si="256"/>
        <v>}</v>
      </c>
      <c r="AW232" s="8" t="str">
        <f t="shared" si="231"/>
        <v>15% PUR</v>
      </c>
      <c r="AX232" s="8" t="str">
        <f t="shared" si="232"/>
        <v>0% PUR</v>
      </c>
      <c r="AY232" s="8" t="str">
        <f t="shared" si="233"/>
        <v>15% PUR</v>
      </c>
      <c r="AZ232" s="8" t="str">
        <f t="shared" si="234"/>
        <v>15% PUR</v>
      </c>
      <c r="BA232" s="8" t="str">
        <f t="shared" si="235"/>
        <v>15% PUR</v>
      </c>
      <c r="BB232" s="8" t="str">
        <f t="shared" si="236"/>
        <v>0% PUR</v>
      </c>
      <c r="BC232" s="4" t="str">
        <f t="shared" si="230"/>
        <v>Raw Material</v>
      </c>
      <c r="BD232" s="4" t="str">
        <f t="shared" si="257"/>
        <v>Manpower</v>
      </c>
      <c r="BE232" s="4" t="str">
        <f t="shared" si="258"/>
        <v>Machinary</v>
      </c>
      <c r="BF232" s="4" t="str">
        <f t="shared" si="259"/>
        <v>Subcontractors</v>
      </c>
      <c r="BG232" s="4" t="str">
        <f t="shared" si="260"/>
        <v>Indirect Costs</v>
      </c>
      <c r="BH232" s="4" t="str">
        <f t="shared" si="261"/>
        <v>Overheads</v>
      </c>
      <c r="BI232" s="4">
        <f t="shared" si="237"/>
        <v>1</v>
      </c>
      <c r="BJ232" s="4">
        <f t="shared" si="238"/>
        <v>1</v>
      </c>
      <c r="BK232" s="4">
        <f t="shared" si="239"/>
        <v>1</v>
      </c>
      <c r="BL232" s="4">
        <f t="shared" si="240"/>
        <v>1</v>
      </c>
      <c r="BM232" s="4">
        <f t="shared" si="241"/>
        <v>1</v>
      </c>
      <c r="BN232" s="4">
        <f t="shared" si="242"/>
        <v>1</v>
      </c>
      <c r="BO232" s="26">
        <f t="shared" si="243"/>
        <v>144149</v>
      </c>
      <c r="BP232" s="26">
        <f t="shared" si="244"/>
        <v>70410</v>
      </c>
      <c r="BQ232" s="26">
        <f t="shared" si="245"/>
        <v>6500</v>
      </c>
      <c r="BR232" s="26">
        <f t="shared" si="246"/>
        <v>28861</v>
      </c>
      <c r="BS232" s="26">
        <f t="shared" si="247"/>
        <v>12347</v>
      </c>
      <c r="BT232" s="26">
        <f t="shared" si="248"/>
        <v>28488</v>
      </c>
      <c r="BU232" s="27">
        <f t="shared" si="249"/>
        <v>311000</v>
      </c>
      <c r="BV232" s="27">
        <f t="shared" si="250"/>
        <v>290755</v>
      </c>
    </row>
    <row r="233" spans="1:74" x14ac:dyDescent="0.2">
      <c r="A233" s="4" t="s">
        <v>795</v>
      </c>
      <c r="B233" s="5">
        <v>45444</v>
      </c>
      <c r="C233" s="5" t="str">
        <f t="shared" si="202"/>
        <v/>
      </c>
      <c r="D233" s="31" t="s">
        <v>1038</v>
      </c>
      <c r="E233" s="4" t="str">
        <f t="shared" si="203"/>
        <v/>
      </c>
      <c r="F233" s="31" t="s">
        <v>1039</v>
      </c>
      <c r="G233" s="4" t="str">
        <f t="shared" si="204"/>
        <v/>
      </c>
      <c r="H233" s="31" t="s">
        <v>1041</v>
      </c>
      <c r="I233" s="4" t="str">
        <f t="shared" si="205"/>
        <v/>
      </c>
      <c r="J233" s="31" t="s">
        <v>1040</v>
      </c>
      <c r="K233" s="4" t="str">
        <f t="shared" si="206"/>
        <v/>
      </c>
      <c r="L233" s="31" t="s">
        <v>1042</v>
      </c>
      <c r="M233" s="4" t="str">
        <f t="shared" si="207"/>
        <v/>
      </c>
      <c r="N233" s="31" t="s">
        <v>1020</v>
      </c>
      <c r="O233" s="4" t="str">
        <f t="shared" si="208"/>
        <v/>
      </c>
      <c r="P233" s="5">
        <v>45473</v>
      </c>
      <c r="Q233" s="5" t="str">
        <f t="shared" si="209"/>
        <v/>
      </c>
      <c r="R233" s="5" t="str">
        <f t="shared" si="210"/>
        <v/>
      </c>
      <c r="S233" s="4">
        <v>0</v>
      </c>
      <c r="T233" s="7">
        <f t="shared" si="251"/>
        <v>0</v>
      </c>
      <c r="U233" s="4">
        <v>10012</v>
      </c>
      <c r="V233" s="4">
        <f>VLOOKUP(U233,'CC Odoo'!$A$1:$E$998,4,FALSE)</f>
        <v>800</v>
      </c>
      <c r="W233" s="4" t="str">
        <f t="shared" si="211"/>
        <v>{"800": 100.0}</v>
      </c>
      <c r="X233" s="4" t="str">
        <f t="shared" si="212"/>
        <v>101011701</v>
      </c>
      <c r="Y233" s="4" t="str">
        <f t="shared" si="213"/>
        <v>3010093</v>
      </c>
      <c r="Z233" s="4" t="str">
        <f t="shared" si="214"/>
        <v>3010094</v>
      </c>
      <c r="AA233" s="4" t="str">
        <f t="shared" si="215"/>
        <v>101011701</v>
      </c>
      <c r="AB233" s="4" t="str">
        <f t="shared" si="216"/>
        <v>3010096</v>
      </c>
      <c r="AC233" s="4" t="str">
        <f t="shared" si="217"/>
        <v>3010097</v>
      </c>
      <c r="AD233" s="5">
        <f t="shared" si="218"/>
        <v>45478</v>
      </c>
      <c r="AE233" s="5" t="str">
        <f t="shared" si="219"/>
        <v/>
      </c>
      <c r="AF233" s="5">
        <f t="shared" si="220"/>
        <v>45448</v>
      </c>
      <c r="AG233" s="5" t="str">
        <f t="shared" si="221"/>
        <v/>
      </c>
      <c r="AH233" s="5">
        <f t="shared" si="222"/>
        <v>45473</v>
      </c>
      <c r="AI233" s="5" t="str">
        <f t="shared" si="223"/>
        <v/>
      </c>
      <c r="AJ233" s="5">
        <f t="shared" si="224"/>
        <v>45458</v>
      </c>
      <c r="AK233" s="5" t="str">
        <f t="shared" si="225"/>
        <v/>
      </c>
      <c r="AL233" s="5">
        <f t="shared" si="226"/>
        <v>45443</v>
      </c>
      <c r="AM233" s="5" t="str">
        <f t="shared" si="227"/>
        <v/>
      </c>
      <c r="AN233" s="5">
        <f t="shared" si="228"/>
        <v>45464</v>
      </c>
      <c r="AO233" s="5" t="str">
        <f t="shared" si="229"/>
        <v/>
      </c>
      <c r="AQ233" s="4" t="str">
        <f t="shared" si="252"/>
        <v>{"</v>
      </c>
      <c r="AR233" s="4" t="str">
        <f t="shared" si="253"/>
        <v>"</v>
      </c>
      <c r="AS233" s="4" t="str">
        <f t="shared" si="254"/>
        <v xml:space="preserve">: </v>
      </c>
      <c r="AT233" s="4" t="str">
        <f t="shared" si="255"/>
        <v>100.0</v>
      </c>
      <c r="AU233" s="4" t="str">
        <f t="shared" si="256"/>
        <v>}</v>
      </c>
      <c r="AW233" s="8" t="str">
        <f t="shared" si="231"/>
        <v>15% PUR</v>
      </c>
      <c r="AX233" s="8" t="str">
        <f t="shared" si="232"/>
        <v>0% PUR</v>
      </c>
      <c r="AY233" s="8" t="str">
        <f t="shared" si="233"/>
        <v>15% PUR</v>
      </c>
      <c r="AZ233" s="8" t="str">
        <f t="shared" si="234"/>
        <v>15% PUR</v>
      </c>
      <c r="BA233" s="8" t="str">
        <f t="shared" si="235"/>
        <v>15% PUR</v>
      </c>
      <c r="BB233" s="8" t="str">
        <f t="shared" si="236"/>
        <v>0% PUR</v>
      </c>
      <c r="BC233" s="4" t="str">
        <f t="shared" si="230"/>
        <v>Deduction of Advance Payment to Suppliers</v>
      </c>
      <c r="BD233" s="4" t="str">
        <f t="shared" si="257"/>
        <v>Manpower</v>
      </c>
      <c r="BE233" s="4" t="str">
        <f t="shared" si="258"/>
        <v>Machinary</v>
      </c>
      <c r="BF233" s="4" t="str">
        <f t="shared" si="259"/>
        <v>Deduction of Advance Payment to Suppliers</v>
      </c>
      <c r="BG233" s="4" t="str">
        <f t="shared" si="260"/>
        <v>Indirect Costs</v>
      </c>
      <c r="BH233" s="4" t="str">
        <f t="shared" si="261"/>
        <v>Overheads</v>
      </c>
      <c r="BI233" s="4">
        <f t="shared" si="237"/>
        <v>-1</v>
      </c>
      <c r="BJ233" s="4">
        <f t="shared" si="238"/>
        <v>1</v>
      </c>
      <c r="BK233" s="4">
        <f t="shared" si="239"/>
        <v>1</v>
      </c>
      <c r="BL233" s="4">
        <f t="shared" si="240"/>
        <v>-1</v>
      </c>
      <c r="BM233" s="4">
        <f t="shared" si="241"/>
        <v>1</v>
      </c>
      <c r="BN233" s="4">
        <f t="shared" si="242"/>
        <v>1</v>
      </c>
      <c r="BO233" s="26">
        <f t="shared" si="243"/>
        <v>0</v>
      </c>
      <c r="BP233" s="26">
        <f t="shared" si="244"/>
        <v>0</v>
      </c>
      <c r="BQ233" s="26">
        <f t="shared" si="245"/>
        <v>0</v>
      </c>
      <c r="BR233" s="26">
        <f t="shared" si="246"/>
        <v>0</v>
      </c>
      <c r="BS233" s="26">
        <f t="shared" si="247"/>
        <v>0</v>
      </c>
      <c r="BT233" s="26">
        <f t="shared" si="248"/>
        <v>0</v>
      </c>
      <c r="BU233" s="27">
        <f t="shared" si="249"/>
        <v>0</v>
      </c>
      <c r="BV233" s="27" t="str">
        <f t="shared" si="250"/>
        <v/>
      </c>
    </row>
    <row r="234" spans="1:74" x14ac:dyDescent="0.2">
      <c r="A234" s="4" t="s">
        <v>794</v>
      </c>
      <c r="B234" s="5">
        <v>45444</v>
      </c>
      <c r="C234" s="5">
        <f t="shared" si="202"/>
        <v>45414</v>
      </c>
      <c r="D234" s="31" t="s">
        <v>1038</v>
      </c>
      <c r="E234" s="4" t="str">
        <f t="shared" si="203"/>
        <v>Raw Material Supplier</v>
      </c>
      <c r="F234" s="31" t="s">
        <v>1039</v>
      </c>
      <c r="G234" s="4" t="str">
        <f t="shared" si="204"/>
        <v>Employees Wages &amp; Salaries</v>
      </c>
      <c r="H234" s="31" t="s">
        <v>1041</v>
      </c>
      <c r="I234" s="4" t="str">
        <f t="shared" si="205"/>
        <v>Machinary Depreciation &amp; Maintenance</v>
      </c>
      <c r="J234" s="31" t="s">
        <v>1040</v>
      </c>
      <c r="K234" s="4" t="str">
        <f t="shared" si="206"/>
        <v>Subcontractors &amp; Services</v>
      </c>
      <c r="L234" s="31" t="s">
        <v>1042</v>
      </c>
      <c r="M234" s="4" t="str">
        <f t="shared" si="207"/>
        <v>Indirect Costs</v>
      </c>
      <c r="N234" s="31" t="s">
        <v>1020</v>
      </c>
      <c r="O234" s="4" t="str">
        <f t="shared" si="208"/>
        <v>Overheads</v>
      </c>
      <c r="P234" s="5">
        <v>45473</v>
      </c>
      <c r="Q234" s="5">
        <f t="shared" si="209"/>
        <v>45443</v>
      </c>
      <c r="R234" s="5">
        <f t="shared" si="210"/>
        <v>45443</v>
      </c>
      <c r="S234" s="4">
        <v>460831.70999999996</v>
      </c>
      <c r="T234" s="7">
        <f t="shared" si="251"/>
        <v>460832</v>
      </c>
      <c r="U234" s="4">
        <v>10138</v>
      </c>
      <c r="V234" s="4">
        <f>VLOOKUP(U234,'CC Odoo'!$A$1:$E$998,4,FALSE)</f>
        <v>910</v>
      </c>
      <c r="W234" s="4" t="str">
        <f t="shared" si="211"/>
        <v>{"910": 100.0}</v>
      </c>
      <c r="X234" s="4" t="str">
        <f t="shared" si="212"/>
        <v>3010092</v>
      </c>
      <c r="Y234" s="4" t="str">
        <f t="shared" si="213"/>
        <v>3010093</v>
      </c>
      <c r="Z234" s="4" t="str">
        <f t="shared" si="214"/>
        <v>3010094</v>
      </c>
      <c r="AA234" s="4" t="str">
        <f t="shared" si="215"/>
        <v>3010095</v>
      </c>
      <c r="AB234" s="4" t="str">
        <f t="shared" si="216"/>
        <v>3010096</v>
      </c>
      <c r="AC234" s="4" t="str">
        <f t="shared" si="217"/>
        <v>3010097</v>
      </c>
      <c r="AD234" s="5">
        <f t="shared" si="218"/>
        <v>45478</v>
      </c>
      <c r="AE234" s="5">
        <f t="shared" si="219"/>
        <v>45478</v>
      </c>
      <c r="AF234" s="5">
        <f t="shared" si="220"/>
        <v>45448</v>
      </c>
      <c r="AG234" s="5">
        <f t="shared" si="221"/>
        <v>45448</v>
      </c>
      <c r="AH234" s="5">
        <f t="shared" si="222"/>
        <v>45473</v>
      </c>
      <c r="AI234" s="5">
        <f t="shared" si="223"/>
        <v>45473</v>
      </c>
      <c r="AJ234" s="5">
        <f t="shared" si="224"/>
        <v>45458</v>
      </c>
      <c r="AK234" s="5">
        <f t="shared" si="225"/>
        <v>45458</v>
      </c>
      <c r="AL234" s="5">
        <f t="shared" si="226"/>
        <v>45443</v>
      </c>
      <c r="AM234" s="5">
        <f t="shared" si="227"/>
        <v>45443</v>
      </c>
      <c r="AN234" s="5">
        <f t="shared" si="228"/>
        <v>45464</v>
      </c>
      <c r="AO234" s="5">
        <f t="shared" si="229"/>
        <v>45464</v>
      </c>
      <c r="AQ234" s="4" t="str">
        <f t="shared" si="252"/>
        <v>{"</v>
      </c>
      <c r="AR234" s="4" t="str">
        <f t="shared" si="253"/>
        <v>"</v>
      </c>
      <c r="AS234" s="4" t="str">
        <f t="shared" si="254"/>
        <v xml:space="preserve">: </v>
      </c>
      <c r="AT234" s="4" t="str">
        <f t="shared" si="255"/>
        <v>100.0</v>
      </c>
      <c r="AU234" s="4" t="str">
        <f t="shared" si="256"/>
        <v>}</v>
      </c>
      <c r="AW234" s="8" t="str">
        <f t="shared" si="231"/>
        <v>15% PUR</v>
      </c>
      <c r="AX234" s="8" t="str">
        <f t="shared" si="232"/>
        <v>0% PUR</v>
      </c>
      <c r="AY234" s="8" t="str">
        <f t="shared" si="233"/>
        <v>15% PUR</v>
      </c>
      <c r="AZ234" s="8" t="str">
        <f t="shared" si="234"/>
        <v>15% PUR</v>
      </c>
      <c r="BA234" s="8" t="str">
        <f t="shared" si="235"/>
        <v>15% PUR</v>
      </c>
      <c r="BB234" s="8" t="str">
        <f t="shared" si="236"/>
        <v>0% PUR</v>
      </c>
      <c r="BC234" s="4" t="str">
        <f t="shared" si="230"/>
        <v>Raw Material</v>
      </c>
      <c r="BD234" s="4" t="str">
        <f t="shared" si="257"/>
        <v>Manpower</v>
      </c>
      <c r="BE234" s="4" t="str">
        <f t="shared" si="258"/>
        <v>Machinary</v>
      </c>
      <c r="BF234" s="4" t="str">
        <f t="shared" si="259"/>
        <v>Subcontractors</v>
      </c>
      <c r="BG234" s="4" t="str">
        <f t="shared" si="260"/>
        <v>Indirect Costs</v>
      </c>
      <c r="BH234" s="4" t="str">
        <f t="shared" si="261"/>
        <v>Overheads</v>
      </c>
      <c r="BI234" s="4">
        <f t="shared" si="237"/>
        <v>1</v>
      </c>
      <c r="BJ234" s="4">
        <f t="shared" si="238"/>
        <v>1</v>
      </c>
      <c r="BK234" s="4">
        <f t="shared" si="239"/>
        <v>1</v>
      </c>
      <c r="BL234" s="4">
        <f t="shared" si="240"/>
        <v>1</v>
      </c>
      <c r="BM234" s="4">
        <f t="shared" si="241"/>
        <v>1</v>
      </c>
      <c r="BN234" s="4">
        <f t="shared" si="242"/>
        <v>1</v>
      </c>
      <c r="BO234" s="26">
        <f t="shared" si="243"/>
        <v>213596</v>
      </c>
      <c r="BP234" s="26">
        <f t="shared" si="244"/>
        <v>104332</v>
      </c>
      <c r="BQ234" s="26">
        <f t="shared" si="245"/>
        <v>9631</v>
      </c>
      <c r="BR234" s="26">
        <f t="shared" si="246"/>
        <v>42765</v>
      </c>
      <c r="BS234" s="26">
        <f t="shared" si="247"/>
        <v>18295</v>
      </c>
      <c r="BT234" s="26">
        <f t="shared" si="248"/>
        <v>42212</v>
      </c>
      <c r="BU234" s="27">
        <f t="shared" si="249"/>
        <v>460832</v>
      </c>
      <c r="BV234" s="27">
        <f t="shared" si="250"/>
        <v>430831</v>
      </c>
    </row>
    <row r="235" spans="1:74" x14ac:dyDescent="0.2">
      <c r="A235" s="4" t="s">
        <v>795</v>
      </c>
      <c r="B235" s="5">
        <v>45444</v>
      </c>
      <c r="C235" s="5" t="str">
        <f t="shared" si="202"/>
        <v/>
      </c>
      <c r="D235" s="31" t="s">
        <v>1038</v>
      </c>
      <c r="E235" s="4" t="str">
        <f t="shared" si="203"/>
        <v/>
      </c>
      <c r="F235" s="31" t="s">
        <v>1039</v>
      </c>
      <c r="G235" s="4" t="str">
        <f t="shared" si="204"/>
        <v/>
      </c>
      <c r="H235" s="31" t="s">
        <v>1041</v>
      </c>
      <c r="I235" s="4" t="str">
        <f t="shared" si="205"/>
        <v/>
      </c>
      <c r="J235" s="31" t="s">
        <v>1040</v>
      </c>
      <c r="K235" s="4" t="str">
        <f t="shared" si="206"/>
        <v/>
      </c>
      <c r="L235" s="31" t="s">
        <v>1042</v>
      </c>
      <c r="M235" s="4" t="str">
        <f t="shared" si="207"/>
        <v/>
      </c>
      <c r="N235" s="31" t="s">
        <v>1020</v>
      </c>
      <c r="O235" s="4" t="str">
        <f t="shared" si="208"/>
        <v/>
      </c>
      <c r="P235" s="5">
        <v>45473</v>
      </c>
      <c r="Q235" s="5" t="str">
        <f t="shared" si="209"/>
        <v/>
      </c>
      <c r="R235" s="5" t="str">
        <f t="shared" si="210"/>
        <v/>
      </c>
      <c r="S235" s="4">
        <v>92166.342000000004</v>
      </c>
      <c r="T235" s="7">
        <f t="shared" si="251"/>
        <v>92166</v>
      </c>
      <c r="U235" s="4">
        <v>10138</v>
      </c>
      <c r="V235" s="4">
        <f>VLOOKUP(U235,'CC Odoo'!$A$1:$E$998,4,FALSE)</f>
        <v>910</v>
      </c>
      <c r="W235" s="4" t="str">
        <f t="shared" si="211"/>
        <v>{"910": 100.0}</v>
      </c>
      <c r="X235" s="4" t="str">
        <f t="shared" si="212"/>
        <v>101011701</v>
      </c>
      <c r="Y235" s="4" t="str">
        <f t="shared" si="213"/>
        <v>3010093</v>
      </c>
      <c r="Z235" s="4" t="str">
        <f t="shared" si="214"/>
        <v>3010094</v>
      </c>
      <c r="AA235" s="4" t="str">
        <f t="shared" si="215"/>
        <v>101011701</v>
      </c>
      <c r="AB235" s="4" t="str">
        <f t="shared" si="216"/>
        <v>3010096</v>
      </c>
      <c r="AC235" s="4" t="str">
        <f t="shared" si="217"/>
        <v>3010097</v>
      </c>
      <c r="AD235" s="5">
        <f t="shared" si="218"/>
        <v>45478</v>
      </c>
      <c r="AE235" s="5" t="str">
        <f t="shared" si="219"/>
        <v/>
      </c>
      <c r="AF235" s="5">
        <f t="shared" si="220"/>
        <v>45448</v>
      </c>
      <c r="AG235" s="5" t="str">
        <f t="shared" si="221"/>
        <v/>
      </c>
      <c r="AH235" s="5">
        <f t="shared" si="222"/>
        <v>45473</v>
      </c>
      <c r="AI235" s="5" t="str">
        <f t="shared" si="223"/>
        <v/>
      </c>
      <c r="AJ235" s="5">
        <f t="shared" si="224"/>
        <v>45458</v>
      </c>
      <c r="AK235" s="5" t="str">
        <f t="shared" si="225"/>
        <v/>
      </c>
      <c r="AL235" s="5">
        <f t="shared" si="226"/>
        <v>45443</v>
      </c>
      <c r="AM235" s="5" t="str">
        <f t="shared" si="227"/>
        <v/>
      </c>
      <c r="AN235" s="5">
        <f t="shared" si="228"/>
        <v>45464</v>
      </c>
      <c r="AO235" s="5" t="str">
        <f t="shared" si="229"/>
        <v/>
      </c>
      <c r="AQ235" s="4" t="str">
        <f t="shared" si="252"/>
        <v>{"</v>
      </c>
      <c r="AR235" s="4" t="str">
        <f t="shared" si="253"/>
        <v>"</v>
      </c>
      <c r="AS235" s="4" t="str">
        <f t="shared" si="254"/>
        <v xml:space="preserve">: </v>
      </c>
      <c r="AT235" s="4" t="str">
        <f t="shared" si="255"/>
        <v>100.0</v>
      </c>
      <c r="AU235" s="4" t="str">
        <f t="shared" si="256"/>
        <v>}</v>
      </c>
      <c r="AW235" s="8" t="str">
        <f t="shared" si="231"/>
        <v>15% PUR</v>
      </c>
      <c r="AX235" s="8" t="str">
        <f t="shared" si="232"/>
        <v>0% PUR</v>
      </c>
      <c r="AY235" s="8" t="str">
        <f t="shared" si="233"/>
        <v>15% PUR</v>
      </c>
      <c r="AZ235" s="8" t="str">
        <f t="shared" si="234"/>
        <v>15% PUR</v>
      </c>
      <c r="BA235" s="8" t="str">
        <f t="shared" si="235"/>
        <v>15% PUR</v>
      </c>
      <c r="BB235" s="8" t="str">
        <f t="shared" si="236"/>
        <v>0% PUR</v>
      </c>
      <c r="BC235" s="4" t="str">
        <f t="shared" si="230"/>
        <v>Deduction of Advance Payment to Suppliers</v>
      </c>
      <c r="BD235" s="4" t="str">
        <f t="shared" si="257"/>
        <v>Manpower</v>
      </c>
      <c r="BE235" s="4" t="str">
        <f t="shared" si="258"/>
        <v>Machinary</v>
      </c>
      <c r="BF235" s="4" t="str">
        <f t="shared" si="259"/>
        <v>Deduction of Advance Payment to Suppliers</v>
      </c>
      <c r="BG235" s="4" t="str">
        <f t="shared" si="260"/>
        <v>Indirect Costs</v>
      </c>
      <c r="BH235" s="4" t="str">
        <f t="shared" si="261"/>
        <v>Overheads</v>
      </c>
      <c r="BI235" s="4">
        <f t="shared" si="237"/>
        <v>-1</v>
      </c>
      <c r="BJ235" s="4">
        <f t="shared" si="238"/>
        <v>1</v>
      </c>
      <c r="BK235" s="4">
        <f t="shared" si="239"/>
        <v>1</v>
      </c>
      <c r="BL235" s="4">
        <f t="shared" si="240"/>
        <v>-1</v>
      </c>
      <c r="BM235" s="4">
        <f t="shared" si="241"/>
        <v>1</v>
      </c>
      <c r="BN235" s="4">
        <f t="shared" si="242"/>
        <v>1</v>
      </c>
      <c r="BO235" s="26">
        <f t="shared" si="243"/>
        <v>42719</v>
      </c>
      <c r="BP235" s="26">
        <f t="shared" si="244"/>
        <v>20866</v>
      </c>
      <c r="BQ235" s="26">
        <f t="shared" si="245"/>
        <v>1926</v>
      </c>
      <c r="BR235" s="26">
        <f t="shared" si="246"/>
        <v>8553</v>
      </c>
      <c r="BS235" s="26">
        <f t="shared" si="247"/>
        <v>3659</v>
      </c>
      <c r="BT235" s="26">
        <f t="shared" si="248"/>
        <v>8442</v>
      </c>
      <c r="BU235" s="27">
        <f t="shared" si="249"/>
        <v>-92166</v>
      </c>
      <c r="BV235" s="27" t="str">
        <f t="shared" si="250"/>
        <v/>
      </c>
    </row>
    <row r="236" spans="1:74" x14ac:dyDescent="0.2">
      <c r="A236" s="4" t="s">
        <v>794</v>
      </c>
      <c r="B236" s="5">
        <v>45444</v>
      </c>
      <c r="C236" s="5">
        <f t="shared" si="202"/>
        <v>45414</v>
      </c>
      <c r="D236" s="31" t="s">
        <v>1038</v>
      </c>
      <c r="E236" s="4" t="str">
        <f t="shared" si="203"/>
        <v>Raw Material Supplier</v>
      </c>
      <c r="F236" s="31" t="s">
        <v>1039</v>
      </c>
      <c r="G236" s="4" t="str">
        <f t="shared" si="204"/>
        <v>Employees Wages &amp; Salaries</v>
      </c>
      <c r="H236" s="31" t="s">
        <v>1041</v>
      </c>
      <c r="I236" s="4" t="str">
        <f t="shared" si="205"/>
        <v>Machinary Depreciation &amp; Maintenance</v>
      </c>
      <c r="J236" s="31" t="s">
        <v>1040</v>
      </c>
      <c r="K236" s="4" t="str">
        <f t="shared" si="206"/>
        <v>Subcontractors &amp; Services</v>
      </c>
      <c r="L236" s="31" t="s">
        <v>1042</v>
      </c>
      <c r="M236" s="4" t="str">
        <f t="shared" si="207"/>
        <v>Indirect Costs</v>
      </c>
      <c r="N236" s="31" t="s">
        <v>1020</v>
      </c>
      <c r="O236" s="4" t="str">
        <f t="shared" si="208"/>
        <v>Overheads</v>
      </c>
      <c r="P236" s="5">
        <v>45473</v>
      </c>
      <c r="Q236" s="5">
        <f t="shared" si="209"/>
        <v>45443</v>
      </c>
      <c r="R236" s="5">
        <f t="shared" si="210"/>
        <v>45443</v>
      </c>
      <c r="S236" s="4">
        <v>8689983</v>
      </c>
      <c r="T236" s="7">
        <f t="shared" si="251"/>
        <v>8689983</v>
      </c>
      <c r="U236" s="4">
        <v>10256</v>
      </c>
      <c r="V236" s="4">
        <f>VLOOKUP(U236,'CC Odoo'!$A$1:$E$998,4,FALSE)</f>
        <v>1028</v>
      </c>
      <c r="W236" s="4" t="str">
        <f t="shared" si="211"/>
        <v>{"1028": 100.0}</v>
      </c>
      <c r="X236" s="4" t="str">
        <f t="shared" si="212"/>
        <v>3010092</v>
      </c>
      <c r="Y236" s="4" t="str">
        <f t="shared" si="213"/>
        <v>3010093</v>
      </c>
      <c r="Z236" s="4" t="str">
        <f t="shared" si="214"/>
        <v>3010094</v>
      </c>
      <c r="AA236" s="4" t="str">
        <f t="shared" si="215"/>
        <v>3010095</v>
      </c>
      <c r="AB236" s="4" t="str">
        <f t="shared" si="216"/>
        <v>3010096</v>
      </c>
      <c r="AC236" s="4" t="str">
        <f t="shared" si="217"/>
        <v>3010097</v>
      </c>
      <c r="AD236" s="5">
        <f t="shared" si="218"/>
        <v>45478</v>
      </c>
      <c r="AE236" s="5">
        <f t="shared" si="219"/>
        <v>45478</v>
      </c>
      <c r="AF236" s="5">
        <f t="shared" si="220"/>
        <v>45448</v>
      </c>
      <c r="AG236" s="5">
        <f t="shared" si="221"/>
        <v>45448</v>
      </c>
      <c r="AH236" s="5">
        <f t="shared" si="222"/>
        <v>45473</v>
      </c>
      <c r="AI236" s="5">
        <f t="shared" si="223"/>
        <v>45473</v>
      </c>
      <c r="AJ236" s="5">
        <f t="shared" si="224"/>
        <v>45458</v>
      </c>
      <c r="AK236" s="5">
        <f t="shared" si="225"/>
        <v>45458</v>
      </c>
      <c r="AL236" s="5">
        <f t="shared" si="226"/>
        <v>45443</v>
      </c>
      <c r="AM236" s="5">
        <f t="shared" si="227"/>
        <v>45443</v>
      </c>
      <c r="AN236" s="5">
        <f t="shared" si="228"/>
        <v>45464</v>
      </c>
      <c r="AO236" s="5">
        <f t="shared" si="229"/>
        <v>45464</v>
      </c>
      <c r="AQ236" s="4" t="str">
        <f t="shared" si="252"/>
        <v>{"</v>
      </c>
      <c r="AR236" s="4" t="str">
        <f t="shared" si="253"/>
        <v>"</v>
      </c>
      <c r="AS236" s="4" t="str">
        <f t="shared" si="254"/>
        <v xml:space="preserve">: </v>
      </c>
      <c r="AT236" s="4" t="str">
        <f t="shared" si="255"/>
        <v>100.0</v>
      </c>
      <c r="AU236" s="4" t="str">
        <f t="shared" si="256"/>
        <v>}</v>
      </c>
      <c r="AW236" s="8" t="str">
        <f t="shared" si="231"/>
        <v>15% PUR</v>
      </c>
      <c r="AX236" s="8" t="str">
        <f t="shared" si="232"/>
        <v>0% PUR</v>
      </c>
      <c r="AY236" s="8" t="str">
        <f t="shared" si="233"/>
        <v>15% PUR</v>
      </c>
      <c r="AZ236" s="8" t="str">
        <f t="shared" si="234"/>
        <v>15% PUR</v>
      </c>
      <c r="BA236" s="8" t="str">
        <f t="shared" si="235"/>
        <v>15% PUR</v>
      </c>
      <c r="BB236" s="8" t="str">
        <f t="shared" si="236"/>
        <v>0% PUR</v>
      </c>
      <c r="BC236" s="4" t="str">
        <f t="shared" si="230"/>
        <v>Raw Material</v>
      </c>
      <c r="BD236" s="4" t="str">
        <f t="shared" si="257"/>
        <v>Manpower</v>
      </c>
      <c r="BE236" s="4" t="str">
        <f t="shared" si="258"/>
        <v>Machinary</v>
      </c>
      <c r="BF236" s="4" t="str">
        <f t="shared" si="259"/>
        <v>Subcontractors</v>
      </c>
      <c r="BG236" s="4" t="str">
        <f t="shared" si="260"/>
        <v>Indirect Costs</v>
      </c>
      <c r="BH236" s="4" t="str">
        <f t="shared" si="261"/>
        <v>Overheads</v>
      </c>
      <c r="BI236" s="4">
        <f t="shared" si="237"/>
        <v>1</v>
      </c>
      <c r="BJ236" s="4">
        <f t="shared" si="238"/>
        <v>1</v>
      </c>
      <c r="BK236" s="4">
        <f t="shared" si="239"/>
        <v>1</v>
      </c>
      <c r="BL236" s="4">
        <f t="shared" si="240"/>
        <v>1</v>
      </c>
      <c r="BM236" s="4">
        <f t="shared" si="241"/>
        <v>1</v>
      </c>
      <c r="BN236" s="4">
        <f t="shared" si="242"/>
        <v>1</v>
      </c>
      <c r="BO236" s="26">
        <f t="shared" si="243"/>
        <v>4027807</v>
      </c>
      <c r="BP236" s="26">
        <f t="shared" si="244"/>
        <v>1967412</v>
      </c>
      <c r="BQ236" s="26">
        <f t="shared" si="245"/>
        <v>181621</v>
      </c>
      <c r="BR236" s="26">
        <f t="shared" si="246"/>
        <v>806430</v>
      </c>
      <c r="BS236" s="26">
        <f t="shared" si="247"/>
        <v>344992</v>
      </c>
      <c r="BT236" s="26">
        <f t="shared" si="248"/>
        <v>796002</v>
      </c>
      <c r="BU236" s="27">
        <f t="shared" si="249"/>
        <v>8689983</v>
      </c>
      <c r="BV236" s="27">
        <f t="shared" si="250"/>
        <v>8124264</v>
      </c>
    </row>
    <row r="237" spans="1:74" x14ac:dyDescent="0.2">
      <c r="A237" s="4" t="s">
        <v>795</v>
      </c>
      <c r="B237" s="5">
        <v>45444</v>
      </c>
      <c r="C237" s="5" t="str">
        <f t="shared" si="202"/>
        <v/>
      </c>
      <c r="D237" s="31" t="s">
        <v>1038</v>
      </c>
      <c r="E237" s="4" t="str">
        <f t="shared" si="203"/>
        <v/>
      </c>
      <c r="F237" s="31" t="s">
        <v>1039</v>
      </c>
      <c r="G237" s="4" t="str">
        <f t="shared" si="204"/>
        <v/>
      </c>
      <c r="H237" s="31" t="s">
        <v>1041</v>
      </c>
      <c r="I237" s="4" t="str">
        <f t="shared" si="205"/>
        <v/>
      </c>
      <c r="J237" s="31" t="s">
        <v>1040</v>
      </c>
      <c r="K237" s="4" t="str">
        <f t="shared" si="206"/>
        <v/>
      </c>
      <c r="L237" s="31" t="s">
        <v>1042</v>
      </c>
      <c r="M237" s="4" t="str">
        <f t="shared" si="207"/>
        <v/>
      </c>
      <c r="N237" s="31" t="s">
        <v>1020</v>
      </c>
      <c r="O237" s="4" t="str">
        <f t="shared" si="208"/>
        <v/>
      </c>
      <c r="P237" s="5">
        <v>45473</v>
      </c>
      <c r="Q237" s="5" t="str">
        <f t="shared" si="209"/>
        <v/>
      </c>
      <c r="R237" s="5" t="str">
        <f t="shared" si="210"/>
        <v/>
      </c>
      <c r="S237" s="4">
        <v>1737996.6</v>
      </c>
      <c r="T237" s="7">
        <f t="shared" si="251"/>
        <v>1737997</v>
      </c>
      <c r="U237" s="4">
        <v>10256</v>
      </c>
      <c r="V237" s="4">
        <f>VLOOKUP(U237,'CC Odoo'!$A$1:$E$998,4,FALSE)</f>
        <v>1028</v>
      </c>
      <c r="W237" s="4" t="str">
        <f t="shared" si="211"/>
        <v>{"1028": 100.0}</v>
      </c>
      <c r="X237" s="4" t="str">
        <f t="shared" si="212"/>
        <v>101011701</v>
      </c>
      <c r="Y237" s="4" t="str">
        <f t="shared" si="213"/>
        <v>3010093</v>
      </c>
      <c r="Z237" s="4" t="str">
        <f t="shared" si="214"/>
        <v>3010094</v>
      </c>
      <c r="AA237" s="4" t="str">
        <f t="shared" si="215"/>
        <v>101011701</v>
      </c>
      <c r="AB237" s="4" t="str">
        <f t="shared" si="216"/>
        <v>3010096</v>
      </c>
      <c r="AC237" s="4" t="str">
        <f t="shared" si="217"/>
        <v>3010097</v>
      </c>
      <c r="AD237" s="5">
        <f t="shared" si="218"/>
        <v>45478</v>
      </c>
      <c r="AE237" s="5" t="str">
        <f t="shared" si="219"/>
        <v/>
      </c>
      <c r="AF237" s="5">
        <f t="shared" si="220"/>
        <v>45448</v>
      </c>
      <c r="AG237" s="5" t="str">
        <f t="shared" si="221"/>
        <v/>
      </c>
      <c r="AH237" s="5">
        <f t="shared" si="222"/>
        <v>45473</v>
      </c>
      <c r="AI237" s="5" t="str">
        <f t="shared" si="223"/>
        <v/>
      </c>
      <c r="AJ237" s="5">
        <f t="shared" si="224"/>
        <v>45458</v>
      </c>
      <c r="AK237" s="5" t="str">
        <f t="shared" si="225"/>
        <v/>
      </c>
      <c r="AL237" s="5">
        <f t="shared" si="226"/>
        <v>45443</v>
      </c>
      <c r="AM237" s="5" t="str">
        <f t="shared" si="227"/>
        <v/>
      </c>
      <c r="AN237" s="5">
        <f t="shared" si="228"/>
        <v>45464</v>
      </c>
      <c r="AO237" s="5" t="str">
        <f t="shared" si="229"/>
        <v/>
      </c>
      <c r="AQ237" s="4" t="str">
        <f t="shared" si="252"/>
        <v>{"</v>
      </c>
      <c r="AR237" s="4" t="str">
        <f t="shared" si="253"/>
        <v>"</v>
      </c>
      <c r="AS237" s="4" t="str">
        <f t="shared" si="254"/>
        <v xml:space="preserve">: </v>
      </c>
      <c r="AT237" s="4" t="str">
        <f t="shared" si="255"/>
        <v>100.0</v>
      </c>
      <c r="AU237" s="4" t="str">
        <f t="shared" si="256"/>
        <v>}</v>
      </c>
      <c r="AW237" s="8" t="str">
        <f t="shared" si="231"/>
        <v>15% PUR</v>
      </c>
      <c r="AX237" s="8" t="str">
        <f t="shared" si="232"/>
        <v>0% PUR</v>
      </c>
      <c r="AY237" s="8" t="str">
        <f t="shared" si="233"/>
        <v>15% PUR</v>
      </c>
      <c r="AZ237" s="8" t="str">
        <f t="shared" si="234"/>
        <v>15% PUR</v>
      </c>
      <c r="BA237" s="8" t="str">
        <f t="shared" si="235"/>
        <v>15% PUR</v>
      </c>
      <c r="BB237" s="8" t="str">
        <f t="shared" si="236"/>
        <v>0% PUR</v>
      </c>
      <c r="BC237" s="4" t="str">
        <f t="shared" si="230"/>
        <v>Deduction of Advance Payment to Suppliers</v>
      </c>
      <c r="BD237" s="4" t="str">
        <f t="shared" si="257"/>
        <v>Manpower</v>
      </c>
      <c r="BE237" s="4" t="str">
        <f t="shared" si="258"/>
        <v>Machinary</v>
      </c>
      <c r="BF237" s="4" t="str">
        <f t="shared" si="259"/>
        <v>Deduction of Advance Payment to Suppliers</v>
      </c>
      <c r="BG237" s="4" t="str">
        <f t="shared" si="260"/>
        <v>Indirect Costs</v>
      </c>
      <c r="BH237" s="4" t="str">
        <f t="shared" si="261"/>
        <v>Overheads</v>
      </c>
      <c r="BI237" s="4">
        <f t="shared" si="237"/>
        <v>-1</v>
      </c>
      <c r="BJ237" s="4">
        <f t="shared" si="238"/>
        <v>1</v>
      </c>
      <c r="BK237" s="4">
        <f t="shared" si="239"/>
        <v>1</v>
      </c>
      <c r="BL237" s="4">
        <f t="shared" si="240"/>
        <v>-1</v>
      </c>
      <c r="BM237" s="4">
        <f t="shared" si="241"/>
        <v>1</v>
      </c>
      <c r="BN237" s="4">
        <f t="shared" si="242"/>
        <v>1</v>
      </c>
      <c r="BO237" s="26">
        <f t="shared" si="243"/>
        <v>805562</v>
      </c>
      <c r="BP237" s="26">
        <f t="shared" si="244"/>
        <v>393483</v>
      </c>
      <c r="BQ237" s="26">
        <f t="shared" si="245"/>
        <v>36324</v>
      </c>
      <c r="BR237" s="26">
        <f t="shared" si="246"/>
        <v>161286</v>
      </c>
      <c r="BS237" s="26">
        <f t="shared" si="247"/>
        <v>68998</v>
      </c>
      <c r="BT237" s="26">
        <f t="shared" si="248"/>
        <v>159201</v>
      </c>
      <c r="BU237" s="27">
        <f t="shared" si="249"/>
        <v>-1737997</v>
      </c>
      <c r="BV237" s="27" t="str">
        <f t="shared" si="250"/>
        <v/>
      </c>
    </row>
    <row r="238" spans="1:74" x14ac:dyDescent="0.2">
      <c r="A238" s="4" t="s">
        <v>794</v>
      </c>
      <c r="B238" s="5">
        <v>45444</v>
      </c>
      <c r="C238" s="5">
        <f t="shared" si="202"/>
        <v>45414</v>
      </c>
      <c r="D238" s="31" t="s">
        <v>1038</v>
      </c>
      <c r="E238" s="4" t="str">
        <f t="shared" si="203"/>
        <v>Raw Material Supplier</v>
      </c>
      <c r="F238" s="31" t="s">
        <v>1039</v>
      </c>
      <c r="G238" s="4" t="str">
        <f t="shared" si="204"/>
        <v>Employees Wages &amp; Salaries</v>
      </c>
      <c r="H238" s="31" t="s">
        <v>1041</v>
      </c>
      <c r="I238" s="4" t="str">
        <f t="shared" si="205"/>
        <v>Machinary Depreciation &amp; Maintenance</v>
      </c>
      <c r="J238" s="31" t="s">
        <v>1040</v>
      </c>
      <c r="K238" s="4" t="str">
        <f t="shared" si="206"/>
        <v>Subcontractors &amp; Services</v>
      </c>
      <c r="L238" s="31" t="s">
        <v>1042</v>
      </c>
      <c r="M238" s="4" t="str">
        <f t="shared" si="207"/>
        <v>Indirect Costs</v>
      </c>
      <c r="N238" s="31" t="s">
        <v>1020</v>
      </c>
      <c r="O238" s="4" t="str">
        <f t="shared" si="208"/>
        <v>Overheads</v>
      </c>
      <c r="P238" s="5">
        <v>45473</v>
      </c>
      <c r="Q238" s="5">
        <f t="shared" si="209"/>
        <v>45443</v>
      </c>
      <c r="R238" s="5">
        <f t="shared" si="210"/>
        <v>45443</v>
      </c>
      <c r="S238" s="4">
        <v>600000</v>
      </c>
      <c r="T238" s="7">
        <f t="shared" si="251"/>
        <v>600000</v>
      </c>
      <c r="U238" s="4">
        <v>10080</v>
      </c>
      <c r="V238" s="4">
        <f>VLOOKUP(U238,'CC Odoo'!$A$1:$E$998,4,FALSE)</f>
        <v>854</v>
      </c>
      <c r="W238" s="4" t="str">
        <f t="shared" si="211"/>
        <v>{"854": 100.0}</v>
      </c>
      <c r="X238" s="4" t="str">
        <f t="shared" si="212"/>
        <v>3010092</v>
      </c>
      <c r="Y238" s="4" t="str">
        <f t="shared" si="213"/>
        <v>3010093</v>
      </c>
      <c r="Z238" s="4" t="str">
        <f t="shared" si="214"/>
        <v>3010094</v>
      </c>
      <c r="AA238" s="4" t="str">
        <f t="shared" si="215"/>
        <v>3010095</v>
      </c>
      <c r="AB238" s="4" t="str">
        <f t="shared" si="216"/>
        <v>3010096</v>
      </c>
      <c r="AC238" s="4" t="str">
        <f t="shared" si="217"/>
        <v>3010097</v>
      </c>
      <c r="AD238" s="5">
        <f t="shared" si="218"/>
        <v>45478</v>
      </c>
      <c r="AE238" s="5">
        <f t="shared" si="219"/>
        <v>45478</v>
      </c>
      <c r="AF238" s="5">
        <f t="shared" si="220"/>
        <v>45448</v>
      </c>
      <c r="AG238" s="5">
        <f t="shared" si="221"/>
        <v>45448</v>
      </c>
      <c r="AH238" s="5">
        <f t="shared" si="222"/>
        <v>45473</v>
      </c>
      <c r="AI238" s="5">
        <f t="shared" si="223"/>
        <v>45473</v>
      </c>
      <c r="AJ238" s="5">
        <f t="shared" si="224"/>
        <v>45458</v>
      </c>
      <c r="AK238" s="5">
        <f t="shared" si="225"/>
        <v>45458</v>
      </c>
      <c r="AL238" s="5">
        <f t="shared" si="226"/>
        <v>45443</v>
      </c>
      <c r="AM238" s="5">
        <f t="shared" si="227"/>
        <v>45443</v>
      </c>
      <c r="AN238" s="5">
        <f t="shared" si="228"/>
        <v>45464</v>
      </c>
      <c r="AO238" s="5">
        <f t="shared" si="229"/>
        <v>45464</v>
      </c>
      <c r="AQ238" s="4" t="str">
        <f t="shared" si="252"/>
        <v>{"</v>
      </c>
      <c r="AR238" s="4" t="str">
        <f t="shared" si="253"/>
        <v>"</v>
      </c>
      <c r="AS238" s="4" t="str">
        <f t="shared" si="254"/>
        <v xml:space="preserve">: </v>
      </c>
      <c r="AT238" s="4" t="str">
        <f t="shared" si="255"/>
        <v>100.0</v>
      </c>
      <c r="AU238" s="4" t="str">
        <f t="shared" si="256"/>
        <v>}</v>
      </c>
      <c r="AW238" s="8" t="str">
        <f t="shared" si="231"/>
        <v>15% PUR</v>
      </c>
      <c r="AX238" s="8" t="str">
        <f t="shared" si="232"/>
        <v>0% PUR</v>
      </c>
      <c r="AY238" s="8" t="str">
        <f t="shared" si="233"/>
        <v>15% PUR</v>
      </c>
      <c r="AZ238" s="8" t="str">
        <f t="shared" si="234"/>
        <v>15% PUR</v>
      </c>
      <c r="BA238" s="8" t="str">
        <f t="shared" si="235"/>
        <v>15% PUR</v>
      </c>
      <c r="BB238" s="8" t="str">
        <f t="shared" si="236"/>
        <v>0% PUR</v>
      </c>
      <c r="BC238" s="4" t="str">
        <f t="shared" si="230"/>
        <v>Raw Material</v>
      </c>
      <c r="BD238" s="4" t="str">
        <f t="shared" si="257"/>
        <v>Manpower</v>
      </c>
      <c r="BE238" s="4" t="str">
        <f t="shared" si="258"/>
        <v>Machinary</v>
      </c>
      <c r="BF238" s="4" t="str">
        <f t="shared" si="259"/>
        <v>Subcontractors</v>
      </c>
      <c r="BG238" s="4" t="str">
        <f t="shared" si="260"/>
        <v>Indirect Costs</v>
      </c>
      <c r="BH238" s="4" t="str">
        <f t="shared" si="261"/>
        <v>Overheads</v>
      </c>
      <c r="BI238" s="4">
        <f t="shared" si="237"/>
        <v>1</v>
      </c>
      <c r="BJ238" s="4">
        <f t="shared" si="238"/>
        <v>1</v>
      </c>
      <c r="BK238" s="4">
        <f t="shared" si="239"/>
        <v>1</v>
      </c>
      <c r="BL238" s="4">
        <f t="shared" si="240"/>
        <v>1</v>
      </c>
      <c r="BM238" s="4">
        <f t="shared" si="241"/>
        <v>1</v>
      </c>
      <c r="BN238" s="4">
        <f t="shared" si="242"/>
        <v>1</v>
      </c>
      <c r="BO238" s="26">
        <f t="shared" si="243"/>
        <v>278100</v>
      </c>
      <c r="BP238" s="26">
        <f t="shared" si="244"/>
        <v>135840</v>
      </c>
      <c r="BQ238" s="26">
        <f t="shared" si="245"/>
        <v>12540</v>
      </c>
      <c r="BR238" s="26">
        <f t="shared" si="246"/>
        <v>55680</v>
      </c>
      <c r="BS238" s="26">
        <f t="shared" si="247"/>
        <v>23820</v>
      </c>
      <c r="BT238" s="26">
        <f t="shared" si="248"/>
        <v>54960</v>
      </c>
      <c r="BU238" s="27">
        <f t="shared" si="249"/>
        <v>600000</v>
      </c>
      <c r="BV238" s="27">
        <f t="shared" si="250"/>
        <v>560940</v>
      </c>
    </row>
    <row r="239" spans="1:74" x14ac:dyDescent="0.2">
      <c r="A239" s="4" t="s">
        <v>795</v>
      </c>
      <c r="B239" s="5">
        <v>45444</v>
      </c>
      <c r="C239" s="5" t="str">
        <f t="shared" si="202"/>
        <v/>
      </c>
      <c r="D239" s="31" t="s">
        <v>1038</v>
      </c>
      <c r="E239" s="4" t="str">
        <f t="shared" si="203"/>
        <v/>
      </c>
      <c r="F239" s="31" t="s">
        <v>1039</v>
      </c>
      <c r="G239" s="4" t="str">
        <f t="shared" si="204"/>
        <v/>
      </c>
      <c r="H239" s="31" t="s">
        <v>1041</v>
      </c>
      <c r="I239" s="4" t="str">
        <f t="shared" si="205"/>
        <v/>
      </c>
      <c r="J239" s="31" t="s">
        <v>1040</v>
      </c>
      <c r="K239" s="4" t="str">
        <f t="shared" si="206"/>
        <v/>
      </c>
      <c r="L239" s="31" t="s">
        <v>1042</v>
      </c>
      <c r="M239" s="4" t="str">
        <f t="shared" si="207"/>
        <v/>
      </c>
      <c r="N239" s="31" t="s">
        <v>1020</v>
      </c>
      <c r="O239" s="4" t="str">
        <f t="shared" si="208"/>
        <v/>
      </c>
      <c r="P239" s="5">
        <v>45473</v>
      </c>
      <c r="Q239" s="5" t="str">
        <f t="shared" si="209"/>
        <v/>
      </c>
      <c r="R239" s="5" t="str">
        <f t="shared" si="210"/>
        <v/>
      </c>
      <c r="S239" s="4">
        <v>240000</v>
      </c>
      <c r="T239" s="7">
        <f t="shared" si="251"/>
        <v>240000</v>
      </c>
      <c r="U239" s="4">
        <v>10080</v>
      </c>
      <c r="V239" s="4">
        <f>VLOOKUP(U239,'CC Odoo'!$A$1:$E$998,4,FALSE)</f>
        <v>854</v>
      </c>
      <c r="W239" s="4" t="str">
        <f t="shared" si="211"/>
        <v>{"854": 100.0}</v>
      </c>
      <c r="X239" s="4" t="str">
        <f t="shared" si="212"/>
        <v>101011701</v>
      </c>
      <c r="Y239" s="4" t="str">
        <f t="shared" si="213"/>
        <v>3010093</v>
      </c>
      <c r="Z239" s="4" t="str">
        <f t="shared" si="214"/>
        <v>3010094</v>
      </c>
      <c r="AA239" s="4" t="str">
        <f t="shared" si="215"/>
        <v>101011701</v>
      </c>
      <c r="AB239" s="4" t="str">
        <f t="shared" si="216"/>
        <v>3010096</v>
      </c>
      <c r="AC239" s="4" t="str">
        <f t="shared" si="217"/>
        <v>3010097</v>
      </c>
      <c r="AD239" s="5">
        <f t="shared" si="218"/>
        <v>45478</v>
      </c>
      <c r="AE239" s="5" t="str">
        <f t="shared" si="219"/>
        <v/>
      </c>
      <c r="AF239" s="5">
        <f t="shared" si="220"/>
        <v>45448</v>
      </c>
      <c r="AG239" s="5" t="str">
        <f t="shared" si="221"/>
        <v/>
      </c>
      <c r="AH239" s="5">
        <f t="shared" si="222"/>
        <v>45473</v>
      </c>
      <c r="AI239" s="5" t="str">
        <f t="shared" si="223"/>
        <v/>
      </c>
      <c r="AJ239" s="5">
        <f t="shared" si="224"/>
        <v>45458</v>
      </c>
      <c r="AK239" s="5" t="str">
        <f t="shared" si="225"/>
        <v/>
      </c>
      <c r="AL239" s="5">
        <f t="shared" si="226"/>
        <v>45443</v>
      </c>
      <c r="AM239" s="5" t="str">
        <f t="shared" si="227"/>
        <v/>
      </c>
      <c r="AN239" s="5">
        <f t="shared" si="228"/>
        <v>45464</v>
      </c>
      <c r="AO239" s="5" t="str">
        <f t="shared" si="229"/>
        <v/>
      </c>
      <c r="AQ239" s="4" t="str">
        <f t="shared" si="252"/>
        <v>{"</v>
      </c>
      <c r="AR239" s="4" t="str">
        <f t="shared" si="253"/>
        <v>"</v>
      </c>
      <c r="AS239" s="4" t="str">
        <f t="shared" si="254"/>
        <v xml:space="preserve">: </v>
      </c>
      <c r="AT239" s="4" t="str">
        <f t="shared" si="255"/>
        <v>100.0</v>
      </c>
      <c r="AU239" s="4" t="str">
        <f t="shared" si="256"/>
        <v>}</v>
      </c>
      <c r="AW239" s="8" t="str">
        <f t="shared" si="231"/>
        <v>15% PUR</v>
      </c>
      <c r="AX239" s="8" t="str">
        <f t="shared" si="232"/>
        <v>0% PUR</v>
      </c>
      <c r="AY239" s="8" t="str">
        <f t="shared" si="233"/>
        <v>15% PUR</v>
      </c>
      <c r="AZ239" s="8" t="str">
        <f t="shared" si="234"/>
        <v>15% PUR</v>
      </c>
      <c r="BA239" s="8" t="str">
        <f t="shared" si="235"/>
        <v>15% PUR</v>
      </c>
      <c r="BB239" s="8" t="str">
        <f t="shared" si="236"/>
        <v>0% PUR</v>
      </c>
      <c r="BC239" s="4" t="str">
        <f t="shared" si="230"/>
        <v>Deduction of Advance Payment to Suppliers</v>
      </c>
      <c r="BD239" s="4" t="str">
        <f t="shared" si="257"/>
        <v>Manpower</v>
      </c>
      <c r="BE239" s="4" t="str">
        <f t="shared" si="258"/>
        <v>Machinary</v>
      </c>
      <c r="BF239" s="4" t="str">
        <f t="shared" si="259"/>
        <v>Deduction of Advance Payment to Suppliers</v>
      </c>
      <c r="BG239" s="4" t="str">
        <f t="shared" si="260"/>
        <v>Indirect Costs</v>
      </c>
      <c r="BH239" s="4" t="str">
        <f t="shared" si="261"/>
        <v>Overheads</v>
      </c>
      <c r="BI239" s="4">
        <f t="shared" si="237"/>
        <v>-1</v>
      </c>
      <c r="BJ239" s="4">
        <f t="shared" si="238"/>
        <v>1</v>
      </c>
      <c r="BK239" s="4">
        <f t="shared" si="239"/>
        <v>1</v>
      </c>
      <c r="BL239" s="4">
        <f t="shared" si="240"/>
        <v>-1</v>
      </c>
      <c r="BM239" s="4">
        <f t="shared" si="241"/>
        <v>1</v>
      </c>
      <c r="BN239" s="4">
        <f t="shared" si="242"/>
        <v>1</v>
      </c>
      <c r="BO239" s="26">
        <f t="shared" si="243"/>
        <v>111240</v>
      </c>
      <c r="BP239" s="26">
        <f t="shared" si="244"/>
        <v>54336</v>
      </c>
      <c r="BQ239" s="26">
        <f t="shared" si="245"/>
        <v>5016</v>
      </c>
      <c r="BR239" s="26">
        <f t="shared" si="246"/>
        <v>22272</v>
      </c>
      <c r="BS239" s="26">
        <f t="shared" si="247"/>
        <v>9528</v>
      </c>
      <c r="BT239" s="26">
        <f t="shared" si="248"/>
        <v>21984</v>
      </c>
      <c r="BU239" s="27">
        <f t="shared" si="249"/>
        <v>-240000</v>
      </c>
      <c r="BV239" s="27" t="str">
        <f t="shared" si="250"/>
        <v/>
      </c>
    </row>
    <row r="240" spans="1:74" x14ac:dyDescent="0.2">
      <c r="A240" s="4" t="s">
        <v>794</v>
      </c>
      <c r="B240" s="5">
        <v>45444</v>
      </c>
      <c r="C240" s="5">
        <f t="shared" si="202"/>
        <v>45414</v>
      </c>
      <c r="D240" s="31" t="s">
        <v>1038</v>
      </c>
      <c r="E240" s="4" t="str">
        <f t="shared" si="203"/>
        <v>Raw Material Supplier</v>
      </c>
      <c r="F240" s="31" t="s">
        <v>1039</v>
      </c>
      <c r="G240" s="4" t="str">
        <f t="shared" si="204"/>
        <v>Employees Wages &amp; Salaries</v>
      </c>
      <c r="H240" s="31" t="s">
        <v>1041</v>
      </c>
      <c r="I240" s="4" t="str">
        <f t="shared" si="205"/>
        <v>Machinary Depreciation &amp; Maintenance</v>
      </c>
      <c r="J240" s="31" t="s">
        <v>1040</v>
      </c>
      <c r="K240" s="4" t="str">
        <f t="shared" si="206"/>
        <v>Subcontractors &amp; Services</v>
      </c>
      <c r="L240" s="31" t="s">
        <v>1042</v>
      </c>
      <c r="M240" s="4" t="str">
        <f t="shared" si="207"/>
        <v>Indirect Costs</v>
      </c>
      <c r="N240" s="31" t="s">
        <v>1020</v>
      </c>
      <c r="O240" s="4" t="str">
        <f t="shared" si="208"/>
        <v>Overheads</v>
      </c>
      <c r="P240" s="5">
        <v>45473</v>
      </c>
      <c r="Q240" s="5">
        <f t="shared" si="209"/>
        <v>45443</v>
      </c>
      <c r="R240" s="5">
        <f t="shared" si="210"/>
        <v>45443</v>
      </c>
      <c r="S240" s="4">
        <v>831414.3</v>
      </c>
      <c r="T240" s="7">
        <f t="shared" si="251"/>
        <v>831414</v>
      </c>
      <c r="U240" s="4">
        <v>10219</v>
      </c>
      <c r="V240" s="4">
        <f>VLOOKUP(U240,'CC Odoo'!$A$1:$E$998,4,FALSE)</f>
        <v>991</v>
      </c>
      <c r="W240" s="4" t="str">
        <f t="shared" si="211"/>
        <v>{"991": 100.0}</v>
      </c>
      <c r="X240" s="4" t="str">
        <f t="shared" si="212"/>
        <v>3010092</v>
      </c>
      <c r="Y240" s="4" t="str">
        <f t="shared" si="213"/>
        <v>3010093</v>
      </c>
      <c r="Z240" s="4" t="str">
        <f t="shared" si="214"/>
        <v>3010094</v>
      </c>
      <c r="AA240" s="4" t="str">
        <f t="shared" si="215"/>
        <v>3010095</v>
      </c>
      <c r="AB240" s="4" t="str">
        <f t="shared" si="216"/>
        <v>3010096</v>
      </c>
      <c r="AC240" s="4" t="str">
        <f t="shared" si="217"/>
        <v>3010097</v>
      </c>
      <c r="AD240" s="5">
        <f t="shared" si="218"/>
        <v>45478</v>
      </c>
      <c r="AE240" s="5">
        <f t="shared" si="219"/>
        <v>45478</v>
      </c>
      <c r="AF240" s="5">
        <f t="shared" si="220"/>
        <v>45448</v>
      </c>
      <c r="AG240" s="5">
        <f t="shared" si="221"/>
        <v>45448</v>
      </c>
      <c r="AH240" s="5">
        <f t="shared" si="222"/>
        <v>45473</v>
      </c>
      <c r="AI240" s="5">
        <f t="shared" si="223"/>
        <v>45473</v>
      </c>
      <c r="AJ240" s="5">
        <f t="shared" si="224"/>
        <v>45458</v>
      </c>
      <c r="AK240" s="5">
        <f t="shared" si="225"/>
        <v>45458</v>
      </c>
      <c r="AL240" s="5">
        <f t="shared" si="226"/>
        <v>45443</v>
      </c>
      <c r="AM240" s="5">
        <f t="shared" si="227"/>
        <v>45443</v>
      </c>
      <c r="AN240" s="5">
        <f t="shared" si="228"/>
        <v>45464</v>
      </c>
      <c r="AO240" s="5">
        <f t="shared" si="229"/>
        <v>45464</v>
      </c>
      <c r="AQ240" s="4" t="str">
        <f t="shared" si="252"/>
        <v>{"</v>
      </c>
      <c r="AR240" s="4" t="str">
        <f t="shared" si="253"/>
        <v>"</v>
      </c>
      <c r="AS240" s="4" t="str">
        <f t="shared" si="254"/>
        <v xml:space="preserve">: </v>
      </c>
      <c r="AT240" s="4" t="str">
        <f t="shared" si="255"/>
        <v>100.0</v>
      </c>
      <c r="AU240" s="4" t="str">
        <f t="shared" si="256"/>
        <v>}</v>
      </c>
      <c r="AW240" s="8" t="str">
        <f t="shared" si="231"/>
        <v>15% PUR</v>
      </c>
      <c r="AX240" s="8" t="str">
        <f t="shared" si="232"/>
        <v>0% PUR</v>
      </c>
      <c r="AY240" s="8" t="str">
        <f t="shared" si="233"/>
        <v>15% PUR</v>
      </c>
      <c r="AZ240" s="8" t="str">
        <f t="shared" si="234"/>
        <v>15% PUR</v>
      </c>
      <c r="BA240" s="8" t="str">
        <f t="shared" si="235"/>
        <v>15% PUR</v>
      </c>
      <c r="BB240" s="8" t="str">
        <f t="shared" si="236"/>
        <v>0% PUR</v>
      </c>
      <c r="BC240" s="4" t="str">
        <f t="shared" si="230"/>
        <v>Raw Material</v>
      </c>
      <c r="BD240" s="4" t="str">
        <f t="shared" si="257"/>
        <v>Manpower</v>
      </c>
      <c r="BE240" s="4" t="str">
        <f t="shared" si="258"/>
        <v>Machinary</v>
      </c>
      <c r="BF240" s="4" t="str">
        <f t="shared" si="259"/>
        <v>Subcontractors</v>
      </c>
      <c r="BG240" s="4" t="str">
        <f t="shared" si="260"/>
        <v>Indirect Costs</v>
      </c>
      <c r="BH240" s="4" t="str">
        <f t="shared" si="261"/>
        <v>Overheads</v>
      </c>
      <c r="BI240" s="4">
        <f t="shared" si="237"/>
        <v>1</v>
      </c>
      <c r="BJ240" s="4">
        <f t="shared" si="238"/>
        <v>1</v>
      </c>
      <c r="BK240" s="4">
        <f t="shared" si="239"/>
        <v>1</v>
      </c>
      <c r="BL240" s="4">
        <f t="shared" si="240"/>
        <v>1</v>
      </c>
      <c r="BM240" s="4">
        <f t="shared" si="241"/>
        <v>1</v>
      </c>
      <c r="BN240" s="4">
        <f t="shared" si="242"/>
        <v>1</v>
      </c>
      <c r="BO240" s="26">
        <f t="shared" si="243"/>
        <v>385360</v>
      </c>
      <c r="BP240" s="26">
        <f t="shared" si="244"/>
        <v>188232</v>
      </c>
      <c r="BQ240" s="26">
        <f t="shared" si="245"/>
        <v>17377</v>
      </c>
      <c r="BR240" s="26">
        <f t="shared" si="246"/>
        <v>77155</v>
      </c>
      <c r="BS240" s="26">
        <f t="shared" si="247"/>
        <v>33007</v>
      </c>
      <c r="BT240" s="26">
        <f t="shared" si="248"/>
        <v>76158</v>
      </c>
      <c r="BU240" s="27">
        <f t="shared" si="249"/>
        <v>831414</v>
      </c>
      <c r="BV240" s="27">
        <f t="shared" si="250"/>
        <v>777289</v>
      </c>
    </row>
    <row r="241" spans="1:74" x14ac:dyDescent="0.2">
      <c r="A241" s="4" t="s">
        <v>795</v>
      </c>
      <c r="B241" s="5">
        <v>45444</v>
      </c>
      <c r="C241" s="5" t="str">
        <f t="shared" si="202"/>
        <v/>
      </c>
      <c r="D241" s="31" t="s">
        <v>1038</v>
      </c>
      <c r="E241" s="4" t="str">
        <f t="shared" si="203"/>
        <v/>
      </c>
      <c r="F241" s="31" t="s">
        <v>1039</v>
      </c>
      <c r="G241" s="4" t="str">
        <f t="shared" si="204"/>
        <v/>
      </c>
      <c r="H241" s="31" t="s">
        <v>1041</v>
      </c>
      <c r="I241" s="4" t="str">
        <f t="shared" si="205"/>
        <v/>
      </c>
      <c r="J241" s="31" t="s">
        <v>1040</v>
      </c>
      <c r="K241" s="4" t="str">
        <f t="shared" si="206"/>
        <v/>
      </c>
      <c r="L241" s="31" t="s">
        <v>1042</v>
      </c>
      <c r="M241" s="4" t="str">
        <f t="shared" si="207"/>
        <v/>
      </c>
      <c r="N241" s="31" t="s">
        <v>1020</v>
      </c>
      <c r="O241" s="4" t="str">
        <f t="shared" si="208"/>
        <v/>
      </c>
      <c r="P241" s="5">
        <v>45473</v>
      </c>
      <c r="Q241" s="5" t="str">
        <f t="shared" si="209"/>
        <v/>
      </c>
      <c r="R241" s="5" t="str">
        <f t="shared" si="210"/>
        <v/>
      </c>
      <c r="S241" s="4">
        <v>207853.57500000001</v>
      </c>
      <c r="T241" s="7">
        <f t="shared" si="251"/>
        <v>207854</v>
      </c>
      <c r="U241" s="4">
        <v>10219</v>
      </c>
      <c r="V241" s="4">
        <f>VLOOKUP(U241,'CC Odoo'!$A$1:$E$998,4,FALSE)</f>
        <v>991</v>
      </c>
      <c r="W241" s="4" t="str">
        <f t="shared" si="211"/>
        <v>{"991": 100.0}</v>
      </c>
      <c r="X241" s="4" t="str">
        <f t="shared" si="212"/>
        <v>101011701</v>
      </c>
      <c r="Y241" s="4" t="str">
        <f t="shared" si="213"/>
        <v>3010093</v>
      </c>
      <c r="Z241" s="4" t="str">
        <f t="shared" si="214"/>
        <v>3010094</v>
      </c>
      <c r="AA241" s="4" t="str">
        <f t="shared" si="215"/>
        <v>101011701</v>
      </c>
      <c r="AB241" s="4" t="str">
        <f t="shared" si="216"/>
        <v>3010096</v>
      </c>
      <c r="AC241" s="4" t="str">
        <f t="shared" si="217"/>
        <v>3010097</v>
      </c>
      <c r="AD241" s="5">
        <f t="shared" si="218"/>
        <v>45478</v>
      </c>
      <c r="AE241" s="5" t="str">
        <f t="shared" si="219"/>
        <v/>
      </c>
      <c r="AF241" s="5">
        <f t="shared" si="220"/>
        <v>45448</v>
      </c>
      <c r="AG241" s="5" t="str">
        <f t="shared" si="221"/>
        <v/>
      </c>
      <c r="AH241" s="5">
        <f t="shared" si="222"/>
        <v>45473</v>
      </c>
      <c r="AI241" s="5" t="str">
        <f t="shared" si="223"/>
        <v/>
      </c>
      <c r="AJ241" s="5">
        <f t="shared" si="224"/>
        <v>45458</v>
      </c>
      <c r="AK241" s="5" t="str">
        <f t="shared" si="225"/>
        <v/>
      </c>
      <c r="AL241" s="5">
        <f t="shared" si="226"/>
        <v>45443</v>
      </c>
      <c r="AM241" s="5" t="str">
        <f t="shared" si="227"/>
        <v/>
      </c>
      <c r="AN241" s="5">
        <f t="shared" si="228"/>
        <v>45464</v>
      </c>
      <c r="AO241" s="5" t="str">
        <f t="shared" si="229"/>
        <v/>
      </c>
      <c r="AQ241" s="4" t="str">
        <f t="shared" si="252"/>
        <v>{"</v>
      </c>
      <c r="AR241" s="4" t="str">
        <f t="shared" si="253"/>
        <v>"</v>
      </c>
      <c r="AS241" s="4" t="str">
        <f t="shared" si="254"/>
        <v xml:space="preserve">: </v>
      </c>
      <c r="AT241" s="4" t="str">
        <f t="shared" si="255"/>
        <v>100.0</v>
      </c>
      <c r="AU241" s="4" t="str">
        <f t="shared" si="256"/>
        <v>}</v>
      </c>
      <c r="AW241" s="8" t="str">
        <f t="shared" si="231"/>
        <v>15% PUR</v>
      </c>
      <c r="AX241" s="8" t="str">
        <f t="shared" si="232"/>
        <v>0% PUR</v>
      </c>
      <c r="AY241" s="8" t="str">
        <f t="shared" si="233"/>
        <v>15% PUR</v>
      </c>
      <c r="AZ241" s="8" t="str">
        <f t="shared" si="234"/>
        <v>15% PUR</v>
      </c>
      <c r="BA241" s="8" t="str">
        <f t="shared" si="235"/>
        <v>15% PUR</v>
      </c>
      <c r="BB241" s="8" t="str">
        <f t="shared" si="236"/>
        <v>0% PUR</v>
      </c>
      <c r="BC241" s="4" t="str">
        <f t="shared" si="230"/>
        <v>Deduction of Advance Payment to Suppliers</v>
      </c>
      <c r="BD241" s="4" t="str">
        <f t="shared" si="257"/>
        <v>Manpower</v>
      </c>
      <c r="BE241" s="4" t="str">
        <f t="shared" si="258"/>
        <v>Machinary</v>
      </c>
      <c r="BF241" s="4" t="str">
        <f t="shared" si="259"/>
        <v>Deduction of Advance Payment to Suppliers</v>
      </c>
      <c r="BG241" s="4" t="str">
        <f t="shared" si="260"/>
        <v>Indirect Costs</v>
      </c>
      <c r="BH241" s="4" t="str">
        <f t="shared" si="261"/>
        <v>Overheads</v>
      </c>
      <c r="BI241" s="4">
        <f t="shared" si="237"/>
        <v>-1</v>
      </c>
      <c r="BJ241" s="4">
        <f t="shared" si="238"/>
        <v>1</v>
      </c>
      <c r="BK241" s="4">
        <f t="shared" si="239"/>
        <v>1</v>
      </c>
      <c r="BL241" s="4">
        <f t="shared" si="240"/>
        <v>-1</v>
      </c>
      <c r="BM241" s="4">
        <f t="shared" si="241"/>
        <v>1</v>
      </c>
      <c r="BN241" s="4">
        <f t="shared" si="242"/>
        <v>1</v>
      </c>
      <c r="BO241" s="26">
        <f t="shared" si="243"/>
        <v>96340</v>
      </c>
      <c r="BP241" s="26">
        <f t="shared" si="244"/>
        <v>47058</v>
      </c>
      <c r="BQ241" s="26">
        <f t="shared" si="245"/>
        <v>4344</v>
      </c>
      <c r="BR241" s="26">
        <f t="shared" si="246"/>
        <v>19289</v>
      </c>
      <c r="BS241" s="26">
        <f t="shared" si="247"/>
        <v>8252</v>
      </c>
      <c r="BT241" s="26">
        <f t="shared" si="248"/>
        <v>19039</v>
      </c>
      <c r="BU241" s="27">
        <f t="shared" si="249"/>
        <v>-207854</v>
      </c>
      <c r="BV241" s="27" t="str">
        <f t="shared" si="250"/>
        <v/>
      </c>
    </row>
    <row r="242" spans="1:74" x14ac:dyDescent="0.2">
      <c r="A242" s="4" t="s">
        <v>794</v>
      </c>
      <c r="B242" s="5">
        <v>45444</v>
      </c>
      <c r="C242" s="5">
        <f t="shared" si="202"/>
        <v>45414</v>
      </c>
      <c r="D242" s="31" t="s">
        <v>1038</v>
      </c>
      <c r="E242" s="4" t="str">
        <f t="shared" si="203"/>
        <v>Raw Material Supplier</v>
      </c>
      <c r="F242" s="31" t="s">
        <v>1039</v>
      </c>
      <c r="G242" s="4" t="str">
        <f t="shared" si="204"/>
        <v>Employees Wages &amp; Salaries</v>
      </c>
      <c r="H242" s="31" t="s">
        <v>1041</v>
      </c>
      <c r="I242" s="4" t="str">
        <f t="shared" si="205"/>
        <v>Machinary Depreciation &amp; Maintenance</v>
      </c>
      <c r="J242" s="31" t="s">
        <v>1040</v>
      </c>
      <c r="K242" s="4" t="str">
        <f t="shared" si="206"/>
        <v>Subcontractors &amp; Services</v>
      </c>
      <c r="L242" s="31" t="s">
        <v>1042</v>
      </c>
      <c r="M242" s="4" t="str">
        <f t="shared" si="207"/>
        <v>Indirect Costs</v>
      </c>
      <c r="N242" s="31" t="s">
        <v>1020</v>
      </c>
      <c r="O242" s="4" t="str">
        <f t="shared" si="208"/>
        <v>Overheads</v>
      </c>
      <c r="P242" s="5">
        <v>45473</v>
      </c>
      <c r="Q242" s="5">
        <f t="shared" si="209"/>
        <v>45443</v>
      </c>
      <c r="R242" s="5">
        <f t="shared" si="210"/>
        <v>45443</v>
      </c>
      <c r="S242" s="4">
        <v>1292078.6370000001</v>
      </c>
      <c r="T242" s="7">
        <f t="shared" si="251"/>
        <v>1292079</v>
      </c>
      <c r="U242" s="4">
        <v>10254</v>
      </c>
      <c r="V242" s="4">
        <f>VLOOKUP(U242,'CC Odoo'!$A$1:$E$998,4,FALSE)</f>
        <v>1026</v>
      </c>
      <c r="W242" s="4" t="str">
        <f t="shared" si="211"/>
        <v>{"1026": 100.0}</v>
      </c>
      <c r="X242" s="4" t="str">
        <f t="shared" si="212"/>
        <v>3010092</v>
      </c>
      <c r="Y242" s="4" t="str">
        <f t="shared" si="213"/>
        <v>3010093</v>
      </c>
      <c r="Z242" s="4" t="str">
        <f t="shared" si="214"/>
        <v>3010094</v>
      </c>
      <c r="AA242" s="4" t="str">
        <f t="shared" si="215"/>
        <v>3010095</v>
      </c>
      <c r="AB242" s="4" t="str">
        <f t="shared" si="216"/>
        <v>3010096</v>
      </c>
      <c r="AC242" s="4" t="str">
        <f t="shared" si="217"/>
        <v>3010097</v>
      </c>
      <c r="AD242" s="5">
        <f t="shared" si="218"/>
        <v>45478</v>
      </c>
      <c r="AE242" s="5">
        <f t="shared" si="219"/>
        <v>45478</v>
      </c>
      <c r="AF242" s="5">
        <f t="shared" si="220"/>
        <v>45448</v>
      </c>
      <c r="AG242" s="5">
        <f t="shared" si="221"/>
        <v>45448</v>
      </c>
      <c r="AH242" s="5">
        <f t="shared" si="222"/>
        <v>45473</v>
      </c>
      <c r="AI242" s="5">
        <f t="shared" si="223"/>
        <v>45473</v>
      </c>
      <c r="AJ242" s="5">
        <f t="shared" si="224"/>
        <v>45458</v>
      </c>
      <c r="AK242" s="5">
        <f t="shared" si="225"/>
        <v>45458</v>
      </c>
      <c r="AL242" s="5">
        <f t="shared" si="226"/>
        <v>45443</v>
      </c>
      <c r="AM242" s="5">
        <f t="shared" si="227"/>
        <v>45443</v>
      </c>
      <c r="AN242" s="5">
        <f t="shared" si="228"/>
        <v>45464</v>
      </c>
      <c r="AO242" s="5">
        <f t="shared" si="229"/>
        <v>45464</v>
      </c>
      <c r="AQ242" s="4" t="str">
        <f t="shared" si="252"/>
        <v>{"</v>
      </c>
      <c r="AR242" s="4" t="str">
        <f t="shared" si="253"/>
        <v>"</v>
      </c>
      <c r="AS242" s="4" t="str">
        <f t="shared" si="254"/>
        <v xml:space="preserve">: </v>
      </c>
      <c r="AT242" s="4" t="str">
        <f t="shared" si="255"/>
        <v>100.0</v>
      </c>
      <c r="AU242" s="4" t="str">
        <f t="shared" si="256"/>
        <v>}</v>
      </c>
      <c r="AW242" s="8" t="str">
        <f t="shared" si="231"/>
        <v>15% PUR</v>
      </c>
      <c r="AX242" s="8" t="str">
        <f t="shared" si="232"/>
        <v>0% PUR</v>
      </c>
      <c r="AY242" s="8" t="str">
        <f t="shared" si="233"/>
        <v>15% PUR</v>
      </c>
      <c r="AZ242" s="8" t="str">
        <f t="shared" si="234"/>
        <v>15% PUR</v>
      </c>
      <c r="BA242" s="8" t="str">
        <f t="shared" si="235"/>
        <v>15% PUR</v>
      </c>
      <c r="BB242" s="8" t="str">
        <f t="shared" si="236"/>
        <v>0% PUR</v>
      </c>
      <c r="BC242" s="4" t="str">
        <f t="shared" si="230"/>
        <v>Raw Material</v>
      </c>
      <c r="BD242" s="4" t="str">
        <f t="shared" si="257"/>
        <v>Manpower</v>
      </c>
      <c r="BE242" s="4" t="str">
        <f t="shared" si="258"/>
        <v>Machinary</v>
      </c>
      <c r="BF242" s="4" t="str">
        <f t="shared" si="259"/>
        <v>Subcontractors</v>
      </c>
      <c r="BG242" s="4" t="str">
        <f t="shared" si="260"/>
        <v>Indirect Costs</v>
      </c>
      <c r="BH242" s="4" t="str">
        <f t="shared" si="261"/>
        <v>Overheads</v>
      </c>
      <c r="BI242" s="4">
        <f t="shared" si="237"/>
        <v>1</v>
      </c>
      <c r="BJ242" s="4">
        <f t="shared" si="238"/>
        <v>1</v>
      </c>
      <c r="BK242" s="4">
        <f t="shared" si="239"/>
        <v>1</v>
      </c>
      <c r="BL242" s="4">
        <f t="shared" si="240"/>
        <v>1</v>
      </c>
      <c r="BM242" s="4">
        <f t="shared" si="241"/>
        <v>1</v>
      </c>
      <c r="BN242" s="4">
        <f t="shared" si="242"/>
        <v>1</v>
      </c>
      <c r="BO242" s="26">
        <f t="shared" si="243"/>
        <v>598879</v>
      </c>
      <c r="BP242" s="26">
        <f t="shared" si="244"/>
        <v>292527</v>
      </c>
      <c r="BQ242" s="26">
        <f t="shared" si="245"/>
        <v>27004</v>
      </c>
      <c r="BR242" s="26">
        <f t="shared" si="246"/>
        <v>119905</v>
      </c>
      <c r="BS242" s="26">
        <f t="shared" si="247"/>
        <v>51296</v>
      </c>
      <c r="BT242" s="26">
        <f t="shared" si="248"/>
        <v>118354</v>
      </c>
      <c r="BU242" s="27">
        <f t="shared" si="249"/>
        <v>1292079</v>
      </c>
      <c r="BV242" s="27">
        <f t="shared" si="250"/>
        <v>1207965</v>
      </c>
    </row>
    <row r="243" spans="1:74" x14ac:dyDescent="0.2">
      <c r="A243" s="4" t="s">
        <v>795</v>
      </c>
      <c r="B243" s="5">
        <v>45444</v>
      </c>
      <c r="C243" s="5" t="str">
        <f t="shared" si="202"/>
        <v/>
      </c>
      <c r="D243" s="31" t="s">
        <v>1038</v>
      </c>
      <c r="E243" s="4" t="str">
        <f t="shared" si="203"/>
        <v/>
      </c>
      <c r="F243" s="31" t="s">
        <v>1039</v>
      </c>
      <c r="G243" s="4" t="str">
        <f t="shared" si="204"/>
        <v/>
      </c>
      <c r="H243" s="31" t="s">
        <v>1041</v>
      </c>
      <c r="I243" s="4" t="str">
        <f t="shared" si="205"/>
        <v/>
      </c>
      <c r="J243" s="31" t="s">
        <v>1040</v>
      </c>
      <c r="K243" s="4" t="str">
        <f t="shared" si="206"/>
        <v/>
      </c>
      <c r="L243" s="31" t="s">
        <v>1042</v>
      </c>
      <c r="M243" s="4" t="str">
        <f t="shared" si="207"/>
        <v/>
      </c>
      <c r="N243" s="31" t="s">
        <v>1020</v>
      </c>
      <c r="O243" s="4" t="str">
        <f t="shared" si="208"/>
        <v/>
      </c>
      <c r="P243" s="5">
        <v>45473</v>
      </c>
      <c r="Q243" s="5" t="str">
        <f t="shared" si="209"/>
        <v/>
      </c>
      <c r="R243" s="5" t="str">
        <f t="shared" si="210"/>
        <v/>
      </c>
      <c r="S243" s="4">
        <v>258415.72740000003</v>
      </c>
      <c r="T243" s="7">
        <f t="shared" si="251"/>
        <v>258416</v>
      </c>
      <c r="U243" s="4">
        <v>10254</v>
      </c>
      <c r="V243" s="4">
        <f>VLOOKUP(U243,'CC Odoo'!$A$1:$E$998,4,FALSE)</f>
        <v>1026</v>
      </c>
      <c r="W243" s="4" t="str">
        <f t="shared" si="211"/>
        <v>{"1026": 100.0}</v>
      </c>
      <c r="X243" s="4" t="str">
        <f t="shared" si="212"/>
        <v>101011701</v>
      </c>
      <c r="Y243" s="4" t="str">
        <f t="shared" si="213"/>
        <v>3010093</v>
      </c>
      <c r="Z243" s="4" t="str">
        <f t="shared" si="214"/>
        <v>3010094</v>
      </c>
      <c r="AA243" s="4" t="str">
        <f t="shared" si="215"/>
        <v>101011701</v>
      </c>
      <c r="AB243" s="4" t="str">
        <f t="shared" si="216"/>
        <v>3010096</v>
      </c>
      <c r="AC243" s="4" t="str">
        <f t="shared" si="217"/>
        <v>3010097</v>
      </c>
      <c r="AD243" s="5">
        <f t="shared" si="218"/>
        <v>45478</v>
      </c>
      <c r="AE243" s="5" t="str">
        <f t="shared" si="219"/>
        <v/>
      </c>
      <c r="AF243" s="5">
        <f t="shared" si="220"/>
        <v>45448</v>
      </c>
      <c r="AG243" s="5" t="str">
        <f t="shared" si="221"/>
        <v/>
      </c>
      <c r="AH243" s="5">
        <f t="shared" si="222"/>
        <v>45473</v>
      </c>
      <c r="AI243" s="5" t="str">
        <f t="shared" si="223"/>
        <v/>
      </c>
      <c r="AJ243" s="5">
        <f t="shared" si="224"/>
        <v>45458</v>
      </c>
      <c r="AK243" s="5" t="str">
        <f t="shared" si="225"/>
        <v/>
      </c>
      <c r="AL243" s="5">
        <f t="shared" si="226"/>
        <v>45443</v>
      </c>
      <c r="AM243" s="5" t="str">
        <f t="shared" si="227"/>
        <v/>
      </c>
      <c r="AN243" s="5">
        <f t="shared" si="228"/>
        <v>45464</v>
      </c>
      <c r="AO243" s="5" t="str">
        <f t="shared" si="229"/>
        <v/>
      </c>
      <c r="AQ243" s="4" t="str">
        <f t="shared" si="252"/>
        <v>{"</v>
      </c>
      <c r="AR243" s="4" t="str">
        <f t="shared" si="253"/>
        <v>"</v>
      </c>
      <c r="AS243" s="4" t="str">
        <f t="shared" si="254"/>
        <v xml:space="preserve">: </v>
      </c>
      <c r="AT243" s="4" t="str">
        <f t="shared" si="255"/>
        <v>100.0</v>
      </c>
      <c r="AU243" s="4" t="str">
        <f t="shared" si="256"/>
        <v>}</v>
      </c>
      <c r="AW243" s="8" t="str">
        <f t="shared" si="231"/>
        <v>15% PUR</v>
      </c>
      <c r="AX243" s="8" t="str">
        <f t="shared" si="232"/>
        <v>0% PUR</v>
      </c>
      <c r="AY243" s="8" t="str">
        <f t="shared" si="233"/>
        <v>15% PUR</v>
      </c>
      <c r="AZ243" s="8" t="str">
        <f t="shared" si="234"/>
        <v>15% PUR</v>
      </c>
      <c r="BA243" s="8" t="str">
        <f t="shared" si="235"/>
        <v>15% PUR</v>
      </c>
      <c r="BB243" s="8" t="str">
        <f t="shared" si="236"/>
        <v>0% PUR</v>
      </c>
      <c r="BC243" s="4" t="str">
        <f t="shared" si="230"/>
        <v>Deduction of Advance Payment to Suppliers</v>
      </c>
      <c r="BD243" s="4" t="str">
        <f t="shared" si="257"/>
        <v>Manpower</v>
      </c>
      <c r="BE243" s="4" t="str">
        <f t="shared" si="258"/>
        <v>Machinary</v>
      </c>
      <c r="BF243" s="4" t="str">
        <f t="shared" si="259"/>
        <v>Deduction of Advance Payment to Suppliers</v>
      </c>
      <c r="BG243" s="4" t="str">
        <f t="shared" si="260"/>
        <v>Indirect Costs</v>
      </c>
      <c r="BH243" s="4" t="str">
        <f t="shared" si="261"/>
        <v>Overheads</v>
      </c>
      <c r="BI243" s="4">
        <f t="shared" si="237"/>
        <v>-1</v>
      </c>
      <c r="BJ243" s="4">
        <f t="shared" si="238"/>
        <v>1</v>
      </c>
      <c r="BK243" s="4">
        <f t="shared" si="239"/>
        <v>1</v>
      </c>
      <c r="BL243" s="4">
        <f t="shared" si="240"/>
        <v>-1</v>
      </c>
      <c r="BM243" s="4">
        <f t="shared" si="241"/>
        <v>1</v>
      </c>
      <c r="BN243" s="4">
        <f t="shared" si="242"/>
        <v>1</v>
      </c>
      <c r="BO243" s="26">
        <f t="shared" si="243"/>
        <v>119776</v>
      </c>
      <c r="BP243" s="26">
        <f t="shared" si="244"/>
        <v>58505</v>
      </c>
      <c r="BQ243" s="26">
        <f t="shared" si="245"/>
        <v>5401</v>
      </c>
      <c r="BR243" s="26">
        <f t="shared" si="246"/>
        <v>23981</v>
      </c>
      <c r="BS243" s="26">
        <f t="shared" si="247"/>
        <v>10259</v>
      </c>
      <c r="BT243" s="26">
        <f t="shared" si="248"/>
        <v>23671</v>
      </c>
      <c r="BU243" s="27">
        <f t="shared" si="249"/>
        <v>-258416</v>
      </c>
      <c r="BV243" s="27" t="str">
        <f t="shared" si="250"/>
        <v/>
      </c>
    </row>
    <row r="244" spans="1:74" x14ac:dyDescent="0.2">
      <c r="A244" s="4" t="s">
        <v>794</v>
      </c>
      <c r="B244" s="5">
        <v>45444</v>
      </c>
      <c r="C244" s="5">
        <f t="shared" si="202"/>
        <v>45414</v>
      </c>
      <c r="D244" s="31" t="s">
        <v>1038</v>
      </c>
      <c r="E244" s="4" t="str">
        <f t="shared" si="203"/>
        <v>Raw Material Supplier</v>
      </c>
      <c r="F244" s="31" t="s">
        <v>1039</v>
      </c>
      <c r="G244" s="4" t="str">
        <f t="shared" si="204"/>
        <v>Employees Wages &amp; Salaries</v>
      </c>
      <c r="H244" s="31" t="s">
        <v>1041</v>
      </c>
      <c r="I244" s="4" t="str">
        <f t="shared" si="205"/>
        <v>Machinary Depreciation &amp; Maintenance</v>
      </c>
      <c r="J244" s="31" t="s">
        <v>1040</v>
      </c>
      <c r="K244" s="4" t="str">
        <f t="shared" si="206"/>
        <v>Subcontractors &amp; Services</v>
      </c>
      <c r="L244" s="31" t="s">
        <v>1042</v>
      </c>
      <c r="M244" s="4" t="str">
        <f t="shared" si="207"/>
        <v>Indirect Costs</v>
      </c>
      <c r="N244" s="31" t="s">
        <v>1020</v>
      </c>
      <c r="O244" s="4" t="str">
        <f t="shared" si="208"/>
        <v>Overheads</v>
      </c>
      <c r="P244" s="5">
        <v>45473</v>
      </c>
      <c r="Q244" s="5">
        <f t="shared" si="209"/>
        <v>45443</v>
      </c>
      <c r="R244" s="5">
        <f t="shared" si="210"/>
        <v>45443</v>
      </c>
      <c r="S244" s="4">
        <v>1247264.7420000001</v>
      </c>
      <c r="T244" s="7">
        <f t="shared" si="251"/>
        <v>1247265</v>
      </c>
      <c r="U244" s="4">
        <v>10253</v>
      </c>
      <c r="V244" s="4">
        <f>VLOOKUP(U244,'CC Odoo'!$A$1:$E$998,4,FALSE)</f>
        <v>1025</v>
      </c>
      <c r="W244" s="4" t="str">
        <f t="shared" si="211"/>
        <v>{"1025": 100.0}</v>
      </c>
      <c r="X244" s="4" t="str">
        <f t="shared" si="212"/>
        <v>3010092</v>
      </c>
      <c r="Y244" s="4" t="str">
        <f t="shared" si="213"/>
        <v>3010093</v>
      </c>
      <c r="Z244" s="4" t="str">
        <f t="shared" si="214"/>
        <v>3010094</v>
      </c>
      <c r="AA244" s="4" t="str">
        <f t="shared" si="215"/>
        <v>3010095</v>
      </c>
      <c r="AB244" s="4" t="str">
        <f t="shared" si="216"/>
        <v>3010096</v>
      </c>
      <c r="AC244" s="4" t="str">
        <f t="shared" si="217"/>
        <v>3010097</v>
      </c>
      <c r="AD244" s="5">
        <f t="shared" si="218"/>
        <v>45478</v>
      </c>
      <c r="AE244" s="5">
        <f t="shared" si="219"/>
        <v>45478</v>
      </c>
      <c r="AF244" s="5">
        <f t="shared" si="220"/>
        <v>45448</v>
      </c>
      <c r="AG244" s="5">
        <f t="shared" si="221"/>
        <v>45448</v>
      </c>
      <c r="AH244" s="5">
        <f t="shared" si="222"/>
        <v>45473</v>
      </c>
      <c r="AI244" s="5">
        <f t="shared" si="223"/>
        <v>45473</v>
      </c>
      <c r="AJ244" s="5">
        <f t="shared" si="224"/>
        <v>45458</v>
      </c>
      <c r="AK244" s="5">
        <f t="shared" si="225"/>
        <v>45458</v>
      </c>
      <c r="AL244" s="5">
        <f t="shared" si="226"/>
        <v>45443</v>
      </c>
      <c r="AM244" s="5">
        <f t="shared" si="227"/>
        <v>45443</v>
      </c>
      <c r="AN244" s="5">
        <f t="shared" si="228"/>
        <v>45464</v>
      </c>
      <c r="AO244" s="5">
        <f t="shared" si="229"/>
        <v>45464</v>
      </c>
      <c r="AQ244" s="4" t="str">
        <f t="shared" si="252"/>
        <v>{"</v>
      </c>
      <c r="AR244" s="4" t="str">
        <f t="shared" si="253"/>
        <v>"</v>
      </c>
      <c r="AS244" s="4" t="str">
        <f t="shared" si="254"/>
        <v xml:space="preserve">: </v>
      </c>
      <c r="AT244" s="4" t="str">
        <f t="shared" si="255"/>
        <v>100.0</v>
      </c>
      <c r="AU244" s="4" t="str">
        <f t="shared" si="256"/>
        <v>}</v>
      </c>
      <c r="AW244" s="8" t="str">
        <f t="shared" si="231"/>
        <v>15% PUR</v>
      </c>
      <c r="AX244" s="8" t="str">
        <f t="shared" si="232"/>
        <v>0% PUR</v>
      </c>
      <c r="AY244" s="8" t="str">
        <f t="shared" si="233"/>
        <v>15% PUR</v>
      </c>
      <c r="AZ244" s="8" t="str">
        <f t="shared" si="234"/>
        <v>15% PUR</v>
      </c>
      <c r="BA244" s="8" t="str">
        <f t="shared" si="235"/>
        <v>15% PUR</v>
      </c>
      <c r="BB244" s="8" t="str">
        <f t="shared" si="236"/>
        <v>0% PUR</v>
      </c>
      <c r="BC244" s="4" t="str">
        <f t="shared" si="230"/>
        <v>Raw Material</v>
      </c>
      <c r="BD244" s="4" t="str">
        <f t="shared" si="257"/>
        <v>Manpower</v>
      </c>
      <c r="BE244" s="4" t="str">
        <f t="shared" si="258"/>
        <v>Machinary</v>
      </c>
      <c r="BF244" s="4" t="str">
        <f t="shared" si="259"/>
        <v>Subcontractors</v>
      </c>
      <c r="BG244" s="4" t="str">
        <f t="shared" si="260"/>
        <v>Indirect Costs</v>
      </c>
      <c r="BH244" s="4" t="str">
        <f t="shared" si="261"/>
        <v>Overheads</v>
      </c>
      <c r="BI244" s="4">
        <f t="shared" si="237"/>
        <v>1</v>
      </c>
      <c r="BJ244" s="4">
        <f t="shared" si="238"/>
        <v>1</v>
      </c>
      <c r="BK244" s="4">
        <f t="shared" si="239"/>
        <v>1</v>
      </c>
      <c r="BL244" s="4">
        <f t="shared" si="240"/>
        <v>1</v>
      </c>
      <c r="BM244" s="4">
        <f t="shared" si="241"/>
        <v>1</v>
      </c>
      <c r="BN244" s="4">
        <f t="shared" si="242"/>
        <v>1</v>
      </c>
      <c r="BO244" s="26">
        <f t="shared" si="243"/>
        <v>578107</v>
      </c>
      <c r="BP244" s="26">
        <f t="shared" si="244"/>
        <v>282381</v>
      </c>
      <c r="BQ244" s="26">
        <f t="shared" si="245"/>
        <v>26068</v>
      </c>
      <c r="BR244" s="26">
        <f t="shared" si="246"/>
        <v>115746</v>
      </c>
      <c r="BS244" s="26">
        <f t="shared" si="247"/>
        <v>49516</v>
      </c>
      <c r="BT244" s="26">
        <f t="shared" si="248"/>
        <v>114249</v>
      </c>
      <c r="BU244" s="27">
        <f t="shared" si="249"/>
        <v>1247265</v>
      </c>
      <c r="BV244" s="27">
        <f t="shared" si="250"/>
        <v>1166067</v>
      </c>
    </row>
    <row r="245" spans="1:74" x14ac:dyDescent="0.2">
      <c r="A245" s="4" t="s">
        <v>795</v>
      </c>
      <c r="B245" s="5">
        <v>45444</v>
      </c>
      <c r="C245" s="5" t="str">
        <f t="shared" si="202"/>
        <v/>
      </c>
      <c r="D245" s="31" t="s">
        <v>1038</v>
      </c>
      <c r="E245" s="4" t="str">
        <f t="shared" si="203"/>
        <v/>
      </c>
      <c r="F245" s="31" t="s">
        <v>1039</v>
      </c>
      <c r="G245" s="4" t="str">
        <f t="shared" si="204"/>
        <v/>
      </c>
      <c r="H245" s="31" t="s">
        <v>1041</v>
      </c>
      <c r="I245" s="4" t="str">
        <f t="shared" si="205"/>
        <v/>
      </c>
      <c r="J245" s="31" t="s">
        <v>1040</v>
      </c>
      <c r="K245" s="4" t="str">
        <f t="shared" si="206"/>
        <v/>
      </c>
      <c r="L245" s="31" t="s">
        <v>1042</v>
      </c>
      <c r="M245" s="4" t="str">
        <f t="shared" si="207"/>
        <v/>
      </c>
      <c r="N245" s="31" t="s">
        <v>1020</v>
      </c>
      <c r="O245" s="4" t="str">
        <f t="shared" si="208"/>
        <v/>
      </c>
      <c r="P245" s="5">
        <v>45473</v>
      </c>
      <c r="Q245" s="5" t="str">
        <f t="shared" si="209"/>
        <v/>
      </c>
      <c r="R245" s="5" t="str">
        <f t="shared" si="210"/>
        <v/>
      </c>
      <c r="S245" s="4">
        <v>498905.89680000005</v>
      </c>
      <c r="T245" s="7">
        <f t="shared" si="251"/>
        <v>498906</v>
      </c>
      <c r="U245" s="4">
        <v>10253</v>
      </c>
      <c r="V245" s="4">
        <f>VLOOKUP(U245,'CC Odoo'!$A$1:$E$998,4,FALSE)</f>
        <v>1025</v>
      </c>
      <c r="W245" s="4" t="str">
        <f t="shared" si="211"/>
        <v>{"1025": 100.0}</v>
      </c>
      <c r="X245" s="4" t="str">
        <f t="shared" si="212"/>
        <v>101011701</v>
      </c>
      <c r="Y245" s="4" t="str">
        <f t="shared" si="213"/>
        <v>3010093</v>
      </c>
      <c r="Z245" s="4" t="str">
        <f t="shared" si="214"/>
        <v>3010094</v>
      </c>
      <c r="AA245" s="4" t="str">
        <f t="shared" si="215"/>
        <v>101011701</v>
      </c>
      <c r="AB245" s="4" t="str">
        <f t="shared" si="216"/>
        <v>3010096</v>
      </c>
      <c r="AC245" s="4" t="str">
        <f t="shared" si="217"/>
        <v>3010097</v>
      </c>
      <c r="AD245" s="5">
        <f t="shared" si="218"/>
        <v>45478</v>
      </c>
      <c r="AE245" s="5" t="str">
        <f t="shared" si="219"/>
        <v/>
      </c>
      <c r="AF245" s="5">
        <f t="shared" si="220"/>
        <v>45448</v>
      </c>
      <c r="AG245" s="5" t="str">
        <f t="shared" si="221"/>
        <v/>
      </c>
      <c r="AH245" s="5">
        <f t="shared" si="222"/>
        <v>45473</v>
      </c>
      <c r="AI245" s="5" t="str">
        <f t="shared" si="223"/>
        <v/>
      </c>
      <c r="AJ245" s="5">
        <f t="shared" si="224"/>
        <v>45458</v>
      </c>
      <c r="AK245" s="5" t="str">
        <f t="shared" si="225"/>
        <v/>
      </c>
      <c r="AL245" s="5">
        <f t="shared" si="226"/>
        <v>45443</v>
      </c>
      <c r="AM245" s="5" t="str">
        <f t="shared" si="227"/>
        <v/>
      </c>
      <c r="AN245" s="5">
        <f t="shared" si="228"/>
        <v>45464</v>
      </c>
      <c r="AO245" s="5" t="str">
        <f t="shared" si="229"/>
        <v/>
      </c>
      <c r="AQ245" s="4" t="str">
        <f t="shared" si="252"/>
        <v>{"</v>
      </c>
      <c r="AR245" s="4" t="str">
        <f t="shared" si="253"/>
        <v>"</v>
      </c>
      <c r="AS245" s="4" t="str">
        <f t="shared" si="254"/>
        <v xml:space="preserve">: </v>
      </c>
      <c r="AT245" s="4" t="str">
        <f t="shared" si="255"/>
        <v>100.0</v>
      </c>
      <c r="AU245" s="4" t="str">
        <f t="shared" si="256"/>
        <v>}</v>
      </c>
      <c r="AW245" s="8" t="str">
        <f t="shared" si="231"/>
        <v>15% PUR</v>
      </c>
      <c r="AX245" s="8" t="str">
        <f t="shared" si="232"/>
        <v>0% PUR</v>
      </c>
      <c r="AY245" s="8" t="str">
        <f t="shared" si="233"/>
        <v>15% PUR</v>
      </c>
      <c r="AZ245" s="8" t="str">
        <f t="shared" si="234"/>
        <v>15% PUR</v>
      </c>
      <c r="BA245" s="8" t="str">
        <f t="shared" si="235"/>
        <v>15% PUR</v>
      </c>
      <c r="BB245" s="8" t="str">
        <f t="shared" si="236"/>
        <v>0% PUR</v>
      </c>
      <c r="BC245" s="4" t="str">
        <f t="shared" si="230"/>
        <v>Deduction of Advance Payment to Suppliers</v>
      </c>
      <c r="BD245" s="4" t="str">
        <f t="shared" si="257"/>
        <v>Manpower</v>
      </c>
      <c r="BE245" s="4" t="str">
        <f t="shared" si="258"/>
        <v>Machinary</v>
      </c>
      <c r="BF245" s="4" t="str">
        <f t="shared" si="259"/>
        <v>Deduction of Advance Payment to Suppliers</v>
      </c>
      <c r="BG245" s="4" t="str">
        <f t="shared" si="260"/>
        <v>Indirect Costs</v>
      </c>
      <c r="BH245" s="4" t="str">
        <f t="shared" si="261"/>
        <v>Overheads</v>
      </c>
      <c r="BI245" s="4">
        <f t="shared" si="237"/>
        <v>-1</v>
      </c>
      <c r="BJ245" s="4">
        <f t="shared" si="238"/>
        <v>1</v>
      </c>
      <c r="BK245" s="4">
        <f t="shared" si="239"/>
        <v>1</v>
      </c>
      <c r="BL245" s="4">
        <f t="shared" si="240"/>
        <v>-1</v>
      </c>
      <c r="BM245" s="4">
        <f t="shared" si="241"/>
        <v>1</v>
      </c>
      <c r="BN245" s="4">
        <f t="shared" si="242"/>
        <v>1</v>
      </c>
      <c r="BO245" s="26">
        <f t="shared" si="243"/>
        <v>231243</v>
      </c>
      <c r="BP245" s="26">
        <f t="shared" si="244"/>
        <v>112952</v>
      </c>
      <c r="BQ245" s="26">
        <f t="shared" si="245"/>
        <v>10427</v>
      </c>
      <c r="BR245" s="26">
        <f t="shared" si="246"/>
        <v>46298</v>
      </c>
      <c r="BS245" s="26">
        <f t="shared" si="247"/>
        <v>19807</v>
      </c>
      <c r="BT245" s="26">
        <f t="shared" si="248"/>
        <v>45700</v>
      </c>
      <c r="BU245" s="27">
        <f t="shared" si="249"/>
        <v>-498906</v>
      </c>
      <c r="BV245" s="27" t="str">
        <f t="shared" si="250"/>
        <v/>
      </c>
    </row>
    <row r="246" spans="1:74" x14ac:dyDescent="0.2">
      <c r="A246" s="4" t="s">
        <v>794</v>
      </c>
      <c r="B246" s="5">
        <v>45444</v>
      </c>
      <c r="C246" s="5">
        <f t="shared" si="202"/>
        <v>45414</v>
      </c>
      <c r="D246" s="31" t="s">
        <v>1038</v>
      </c>
      <c r="E246" s="4" t="str">
        <f t="shared" si="203"/>
        <v>Raw Material Supplier</v>
      </c>
      <c r="F246" s="31" t="s">
        <v>1039</v>
      </c>
      <c r="G246" s="4" t="str">
        <f t="shared" si="204"/>
        <v>Employees Wages &amp; Salaries</v>
      </c>
      <c r="H246" s="31" t="s">
        <v>1041</v>
      </c>
      <c r="I246" s="4" t="str">
        <f t="shared" si="205"/>
        <v>Machinary Depreciation &amp; Maintenance</v>
      </c>
      <c r="J246" s="31" t="s">
        <v>1040</v>
      </c>
      <c r="K246" s="4" t="str">
        <f t="shared" si="206"/>
        <v>Subcontractors &amp; Services</v>
      </c>
      <c r="L246" s="31" t="s">
        <v>1042</v>
      </c>
      <c r="M246" s="4" t="str">
        <f t="shared" si="207"/>
        <v>Indirect Costs</v>
      </c>
      <c r="N246" s="31" t="s">
        <v>1020</v>
      </c>
      <c r="O246" s="4" t="str">
        <f t="shared" si="208"/>
        <v>Overheads</v>
      </c>
      <c r="P246" s="5">
        <v>45473</v>
      </c>
      <c r="Q246" s="5">
        <f t="shared" si="209"/>
        <v>45443</v>
      </c>
      <c r="R246" s="5">
        <f t="shared" si="210"/>
        <v>45443</v>
      </c>
      <c r="S246" s="4">
        <v>1350000</v>
      </c>
      <c r="T246" s="7">
        <f t="shared" si="251"/>
        <v>1350000</v>
      </c>
      <c r="U246" s="4">
        <v>10995</v>
      </c>
      <c r="V246" s="4">
        <f>VLOOKUP(U246,'CC Odoo'!$A$1:$E$998,4,FALSE)</f>
        <v>1108</v>
      </c>
      <c r="W246" s="4" t="str">
        <f t="shared" si="211"/>
        <v>{"1108": 100.0}</v>
      </c>
      <c r="X246" s="4" t="str">
        <f t="shared" si="212"/>
        <v>3010092</v>
      </c>
      <c r="Y246" s="4" t="str">
        <f t="shared" si="213"/>
        <v>3010093</v>
      </c>
      <c r="Z246" s="4" t="str">
        <f t="shared" si="214"/>
        <v>3010094</v>
      </c>
      <c r="AA246" s="4" t="str">
        <f t="shared" si="215"/>
        <v>3010095</v>
      </c>
      <c r="AB246" s="4" t="str">
        <f t="shared" si="216"/>
        <v>3010096</v>
      </c>
      <c r="AC246" s="4" t="str">
        <f t="shared" si="217"/>
        <v>3010097</v>
      </c>
      <c r="AD246" s="5">
        <f t="shared" si="218"/>
        <v>45478</v>
      </c>
      <c r="AE246" s="5">
        <f t="shared" si="219"/>
        <v>45478</v>
      </c>
      <c r="AF246" s="5">
        <f t="shared" si="220"/>
        <v>45448</v>
      </c>
      <c r="AG246" s="5">
        <f t="shared" si="221"/>
        <v>45448</v>
      </c>
      <c r="AH246" s="5">
        <f t="shared" si="222"/>
        <v>45473</v>
      </c>
      <c r="AI246" s="5">
        <f t="shared" si="223"/>
        <v>45473</v>
      </c>
      <c r="AJ246" s="5">
        <f t="shared" si="224"/>
        <v>45458</v>
      </c>
      <c r="AK246" s="5">
        <f t="shared" si="225"/>
        <v>45458</v>
      </c>
      <c r="AL246" s="5">
        <f t="shared" si="226"/>
        <v>45443</v>
      </c>
      <c r="AM246" s="5">
        <f t="shared" si="227"/>
        <v>45443</v>
      </c>
      <c r="AN246" s="5">
        <f t="shared" si="228"/>
        <v>45464</v>
      </c>
      <c r="AO246" s="5">
        <f t="shared" si="229"/>
        <v>45464</v>
      </c>
      <c r="AQ246" s="4" t="str">
        <f t="shared" si="252"/>
        <v>{"</v>
      </c>
      <c r="AR246" s="4" t="str">
        <f t="shared" si="253"/>
        <v>"</v>
      </c>
      <c r="AS246" s="4" t="str">
        <f t="shared" si="254"/>
        <v xml:space="preserve">: </v>
      </c>
      <c r="AT246" s="4" t="str">
        <f t="shared" si="255"/>
        <v>100.0</v>
      </c>
      <c r="AU246" s="4" t="str">
        <f t="shared" si="256"/>
        <v>}</v>
      </c>
      <c r="AW246" s="8" t="str">
        <f t="shared" si="231"/>
        <v>15% PUR</v>
      </c>
      <c r="AX246" s="8" t="str">
        <f t="shared" si="232"/>
        <v>0% PUR</v>
      </c>
      <c r="AY246" s="8" t="str">
        <f t="shared" si="233"/>
        <v>15% PUR</v>
      </c>
      <c r="AZ246" s="8" t="str">
        <f t="shared" si="234"/>
        <v>15% PUR</v>
      </c>
      <c r="BA246" s="8" t="str">
        <f t="shared" si="235"/>
        <v>15% PUR</v>
      </c>
      <c r="BB246" s="8" t="str">
        <f t="shared" si="236"/>
        <v>0% PUR</v>
      </c>
      <c r="BC246" s="4" t="str">
        <f t="shared" si="230"/>
        <v>Raw Material</v>
      </c>
      <c r="BD246" s="4" t="str">
        <f t="shared" si="257"/>
        <v>Manpower</v>
      </c>
      <c r="BE246" s="4" t="str">
        <f t="shared" si="258"/>
        <v>Machinary</v>
      </c>
      <c r="BF246" s="4" t="str">
        <f t="shared" si="259"/>
        <v>Subcontractors</v>
      </c>
      <c r="BG246" s="4" t="str">
        <f t="shared" si="260"/>
        <v>Indirect Costs</v>
      </c>
      <c r="BH246" s="4" t="str">
        <f t="shared" si="261"/>
        <v>Overheads</v>
      </c>
      <c r="BI246" s="4">
        <f t="shared" si="237"/>
        <v>1</v>
      </c>
      <c r="BJ246" s="4">
        <f t="shared" si="238"/>
        <v>1</v>
      </c>
      <c r="BK246" s="4">
        <f t="shared" si="239"/>
        <v>1</v>
      </c>
      <c r="BL246" s="4">
        <f t="shared" si="240"/>
        <v>1</v>
      </c>
      <c r="BM246" s="4">
        <f t="shared" si="241"/>
        <v>1</v>
      </c>
      <c r="BN246" s="4">
        <f t="shared" si="242"/>
        <v>1</v>
      </c>
      <c r="BO246" s="26">
        <f t="shared" si="243"/>
        <v>625725</v>
      </c>
      <c r="BP246" s="26">
        <f t="shared" si="244"/>
        <v>305640</v>
      </c>
      <c r="BQ246" s="26">
        <f t="shared" si="245"/>
        <v>28215</v>
      </c>
      <c r="BR246" s="26">
        <f t="shared" si="246"/>
        <v>125280</v>
      </c>
      <c r="BS246" s="26">
        <f t="shared" si="247"/>
        <v>53595</v>
      </c>
      <c r="BT246" s="26">
        <f t="shared" si="248"/>
        <v>123660</v>
      </c>
      <c r="BU246" s="27">
        <f t="shared" si="249"/>
        <v>1350000</v>
      </c>
      <c r="BV246" s="27">
        <f t="shared" si="250"/>
        <v>1262115</v>
      </c>
    </row>
    <row r="247" spans="1:74" x14ac:dyDescent="0.2">
      <c r="A247" s="4" t="s">
        <v>794</v>
      </c>
      <c r="B247" s="5">
        <v>45444</v>
      </c>
      <c r="C247" s="5">
        <f t="shared" si="202"/>
        <v>45414</v>
      </c>
      <c r="D247" s="31" t="s">
        <v>1038</v>
      </c>
      <c r="E247" s="4" t="str">
        <f t="shared" si="203"/>
        <v>Raw Material Supplier</v>
      </c>
      <c r="F247" s="31" t="s">
        <v>1039</v>
      </c>
      <c r="G247" s="4" t="str">
        <f t="shared" si="204"/>
        <v>Employees Wages &amp; Salaries</v>
      </c>
      <c r="H247" s="31" t="s">
        <v>1041</v>
      </c>
      <c r="I247" s="4" t="str">
        <f t="shared" si="205"/>
        <v>Machinary Depreciation &amp; Maintenance</v>
      </c>
      <c r="J247" s="31" t="s">
        <v>1040</v>
      </c>
      <c r="K247" s="4" t="str">
        <f t="shared" si="206"/>
        <v>Subcontractors &amp; Services</v>
      </c>
      <c r="L247" s="31" t="s">
        <v>1042</v>
      </c>
      <c r="M247" s="4" t="str">
        <f t="shared" si="207"/>
        <v>Indirect Costs</v>
      </c>
      <c r="N247" s="31" t="s">
        <v>1020</v>
      </c>
      <c r="O247" s="4" t="str">
        <f t="shared" si="208"/>
        <v>Overheads</v>
      </c>
      <c r="P247" s="5">
        <v>45473</v>
      </c>
      <c r="Q247" s="5">
        <f t="shared" si="209"/>
        <v>45443</v>
      </c>
      <c r="R247" s="5">
        <f t="shared" si="210"/>
        <v>45443</v>
      </c>
      <c r="S247" s="4">
        <v>3670431</v>
      </c>
      <c r="T247" s="7">
        <f t="shared" si="251"/>
        <v>3670431</v>
      </c>
      <c r="U247" s="4">
        <v>10259</v>
      </c>
      <c r="V247" s="4">
        <f>VLOOKUP(U247,'CC Odoo'!$A$1:$E$998,4,FALSE)</f>
        <v>1031</v>
      </c>
      <c r="W247" s="4" t="str">
        <f t="shared" si="211"/>
        <v>{"1031": 100.0}</v>
      </c>
      <c r="X247" s="4" t="str">
        <f t="shared" si="212"/>
        <v>3010092</v>
      </c>
      <c r="Y247" s="4" t="str">
        <f t="shared" si="213"/>
        <v>3010093</v>
      </c>
      <c r="Z247" s="4" t="str">
        <f t="shared" si="214"/>
        <v>3010094</v>
      </c>
      <c r="AA247" s="4" t="str">
        <f t="shared" si="215"/>
        <v>3010095</v>
      </c>
      <c r="AB247" s="4" t="str">
        <f t="shared" si="216"/>
        <v>3010096</v>
      </c>
      <c r="AC247" s="4" t="str">
        <f t="shared" si="217"/>
        <v>3010097</v>
      </c>
      <c r="AD247" s="5">
        <f t="shared" si="218"/>
        <v>45478</v>
      </c>
      <c r="AE247" s="5">
        <f t="shared" si="219"/>
        <v>45478</v>
      </c>
      <c r="AF247" s="5">
        <f t="shared" si="220"/>
        <v>45448</v>
      </c>
      <c r="AG247" s="5">
        <f t="shared" si="221"/>
        <v>45448</v>
      </c>
      <c r="AH247" s="5">
        <f t="shared" si="222"/>
        <v>45473</v>
      </c>
      <c r="AI247" s="5">
        <f t="shared" si="223"/>
        <v>45473</v>
      </c>
      <c r="AJ247" s="5">
        <f t="shared" si="224"/>
        <v>45458</v>
      </c>
      <c r="AK247" s="5">
        <f t="shared" si="225"/>
        <v>45458</v>
      </c>
      <c r="AL247" s="5">
        <f t="shared" si="226"/>
        <v>45443</v>
      </c>
      <c r="AM247" s="5">
        <f t="shared" si="227"/>
        <v>45443</v>
      </c>
      <c r="AN247" s="5">
        <f t="shared" si="228"/>
        <v>45464</v>
      </c>
      <c r="AO247" s="5">
        <f t="shared" si="229"/>
        <v>45464</v>
      </c>
      <c r="AQ247" s="4" t="str">
        <f t="shared" si="252"/>
        <v>{"</v>
      </c>
      <c r="AR247" s="4" t="str">
        <f t="shared" si="253"/>
        <v>"</v>
      </c>
      <c r="AS247" s="4" t="str">
        <f t="shared" si="254"/>
        <v xml:space="preserve">: </v>
      </c>
      <c r="AT247" s="4" t="str">
        <f t="shared" si="255"/>
        <v>100.0</v>
      </c>
      <c r="AU247" s="4" t="str">
        <f t="shared" si="256"/>
        <v>}</v>
      </c>
      <c r="AW247" s="8" t="str">
        <f t="shared" si="231"/>
        <v>15% PUR</v>
      </c>
      <c r="AX247" s="8" t="str">
        <f t="shared" si="232"/>
        <v>0% PUR</v>
      </c>
      <c r="AY247" s="8" t="str">
        <f t="shared" si="233"/>
        <v>15% PUR</v>
      </c>
      <c r="AZ247" s="8" t="str">
        <f t="shared" si="234"/>
        <v>15% PUR</v>
      </c>
      <c r="BA247" s="8" t="str">
        <f t="shared" si="235"/>
        <v>15% PUR</v>
      </c>
      <c r="BB247" s="8" t="str">
        <f t="shared" si="236"/>
        <v>0% PUR</v>
      </c>
      <c r="BC247" s="4" t="str">
        <f t="shared" si="230"/>
        <v>Raw Material</v>
      </c>
      <c r="BD247" s="4" t="str">
        <f t="shared" si="257"/>
        <v>Manpower</v>
      </c>
      <c r="BE247" s="4" t="str">
        <f t="shared" si="258"/>
        <v>Machinary</v>
      </c>
      <c r="BF247" s="4" t="str">
        <f t="shared" si="259"/>
        <v>Subcontractors</v>
      </c>
      <c r="BG247" s="4" t="str">
        <f t="shared" si="260"/>
        <v>Indirect Costs</v>
      </c>
      <c r="BH247" s="4" t="str">
        <f t="shared" si="261"/>
        <v>Overheads</v>
      </c>
      <c r="BI247" s="4">
        <f t="shared" si="237"/>
        <v>1</v>
      </c>
      <c r="BJ247" s="4">
        <f t="shared" si="238"/>
        <v>1</v>
      </c>
      <c r="BK247" s="4">
        <f t="shared" si="239"/>
        <v>1</v>
      </c>
      <c r="BL247" s="4">
        <f t="shared" si="240"/>
        <v>1</v>
      </c>
      <c r="BM247" s="4">
        <f t="shared" si="241"/>
        <v>1</v>
      </c>
      <c r="BN247" s="4">
        <f t="shared" si="242"/>
        <v>1</v>
      </c>
      <c r="BO247" s="26">
        <f t="shared" si="243"/>
        <v>1701245</v>
      </c>
      <c r="BP247" s="26">
        <f t="shared" si="244"/>
        <v>830986</v>
      </c>
      <c r="BQ247" s="26">
        <f t="shared" si="245"/>
        <v>76712</v>
      </c>
      <c r="BR247" s="26">
        <f t="shared" si="246"/>
        <v>340616</v>
      </c>
      <c r="BS247" s="26">
        <f t="shared" si="247"/>
        <v>145716</v>
      </c>
      <c r="BT247" s="26">
        <f t="shared" si="248"/>
        <v>336211</v>
      </c>
      <c r="BU247" s="27">
        <f t="shared" si="249"/>
        <v>3670431</v>
      </c>
      <c r="BV247" s="27">
        <f t="shared" si="250"/>
        <v>3431486</v>
      </c>
    </row>
    <row r="248" spans="1:74" x14ac:dyDescent="0.2">
      <c r="A248" s="4" t="s">
        <v>795</v>
      </c>
      <c r="B248" s="5">
        <v>45444</v>
      </c>
      <c r="C248" s="5" t="str">
        <f t="shared" si="202"/>
        <v/>
      </c>
      <c r="D248" s="31" t="s">
        <v>1038</v>
      </c>
      <c r="E248" s="4" t="str">
        <f t="shared" si="203"/>
        <v/>
      </c>
      <c r="F248" s="31" t="s">
        <v>1039</v>
      </c>
      <c r="G248" s="4" t="str">
        <f t="shared" si="204"/>
        <v/>
      </c>
      <c r="H248" s="31" t="s">
        <v>1041</v>
      </c>
      <c r="I248" s="4" t="str">
        <f t="shared" si="205"/>
        <v/>
      </c>
      <c r="J248" s="31" t="s">
        <v>1040</v>
      </c>
      <c r="K248" s="4" t="str">
        <f t="shared" si="206"/>
        <v/>
      </c>
      <c r="L248" s="31" t="s">
        <v>1042</v>
      </c>
      <c r="M248" s="4" t="str">
        <f t="shared" si="207"/>
        <v/>
      </c>
      <c r="N248" s="31" t="s">
        <v>1020</v>
      </c>
      <c r="O248" s="4" t="str">
        <f t="shared" si="208"/>
        <v/>
      </c>
      <c r="P248" s="5">
        <v>45473</v>
      </c>
      <c r="Q248" s="5" t="str">
        <f t="shared" si="209"/>
        <v/>
      </c>
      <c r="R248" s="5" t="str">
        <f t="shared" si="210"/>
        <v/>
      </c>
      <c r="S248" s="4">
        <v>367043.10000000003</v>
      </c>
      <c r="T248" s="7">
        <f t="shared" si="251"/>
        <v>367043</v>
      </c>
      <c r="U248" s="4">
        <v>10259</v>
      </c>
      <c r="V248" s="4">
        <f>VLOOKUP(U248,'CC Odoo'!$A$1:$E$998,4,FALSE)</f>
        <v>1031</v>
      </c>
      <c r="W248" s="4" t="str">
        <f t="shared" si="211"/>
        <v>{"1031": 100.0}</v>
      </c>
      <c r="X248" s="4" t="str">
        <f t="shared" si="212"/>
        <v>101011701</v>
      </c>
      <c r="Y248" s="4" t="str">
        <f t="shared" si="213"/>
        <v>3010093</v>
      </c>
      <c r="Z248" s="4" t="str">
        <f t="shared" si="214"/>
        <v>3010094</v>
      </c>
      <c r="AA248" s="4" t="str">
        <f t="shared" si="215"/>
        <v>101011701</v>
      </c>
      <c r="AB248" s="4" t="str">
        <f t="shared" si="216"/>
        <v>3010096</v>
      </c>
      <c r="AC248" s="4" t="str">
        <f t="shared" si="217"/>
        <v>3010097</v>
      </c>
      <c r="AD248" s="5">
        <f t="shared" si="218"/>
        <v>45478</v>
      </c>
      <c r="AE248" s="5" t="str">
        <f t="shared" si="219"/>
        <v/>
      </c>
      <c r="AF248" s="5">
        <f t="shared" si="220"/>
        <v>45448</v>
      </c>
      <c r="AG248" s="5" t="str">
        <f t="shared" si="221"/>
        <v/>
      </c>
      <c r="AH248" s="5">
        <f t="shared" si="222"/>
        <v>45473</v>
      </c>
      <c r="AI248" s="5" t="str">
        <f t="shared" si="223"/>
        <v/>
      </c>
      <c r="AJ248" s="5">
        <f t="shared" si="224"/>
        <v>45458</v>
      </c>
      <c r="AK248" s="5" t="str">
        <f t="shared" si="225"/>
        <v/>
      </c>
      <c r="AL248" s="5">
        <f t="shared" si="226"/>
        <v>45443</v>
      </c>
      <c r="AM248" s="5" t="str">
        <f t="shared" si="227"/>
        <v/>
      </c>
      <c r="AN248" s="5">
        <f t="shared" si="228"/>
        <v>45464</v>
      </c>
      <c r="AO248" s="5" t="str">
        <f t="shared" si="229"/>
        <v/>
      </c>
      <c r="AQ248" s="4" t="str">
        <f t="shared" si="252"/>
        <v>{"</v>
      </c>
      <c r="AR248" s="4" t="str">
        <f t="shared" si="253"/>
        <v>"</v>
      </c>
      <c r="AS248" s="4" t="str">
        <f t="shared" si="254"/>
        <v xml:space="preserve">: </v>
      </c>
      <c r="AT248" s="4" t="str">
        <f t="shared" si="255"/>
        <v>100.0</v>
      </c>
      <c r="AU248" s="4" t="str">
        <f t="shared" si="256"/>
        <v>}</v>
      </c>
      <c r="AW248" s="8" t="str">
        <f t="shared" si="231"/>
        <v>15% PUR</v>
      </c>
      <c r="AX248" s="8" t="str">
        <f t="shared" si="232"/>
        <v>0% PUR</v>
      </c>
      <c r="AY248" s="8" t="str">
        <f t="shared" si="233"/>
        <v>15% PUR</v>
      </c>
      <c r="AZ248" s="8" t="str">
        <f t="shared" si="234"/>
        <v>15% PUR</v>
      </c>
      <c r="BA248" s="8" t="str">
        <f t="shared" si="235"/>
        <v>15% PUR</v>
      </c>
      <c r="BB248" s="8" t="str">
        <f t="shared" si="236"/>
        <v>0% PUR</v>
      </c>
      <c r="BC248" s="4" t="str">
        <f t="shared" si="230"/>
        <v>Deduction of Advance Payment to Suppliers</v>
      </c>
      <c r="BD248" s="4" t="str">
        <f t="shared" si="257"/>
        <v>Manpower</v>
      </c>
      <c r="BE248" s="4" t="str">
        <f t="shared" si="258"/>
        <v>Machinary</v>
      </c>
      <c r="BF248" s="4" t="str">
        <f t="shared" si="259"/>
        <v>Deduction of Advance Payment to Suppliers</v>
      </c>
      <c r="BG248" s="4" t="str">
        <f t="shared" si="260"/>
        <v>Indirect Costs</v>
      </c>
      <c r="BH248" s="4" t="str">
        <f t="shared" si="261"/>
        <v>Overheads</v>
      </c>
      <c r="BI248" s="4">
        <f t="shared" si="237"/>
        <v>-1</v>
      </c>
      <c r="BJ248" s="4">
        <f t="shared" si="238"/>
        <v>1</v>
      </c>
      <c r="BK248" s="4">
        <f t="shared" si="239"/>
        <v>1</v>
      </c>
      <c r="BL248" s="4">
        <f t="shared" si="240"/>
        <v>-1</v>
      </c>
      <c r="BM248" s="4">
        <f t="shared" si="241"/>
        <v>1</v>
      </c>
      <c r="BN248" s="4">
        <f t="shared" si="242"/>
        <v>1</v>
      </c>
      <c r="BO248" s="26">
        <f t="shared" si="243"/>
        <v>170124</v>
      </c>
      <c r="BP248" s="26">
        <f t="shared" si="244"/>
        <v>83099</v>
      </c>
      <c r="BQ248" s="26">
        <f t="shared" si="245"/>
        <v>7671</v>
      </c>
      <c r="BR248" s="26">
        <f t="shared" si="246"/>
        <v>34062</v>
      </c>
      <c r="BS248" s="26">
        <f t="shared" si="247"/>
        <v>14572</v>
      </c>
      <c r="BT248" s="26">
        <f t="shared" si="248"/>
        <v>33621</v>
      </c>
      <c r="BU248" s="27">
        <f t="shared" si="249"/>
        <v>-367043</v>
      </c>
      <c r="BV248" s="27" t="str">
        <f t="shared" si="250"/>
        <v/>
      </c>
    </row>
    <row r="249" spans="1:74" x14ac:dyDescent="0.2">
      <c r="A249" s="4" t="s">
        <v>794</v>
      </c>
      <c r="B249" s="5">
        <v>45444</v>
      </c>
      <c r="C249" s="5">
        <f t="shared" si="202"/>
        <v>45414</v>
      </c>
      <c r="D249" s="31" t="s">
        <v>1038</v>
      </c>
      <c r="E249" s="4" t="str">
        <f t="shared" si="203"/>
        <v>Raw Material Supplier</v>
      </c>
      <c r="F249" s="31" t="s">
        <v>1039</v>
      </c>
      <c r="G249" s="4" t="str">
        <f t="shared" si="204"/>
        <v>Employees Wages &amp; Salaries</v>
      </c>
      <c r="H249" s="31" t="s">
        <v>1041</v>
      </c>
      <c r="I249" s="4" t="str">
        <f t="shared" si="205"/>
        <v>Machinary Depreciation &amp; Maintenance</v>
      </c>
      <c r="J249" s="31" t="s">
        <v>1040</v>
      </c>
      <c r="K249" s="4" t="str">
        <f t="shared" si="206"/>
        <v>Subcontractors &amp; Services</v>
      </c>
      <c r="L249" s="31" t="s">
        <v>1042</v>
      </c>
      <c r="M249" s="4" t="str">
        <f t="shared" si="207"/>
        <v>Indirect Costs</v>
      </c>
      <c r="N249" s="31" t="s">
        <v>1020</v>
      </c>
      <c r="O249" s="4" t="str">
        <f t="shared" si="208"/>
        <v>Overheads</v>
      </c>
      <c r="P249" s="5">
        <v>45473</v>
      </c>
      <c r="Q249" s="5">
        <f t="shared" si="209"/>
        <v>45443</v>
      </c>
      <c r="R249" s="5">
        <f t="shared" si="210"/>
        <v>45443</v>
      </c>
      <c r="S249" s="4">
        <v>2000000</v>
      </c>
      <c r="T249" s="7">
        <f t="shared" si="251"/>
        <v>2000000</v>
      </c>
      <c r="U249" s="4">
        <v>10262</v>
      </c>
      <c r="V249" s="4">
        <f>VLOOKUP(U249,'CC Odoo'!$A$1:$E$998,4,FALSE)</f>
        <v>1034</v>
      </c>
      <c r="W249" s="4" t="str">
        <f t="shared" si="211"/>
        <v>{"1034": 100.0}</v>
      </c>
      <c r="X249" s="4" t="str">
        <f t="shared" si="212"/>
        <v>3010092</v>
      </c>
      <c r="Y249" s="4" t="str">
        <f t="shared" si="213"/>
        <v>3010093</v>
      </c>
      <c r="Z249" s="4" t="str">
        <f t="shared" si="214"/>
        <v>3010094</v>
      </c>
      <c r="AA249" s="4" t="str">
        <f t="shared" si="215"/>
        <v>3010095</v>
      </c>
      <c r="AB249" s="4" t="str">
        <f t="shared" si="216"/>
        <v>3010096</v>
      </c>
      <c r="AC249" s="4" t="str">
        <f t="shared" si="217"/>
        <v>3010097</v>
      </c>
      <c r="AD249" s="5">
        <f t="shared" si="218"/>
        <v>45478</v>
      </c>
      <c r="AE249" s="5">
        <f t="shared" si="219"/>
        <v>45478</v>
      </c>
      <c r="AF249" s="5">
        <f t="shared" si="220"/>
        <v>45448</v>
      </c>
      <c r="AG249" s="5">
        <f t="shared" si="221"/>
        <v>45448</v>
      </c>
      <c r="AH249" s="5">
        <f t="shared" si="222"/>
        <v>45473</v>
      </c>
      <c r="AI249" s="5">
        <f t="shared" si="223"/>
        <v>45473</v>
      </c>
      <c r="AJ249" s="5">
        <f t="shared" si="224"/>
        <v>45458</v>
      </c>
      <c r="AK249" s="5">
        <f t="shared" si="225"/>
        <v>45458</v>
      </c>
      <c r="AL249" s="5">
        <f t="shared" si="226"/>
        <v>45443</v>
      </c>
      <c r="AM249" s="5">
        <f t="shared" si="227"/>
        <v>45443</v>
      </c>
      <c r="AN249" s="5">
        <f t="shared" si="228"/>
        <v>45464</v>
      </c>
      <c r="AO249" s="5">
        <f t="shared" si="229"/>
        <v>45464</v>
      </c>
      <c r="AQ249" s="4" t="str">
        <f t="shared" si="252"/>
        <v>{"</v>
      </c>
      <c r="AR249" s="4" t="str">
        <f t="shared" si="253"/>
        <v>"</v>
      </c>
      <c r="AS249" s="4" t="str">
        <f t="shared" si="254"/>
        <v xml:space="preserve">: </v>
      </c>
      <c r="AT249" s="4" t="str">
        <f t="shared" si="255"/>
        <v>100.0</v>
      </c>
      <c r="AU249" s="4" t="str">
        <f t="shared" si="256"/>
        <v>}</v>
      </c>
      <c r="AW249" s="8" t="str">
        <f t="shared" si="231"/>
        <v>15% PUR</v>
      </c>
      <c r="AX249" s="8" t="str">
        <f t="shared" si="232"/>
        <v>0% PUR</v>
      </c>
      <c r="AY249" s="8" t="str">
        <f t="shared" si="233"/>
        <v>15% PUR</v>
      </c>
      <c r="AZ249" s="8" t="str">
        <f t="shared" si="234"/>
        <v>15% PUR</v>
      </c>
      <c r="BA249" s="8" t="str">
        <f t="shared" si="235"/>
        <v>15% PUR</v>
      </c>
      <c r="BB249" s="8" t="str">
        <f t="shared" si="236"/>
        <v>0% PUR</v>
      </c>
      <c r="BC249" s="4" t="str">
        <f t="shared" si="230"/>
        <v>Raw Material</v>
      </c>
      <c r="BD249" s="4" t="str">
        <f t="shared" si="257"/>
        <v>Manpower</v>
      </c>
      <c r="BE249" s="4" t="str">
        <f t="shared" si="258"/>
        <v>Machinary</v>
      </c>
      <c r="BF249" s="4" t="str">
        <f t="shared" si="259"/>
        <v>Subcontractors</v>
      </c>
      <c r="BG249" s="4" t="str">
        <f t="shared" si="260"/>
        <v>Indirect Costs</v>
      </c>
      <c r="BH249" s="4" t="str">
        <f t="shared" si="261"/>
        <v>Overheads</v>
      </c>
      <c r="BI249" s="4">
        <f t="shared" si="237"/>
        <v>1</v>
      </c>
      <c r="BJ249" s="4">
        <f t="shared" si="238"/>
        <v>1</v>
      </c>
      <c r="BK249" s="4">
        <f t="shared" si="239"/>
        <v>1</v>
      </c>
      <c r="BL249" s="4">
        <f t="shared" si="240"/>
        <v>1</v>
      </c>
      <c r="BM249" s="4">
        <f t="shared" si="241"/>
        <v>1</v>
      </c>
      <c r="BN249" s="4">
        <f t="shared" si="242"/>
        <v>1</v>
      </c>
      <c r="BO249" s="26">
        <f t="shared" si="243"/>
        <v>927000</v>
      </c>
      <c r="BP249" s="26">
        <f t="shared" si="244"/>
        <v>452800</v>
      </c>
      <c r="BQ249" s="26">
        <f t="shared" si="245"/>
        <v>41800</v>
      </c>
      <c r="BR249" s="26">
        <f t="shared" si="246"/>
        <v>185600</v>
      </c>
      <c r="BS249" s="26">
        <f t="shared" si="247"/>
        <v>79400</v>
      </c>
      <c r="BT249" s="26">
        <f t="shared" si="248"/>
        <v>183200</v>
      </c>
      <c r="BU249" s="27">
        <f t="shared" si="249"/>
        <v>2000000</v>
      </c>
      <c r="BV249" s="27">
        <f t="shared" si="250"/>
        <v>1869800</v>
      </c>
    </row>
    <row r="250" spans="1:74" x14ac:dyDescent="0.2">
      <c r="A250" s="4" t="s">
        <v>795</v>
      </c>
      <c r="B250" s="5">
        <v>45444</v>
      </c>
      <c r="C250" s="5" t="str">
        <f t="shared" si="202"/>
        <v/>
      </c>
      <c r="D250" s="31" t="s">
        <v>1038</v>
      </c>
      <c r="E250" s="4" t="str">
        <f t="shared" si="203"/>
        <v/>
      </c>
      <c r="F250" s="31" t="s">
        <v>1039</v>
      </c>
      <c r="G250" s="4" t="str">
        <f t="shared" si="204"/>
        <v/>
      </c>
      <c r="H250" s="31" t="s">
        <v>1041</v>
      </c>
      <c r="I250" s="4" t="str">
        <f t="shared" si="205"/>
        <v/>
      </c>
      <c r="J250" s="31" t="s">
        <v>1040</v>
      </c>
      <c r="K250" s="4" t="str">
        <f t="shared" si="206"/>
        <v/>
      </c>
      <c r="L250" s="31" t="s">
        <v>1042</v>
      </c>
      <c r="M250" s="4" t="str">
        <f t="shared" si="207"/>
        <v/>
      </c>
      <c r="N250" s="31" t="s">
        <v>1020</v>
      </c>
      <c r="O250" s="4" t="str">
        <f t="shared" si="208"/>
        <v/>
      </c>
      <c r="P250" s="5">
        <v>45473</v>
      </c>
      <c r="Q250" s="5" t="str">
        <f t="shared" si="209"/>
        <v/>
      </c>
      <c r="R250" s="5" t="str">
        <f t="shared" si="210"/>
        <v/>
      </c>
      <c r="S250" s="4">
        <v>400000</v>
      </c>
      <c r="T250" s="7">
        <f t="shared" si="251"/>
        <v>400000</v>
      </c>
      <c r="U250" s="4">
        <v>10262</v>
      </c>
      <c r="V250" s="4">
        <f>VLOOKUP(U250,'CC Odoo'!$A$1:$E$998,4,FALSE)</f>
        <v>1034</v>
      </c>
      <c r="W250" s="4" t="str">
        <f t="shared" si="211"/>
        <v>{"1034": 100.0}</v>
      </c>
      <c r="X250" s="4" t="str">
        <f t="shared" si="212"/>
        <v>101011701</v>
      </c>
      <c r="Y250" s="4" t="str">
        <f t="shared" si="213"/>
        <v>3010093</v>
      </c>
      <c r="Z250" s="4" t="str">
        <f t="shared" si="214"/>
        <v>3010094</v>
      </c>
      <c r="AA250" s="4" t="str">
        <f t="shared" si="215"/>
        <v>101011701</v>
      </c>
      <c r="AB250" s="4" t="str">
        <f t="shared" si="216"/>
        <v>3010096</v>
      </c>
      <c r="AC250" s="4" t="str">
        <f t="shared" si="217"/>
        <v>3010097</v>
      </c>
      <c r="AD250" s="5">
        <f t="shared" si="218"/>
        <v>45478</v>
      </c>
      <c r="AE250" s="5" t="str">
        <f t="shared" si="219"/>
        <v/>
      </c>
      <c r="AF250" s="5">
        <f t="shared" si="220"/>
        <v>45448</v>
      </c>
      <c r="AG250" s="5" t="str">
        <f t="shared" si="221"/>
        <v/>
      </c>
      <c r="AH250" s="5">
        <f t="shared" si="222"/>
        <v>45473</v>
      </c>
      <c r="AI250" s="5" t="str">
        <f t="shared" si="223"/>
        <v/>
      </c>
      <c r="AJ250" s="5">
        <f t="shared" si="224"/>
        <v>45458</v>
      </c>
      <c r="AK250" s="5" t="str">
        <f t="shared" si="225"/>
        <v/>
      </c>
      <c r="AL250" s="5">
        <f t="shared" si="226"/>
        <v>45443</v>
      </c>
      <c r="AM250" s="5" t="str">
        <f t="shared" si="227"/>
        <v/>
      </c>
      <c r="AN250" s="5">
        <f t="shared" si="228"/>
        <v>45464</v>
      </c>
      <c r="AO250" s="5" t="str">
        <f t="shared" si="229"/>
        <v/>
      </c>
      <c r="AQ250" s="4" t="str">
        <f t="shared" si="252"/>
        <v>{"</v>
      </c>
      <c r="AR250" s="4" t="str">
        <f t="shared" si="253"/>
        <v>"</v>
      </c>
      <c r="AS250" s="4" t="str">
        <f t="shared" si="254"/>
        <v xml:space="preserve">: </v>
      </c>
      <c r="AT250" s="4" t="str">
        <f t="shared" si="255"/>
        <v>100.0</v>
      </c>
      <c r="AU250" s="4" t="str">
        <f t="shared" si="256"/>
        <v>}</v>
      </c>
      <c r="AW250" s="8" t="str">
        <f t="shared" si="231"/>
        <v>15% PUR</v>
      </c>
      <c r="AX250" s="8" t="str">
        <f t="shared" si="232"/>
        <v>0% PUR</v>
      </c>
      <c r="AY250" s="8" t="str">
        <f t="shared" si="233"/>
        <v>15% PUR</v>
      </c>
      <c r="AZ250" s="8" t="str">
        <f t="shared" si="234"/>
        <v>15% PUR</v>
      </c>
      <c r="BA250" s="8" t="str">
        <f t="shared" si="235"/>
        <v>15% PUR</v>
      </c>
      <c r="BB250" s="8" t="str">
        <f t="shared" si="236"/>
        <v>0% PUR</v>
      </c>
      <c r="BC250" s="4" t="str">
        <f t="shared" si="230"/>
        <v>Deduction of Advance Payment to Suppliers</v>
      </c>
      <c r="BD250" s="4" t="str">
        <f t="shared" si="257"/>
        <v>Manpower</v>
      </c>
      <c r="BE250" s="4" t="str">
        <f t="shared" si="258"/>
        <v>Machinary</v>
      </c>
      <c r="BF250" s="4" t="str">
        <f t="shared" si="259"/>
        <v>Deduction of Advance Payment to Suppliers</v>
      </c>
      <c r="BG250" s="4" t="str">
        <f t="shared" si="260"/>
        <v>Indirect Costs</v>
      </c>
      <c r="BH250" s="4" t="str">
        <f t="shared" si="261"/>
        <v>Overheads</v>
      </c>
      <c r="BI250" s="4">
        <f t="shared" si="237"/>
        <v>-1</v>
      </c>
      <c r="BJ250" s="4">
        <f t="shared" si="238"/>
        <v>1</v>
      </c>
      <c r="BK250" s="4">
        <f t="shared" si="239"/>
        <v>1</v>
      </c>
      <c r="BL250" s="4">
        <f t="shared" si="240"/>
        <v>-1</v>
      </c>
      <c r="BM250" s="4">
        <f t="shared" si="241"/>
        <v>1</v>
      </c>
      <c r="BN250" s="4">
        <f t="shared" si="242"/>
        <v>1</v>
      </c>
      <c r="BO250" s="26">
        <f t="shared" si="243"/>
        <v>185400</v>
      </c>
      <c r="BP250" s="26">
        <f t="shared" si="244"/>
        <v>90560</v>
      </c>
      <c r="BQ250" s="26">
        <f t="shared" si="245"/>
        <v>8360</v>
      </c>
      <c r="BR250" s="26">
        <f t="shared" si="246"/>
        <v>37120</v>
      </c>
      <c r="BS250" s="26">
        <f t="shared" si="247"/>
        <v>15880</v>
      </c>
      <c r="BT250" s="26">
        <f t="shared" si="248"/>
        <v>36640</v>
      </c>
      <c r="BU250" s="27">
        <f t="shared" si="249"/>
        <v>-400000</v>
      </c>
      <c r="BV250" s="27" t="str">
        <f t="shared" si="250"/>
        <v/>
      </c>
    </row>
    <row r="251" spans="1:74" x14ac:dyDescent="0.2">
      <c r="A251" s="4" t="s">
        <v>794</v>
      </c>
      <c r="B251" s="5">
        <v>45444</v>
      </c>
      <c r="C251" s="5">
        <f t="shared" si="202"/>
        <v>45414</v>
      </c>
      <c r="D251" s="31" t="s">
        <v>1038</v>
      </c>
      <c r="E251" s="4" t="str">
        <f t="shared" si="203"/>
        <v>Raw Material Supplier</v>
      </c>
      <c r="F251" s="31" t="s">
        <v>1039</v>
      </c>
      <c r="G251" s="4" t="str">
        <f t="shared" si="204"/>
        <v>Employees Wages &amp; Salaries</v>
      </c>
      <c r="H251" s="31" t="s">
        <v>1041</v>
      </c>
      <c r="I251" s="4" t="str">
        <f t="shared" si="205"/>
        <v>Machinary Depreciation &amp; Maintenance</v>
      </c>
      <c r="J251" s="31" t="s">
        <v>1040</v>
      </c>
      <c r="K251" s="4" t="str">
        <f t="shared" si="206"/>
        <v>Subcontractors &amp; Services</v>
      </c>
      <c r="L251" s="31" t="s">
        <v>1042</v>
      </c>
      <c r="M251" s="4" t="str">
        <f t="shared" si="207"/>
        <v>Indirect Costs</v>
      </c>
      <c r="N251" s="31" t="s">
        <v>1020</v>
      </c>
      <c r="O251" s="4" t="str">
        <f t="shared" si="208"/>
        <v>Overheads</v>
      </c>
      <c r="P251" s="5">
        <v>45473</v>
      </c>
      <c r="Q251" s="5">
        <f t="shared" si="209"/>
        <v>45443</v>
      </c>
      <c r="R251" s="5">
        <f t="shared" si="210"/>
        <v>45443</v>
      </c>
      <c r="S251" s="4">
        <v>1606668.5578047337</v>
      </c>
      <c r="T251" s="7">
        <f t="shared" si="251"/>
        <v>1606669</v>
      </c>
      <c r="U251" s="4">
        <v>10239</v>
      </c>
      <c r="V251" s="4">
        <f>VLOOKUP(U251,'CC Odoo'!$A$1:$E$998,4,FALSE)</f>
        <v>1011</v>
      </c>
      <c r="W251" s="4" t="str">
        <f t="shared" si="211"/>
        <v>{"1011": 100.0}</v>
      </c>
      <c r="X251" s="4" t="str">
        <f t="shared" si="212"/>
        <v>3010092</v>
      </c>
      <c r="Y251" s="4" t="str">
        <f t="shared" si="213"/>
        <v>3010093</v>
      </c>
      <c r="Z251" s="4" t="str">
        <f t="shared" si="214"/>
        <v>3010094</v>
      </c>
      <c r="AA251" s="4" t="str">
        <f t="shared" si="215"/>
        <v>3010095</v>
      </c>
      <c r="AB251" s="4" t="str">
        <f t="shared" si="216"/>
        <v>3010096</v>
      </c>
      <c r="AC251" s="4" t="str">
        <f t="shared" si="217"/>
        <v>3010097</v>
      </c>
      <c r="AD251" s="5">
        <f t="shared" si="218"/>
        <v>45478</v>
      </c>
      <c r="AE251" s="5">
        <f t="shared" si="219"/>
        <v>45478</v>
      </c>
      <c r="AF251" s="5">
        <f t="shared" si="220"/>
        <v>45448</v>
      </c>
      <c r="AG251" s="5">
        <f t="shared" si="221"/>
        <v>45448</v>
      </c>
      <c r="AH251" s="5">
        <f t="shared" si="222"/>
        <v>45473</v>
      </c>
      <c r="AI251" s="5">
        <f t="shared" si="223"/>
        <v>45473</v>
      </c>
      <c r="AJ251" s="5">
        <f t="shared" si="224"/>
        <v>45458</v>
      </c>
      <c r="AK251" s="5">
        <f t="shared" si="225"/>
        <v>45458</v>
      </c>
      <c r="AL251" s="5">
        <f t="shared" si="226"/>
        <v>45443</v>
      </c>
      <c r="AM251" s="5">
        <f t="shared" si="227"/>
        <v>45443</v>
      </c>
      <c r="AN251" s="5">
        <f t="shared" si="228"/>
        <v>45464</v>
      </c>
      <c r="AO251" s="5">
        <f t="shared" si="229"/>
        <v>45464</v>
      </c>
      <c r="AQ251" s="4" t="str">
        <f t="shared" si="252"/>
        <v>{"</v>
      </c>
      <c r="AR251" s="4" t="str">
        <f t="shared" si="253"/>
        <v>"</v>
      </c>
      <c r="AS251" s="4" t="str">
        <f t="shared" si="254"/>
        <v xml:space="preserve">: </v>
      </c>
      <c r="AT251" s="4" t="str">
        <f t="shared" si="255"/>
        <v>100.0</v>
      </c>
      <c r="AU251" s="4" t="str">
        <f t="shared" si="256"/>
        <v>}</v>
      </c>
      <c r="AW251" s="8" t="str">
        <f t="shared" si="231"/>
        <v>15% PUR</v>
      </c>
      <c r="AX251" s="8" t="str">
        <f t="shared" si="232"/>
        <v>0% PUR</v>
      </c>
      <c r="AY251" s="8" t="str">
        <f t="shared" si="233"/>
        <v>15% PUR</v>
      </c>
      <c r="AZ251" s="8" t="str">
        <f t="shared" si="234"/>
        <v>15% PUR</v>
      </c>
      <c r="BA251" s="8" t="str">
        <f t="shared" si="235"/>
        <v>15% PUR</v>
      </c>
      <c r="BB251" s="8" t="str">
        <f t="shared" si="236"/>
        <v>0% PUR</v>
      </c>
      <c r="BC251" s="4" t="str">
        <f t="shared" si="230"/>
        <v>Raw Material</v>
      </c>
      <c r="BD251" s="4" t="str">
        <f t="shared" si="257"/>
        <v>Manpower</v>
      </c>
      <c r="BE251" s="4" t="str">
        <f t="shared" si="258"/>
        <v>Machinary</v>
      </c>
      <c r="BF251" s="4" t="str">
        <f t="shared" si="259"/>
        <v>Subcontractors</v>
      </c>
      <c r="BG251" s="4" t="str">
        <f t="shared" si="260"/>
        <v>Indirect Costs</v>
      </c>
      <c r="BH251" s="4" t="str">
        <f t="shared" si="261"/>
        <v>Overheads</v>
      </c>
      <c r="BI251" s="4">
        <f t="shared" si="237"/>
        <v>1</v>
      </c>
      <c r="BJ251" s="4">
        <f t="shared" si="238"/>
        <v>1</v>
      </c>
      <c r="BK251" s="4">
        <f t="shared" si="239"/>
        <v>1</v>
      </c>
      <c r="BL251" s="4">
        <f t="shared" si="240"/>
        <v>1</v>
      </c>
      <c r="BM251" s="4">
        <f t="shared" si="241"/>
        <v>1</v>
      </c>
      <c r="BN251" s="4">
        <f t="shared" si="242"/>
        <v>1</v>
      </c>
      <c r="BO251" s="26">
        <f t="shared" si="243"/>
        <v>744691</v>
      </c>
      <c r="BP251" s="26">
        <f t="shared" si="244"/>
        <v>363750</v>
      </c>
      <c r="BQ251" s="26">
        <f t="shared" si="245"/>
        <v>33579</v>
      </c>
      <c r="BR251" s="26">
        <f t="shared" si="246"/>
        <v>149099</v>
      </c>
      <c r="BS251" s="26">
        <f t="shared" si="247"/>
        <v>63785</v>
      </c>
      <c r="BT251" s="26">
        <f t="shared" si="248"/>
        <v>147171</v>
      </c>
      <c r="BU251" s="27">
        <f t="shared" si="249"/>
        <v>1606669</v>
      </c>
      <c r="BV251" s="27">
        <f t="shared" si="250"/>
        <v>1502075</v>
      </c>
    </row>
    <row r="252" spans="1:74" x14ac:dyDescent="0.2">
      <c r="A252" s="4" t="s">
        <v>795</v>
      </c>
      <c r="B252" s="5">
        <v>45444</v>
      </c>
      <c r="C252" s="5" t="str">
        <f t="shared" si="202"/>
        <v/>
      </c>
      <c r="D252" s="31" t="s">
        <v>1038</v>
      </c>
      <c r="E252" s="4" t="str">
        <f t="shared" si="203"/>
        <v/>
      </c>
      <c r="F252" s="31" t="s">
        <v>1039</v>
      </c>
      <c r="G252" s="4" t="str">
        <f t="shared" si="204"/>
        <v/>
      </c>
      <c r="H252" s="31" t="s">
        <v>1041</v>
      </c>
      <c r="I252" s="4" t="str">
        <f t="shared" si="205"/>
        <v/>
      </c>
      <c r="J252" s="31" t="s">
        <v>1040</v>
      </c>
      <c r="K252" s="4" t="str">
        <f t="shared" si="206"/>
        <v/>
      </c>
      <c r="L252" s="31" t="s">
        <v>1042</v>
      </c>
      <c r="M252" s="4" t="str">
        <f t="shared" si="207"/>
        <v/>
      </c>
      <c r="N252" s="31" t="s">
        <v>1020</v>
      </c>
      <c r="O252" s="4" t="str">
        <f t="shared" si="208"/>
        <v/>
      </c>
      <c r="P252" s="5">
        <v>45473</v>
      </c>
      <c r="Q252" s="5" t="str">
        <f t="shared" si="209"/>
        <v/>
      </c>
      <c r="R252" s="5" t="str">
        <f t="shared" si="210"/>
        <v/>
      </c>
      <c r="S252" s="4">
        <v>401667.13945118344</v>
      </c>
      <c r="T252" s="7">
        <f t="shared" si="251"/>
        <v>401667</v>
      </c>
      <c r="U252" s="4">
        <v>10239</v>
      </c>
      <c r="V252" s="4">
        <f>VLOOKUP(U252,'CC Odoo'!$A$1:$E$998,4,FALSE)</f>
        <v>1011</v>
      </c>
      <c r="W252" s="4" t="str">
        <f t="shared" si="211"/>
        <v>{"1011": 100.0}</v>
      </c>
      <c r="X252" s="4" t="str">
        <f t="shared" si="212"/>
        <v>101011701</v>
      </c>
      <c r="Y252" s="4" t="str">
        <f t="shared" si="213"/>
        <v>3010093</v>
      </c>
      <c r="Z252" s="4" t="str">
        <f t="shared" si="214"/>
        <v>3010094</v>
      </c>
      <c r="AA252" s="4" t="str">
        <f t="shared" si="215"/>
        <v>101011701</v>
      </c>
      <c r="AB252" s="4" t="str">
        <f t="shared" si="216"/>
        <v>3010096</v>
      </c>
      <c r="AC252" s="4" t="str">
        <f t="shared" si="217"/>
        <v>3010097</v>
      </c>
      <c r="AD252" s="5">
        <f t="shared" si="218"/>
        <v>45478</v>
      </c>
      <c r="AE252" s="5" t="str">
        <f t="shared" si="219"/>
        <v/>
      </c>
      <c r="AF252" s="5">
        <f t="shared" si="220"/>
        <v>45448</v>
      </c>
      <c r="AG252" s="5" t="str">
        <f t="shared" si="221"/>
        <v/>
      </c>
      <c r="AH252" s="5">
        <f t="shared" si="222"/>
        <v>45473</v>
      </c>
      <c r="AI252" s="5" t="str">
        <f t="shared" si="223"/>
        <v/>
      </c>
      <c r="AJ252" s="5">
        <f t="shared" si="224"/>
        <v>45458</v>
      </c>
      <c r="AK252" s="5" t="str">
        <f t="shared" si="225"/>
        <v/>
      </c>
      <c r="AL252" s="5">
        <f t="shared" si="226"/>
        <v>45443</v>
      </c>
      <c r="AM252" s="5" t="str">
        <f t="shared" si="227"/>
        <v/>
      </c>
      <c r="AN252" s="5">
        <f t="shared" si="228"/>
        <v>45464</v>
      </c>
      <c r="AO252" s="5" t="str">
        <f t="shared" si="229"/>
        <v/>
      </c>
      <c r="AQ252" s="4" t="str">
        <f t="shared" si="252"/>
        <v>{"</v>
      </c>
      <c r="AR252" s="4" t="str">
        <f t="shared" si="253"/>
        <v>"</v>
      </c>
      <c r="AS252" s="4" t="str">
        <f t="shared" si="254"/>
        <v xml:space="preserve">: </v>
      </c>
      <c r="AT252" s="4" t="str">
        <f t="shared" si="255"/>
        <v>100.0</v>
      </c>
      <c r="AU252" s="4" t="str">
        <f t="shared" si="256"/>
        <v>}</v>
      </c>
      <c r="AW252" s="8" t="str">
        <f t="shared" si="231"/>
        <v>15% PUR</v>
      </c>
      <c r="AX252" s="8" t="str">
        <f t="shared" si="232"/>
        <v>0% PUR</v>
      </c>
      <c r="AY252" s="8" t="str">
        <f t="shared" si="233"/>
        <v>15% PUR</v>
      </c>
      <c r="AZ252" s="8" t="str">
        <f t="shared" si="234"/>
        <v>15% PUR</v>
      </c>
      <c r="BA252" s="8" t="str">
        <f t="shared" si="235"/>
        <v>15% PUR</v>
      </c>
      <c r="BB252" s="8" t="str">
        <f t="shared" si="236"/>
        <v>0% PUR</v>
      </c>
      <c r="BC252" s="4" t="str">
        <f t="shared" si="230"/>
        <v>Deduction of Advance Payment to Suppliers</v>
      </c>
      <c r="BD252" s="4" t="str">
        <f t="shared" si="257"/>
        <v>Manpower</v>
      </c>
      <c r="BE252" s="4" t="str">
        <f t="shared" si="258"/>
        <v>Machinary</v>
      </c>
      <c r="BF252" s="4" t="str">
        <f t="shared" si="259"/>
        <v>Deduction of Advance Payment to Suppliers</v>
      </c>
      <c r="BG252" s="4" t="str">
        <f t="shared" si="260"/>
        <v>Indirect Costs</v>
      </c>
      <c r="BH252" s="4" t="str">
        <f t="shared" si="261"/>
        <v>Overheads</v>
      </c>
      <c r="BI252" s="4">
        <f t="shared" si="237"/>
        <v>-1</v>
      </c>
      <c r="BJ252" s="4">
        <f t="shared" si="238"/>
        <v>1</v>
      </c>
      <c r="BK252" s="4">
        <f t="shared" si="239"/>
        <v>1</v>
      </c>
      <c r="BL252" s="4">
        <f t="shared" si="240"/>
        <v>-1</v>
      </c>
      <c r="BM252" s="4">
        <f t="shared" si="241"/>
        <v>1</v>
      </c>
      <c r="BN252" s="4">
        <f t="shared" si="242"/>
        <v>1</v>
      </c>
      <c r="BO252" s="26">
        <f t="shared" si="243"/>
        <v>186173</v>
      </c>
      <c r="BP252" s="26">
        <f t="shared" si="244"/>
        <v>90937</v>
      </c>
      <c r="BQ252" s="26">
        <f t="shared" si="245"/>
        <v>8395</v>
      </c>
      <c r="BR252" s="26">
        <f t="shared" si="246"/>
        <v>37275</v>
      </c>
      <c r="BS252" s="26">
        <f t="shared" si="247"/>
        <v>15946</v>
      </c>
      <c r="BT252" s="26">
        <f t="shared" si="248"/>
        <v>36793</v>
      </c>
      <c r="BU252" s="27">
        <f t="shared" si="249"/>
        <v>-401667</v>
      </c>
      <c r="BV252" s="27" t="str">
        <f t="shared" si="250"/>
        <v/>
      </c>
    </row>
    <row r="253" spans="1:74" x14ac:dyDescent="0.2">
      <c r="A253" s="4" t="s">
        <v>794</v>
      </c>
      <c r="B253" s="5">
        <v>45444</v>
      </c>
      <c r="C253" s="5">
        <f t="shared" si="202"/>
        <v>45414</v>
      </c>
      <c r="D253" s="31" t="s">
        <v>1038</v>
      </c>
      <c r="E253" s="4" t="str">
        <f t="shared" si="203"/>
        <v>Raw Material Supplier</v>
      </c>
      <c r="F253" s="31" t="s">
        <v>1039</v>
      </c>
      <c r="G253" s="4" t="str">
        <f t="shared" si="204"/>
        <v>Employees Wages &amp; Salaries</v>
      </c>
      <c r="H253" s="31" t="s">
        <v>1041</v>
      </c>
      <c r="I253" s="4" t="str">
        <f t="shared" si="205"/>
        <v>Machinary Depreciation &amp; Maintenance</v>
      </c>
      <c r="J253" s="31" t="s">
        <v>1040</v>
      </c>
      <c r="K253" s="4" t="str">
        <f t="shared" si="206"/>
        <v>Subcontractors &amp; Services</v>
      </c>
      <c r="L253" s="31" t="s">
        <v>1042</v>
      </c>
      <c r="M253" s="4" t="str">
        <f t="shared" si="207"/>
        <v>Indirect Costs</v>
      </c>
      <c r="N253" s="31" t="s">
        <v>1020</v>
      </c>
      <c r="O253" s="4" t="str">
        <f t="shared" si="208"/>
        <v>Overheads</v>
      </c>
      <c r="P253" s="5">
        <v>45473</v>
      </c>
      <c r="Q253" s="5">
        <f t="shared" si="209"/>
        <v>45443</v>
      </c>
      <c r="R253" s="5">
        <f t="shared" si="210"/>
        <v>45443</v>
      </c>
      <c r="S253" s="4">
        <v>3557016.9121834915</v>
      </c>
      <c r="T253" s="7">
        <f t="shared" si="251"/>
        <v>3557017</v>
      </c>
      <c r="U253" s="4">
        <v>10247</v>
      </c>
      <c r="V253" s="4">
        <f>VLOOKUP(U253,'CC Odoo'!$A$1:$E$998,4,FALSE)</f>
        <v>1019</v>
      </c>
      <c r="W253" s="4" t="str">
        <f t="shared" si="211"/>
        <v>{"1019": 100.0}</v>
      </c>
      <c r="X253" s="4" t="str">
        <f t="shared" si="212"/>
        <v>3010092</v>
      </c>
      <c r="Y253" s="4" t="str">
        <f t="shared" si="213"/>
        <v>3010093</v>
      </c>
      <c r="Z253" s="4" t="str">
        <f t="shared" si="214"/>
        <v>3010094</v>
      </c>
      <c r="AA253" s="4" t="str">
        <f t="shared" si="215"/>
        <v>3010095</v>
      </c>
      <c r="AB253" s="4" t="str">
        <f t="shared" si="216"/>
        <v>3010096</v>
      </c>
      <c r="AC253" s="4" t="str">
        <f t="shared" si="217"/>
        <v>3010097</v>
      </c>
      <c r="AD253" s="5">
        <f t="shared" si="218"/>
        <v>45478</v>
      </c>
      <c r="AE253" s="5">
        <f t="shared" si="219"/>
        <v>45478</v>
      </c>
      <c r="AF253" s="5">
        <f t="shared" si="220"/>
        <v>45448</v>
      </c>
      <c r="AG253" s="5">
        <f t="shared" si="221"/>
        <v>45448</v>
      </c>
      <c r="AH253" s="5">
        <f t="shared" si="222"/>
        <v>45473</v>
      </c>
      <c r="AI253" s="5">
        <f t="shared" si="223"/>
        <v>45473</v>
      </c>
      <c r="AJ253" s="5">
        <f t="shared" si="224"/>
        <v>45458</v>
      </c>
      <c r="AK253" s="5">
        <f t="shared" si="225"/>
        <v>45458</v>
      </c>
      <c r="AL253" s="5">
        <f t="shared" si="226"/>
        <v>45443</v>
      </c>
      <c r="AM253" s="5">
        <f t="shared" si="227"/>
        <v>45443</v>
      </c>
      <c r="AN253" s="5">
        <f t="shared" si="228"/>
        <v>45464</v>
      </c>
      <c r="AO253" s="5">
        <f t="shared" si="229"/>
        <v>45464</v>
      </c>
      <c r="AQ253" s="4" t="str">
        <f t="shared" si="252"/>
        <v>{"</v>
      </c>
      <c r="AR253" s="4" t="str">
        <f t="shared" si="253"/>
        <v>"</v>
      </c>
      <c r="AS253" s="4" t="str">
        <f t="shared" si="254"/>
        <v xml:space="preserve">: </v>
      </c>
      <c r="AT253" s="4" t="str">
        <f t="shared" si="255"/>
        <v>100.0</v>
      </c>
      <c r="AU253" s="4" t="str">
        <f t="shared" si="256"/>
        <v>}</v>
      </c>
      <c r="AW253" s="8" t="str">
        <f t="shared" si="231"/>
        <v>15% PUR</v>
      </c>
      <c r="AX253" s="8" t="str">
        <f t="shared" si="232"/>
        <v>0% PUR</v>
      </c>
      <c r="AY253" s="8" t="str">
        <f t="shared" si="233"/>
        <v>15% PUR</v>
      </c>
      <c r="AZ253" s="8" t="str">
        <f t="shared" si="234"/>
        <v>15% PUR</v>
      </c>
      <c r="BA253" s="8" t="str">
        <f t="shared" si="235"/>
        <v>15% PUR</v>
      </c>
      <c r="BB253" s="8" t="str">
        <f t="shared" si="236"/>
        <v>0% PUR</v>
      </c>
      <c r="BC253" s="4" t="str">
        <f t="shared" si="230"/>
        <v>Raw Material</v>
      </c>
      <c r="BD253" s="4" t="str">
        <f t="shared" si="257"/>
        <v>Manpower</v>
      </c>
      <c r="BE253" s="4" t="str">
        <f t="shared" si="258"/>
        <v>Machinary</v>
      </c>
      <c r="BF253" s="4" t="str">
        <f t="shared" si="259"/>
        <v>Subcontractors</v>
      </c>
      <c r="BG253" s="4" t="str">
        <f t="shared" si="260"/>
        <v>Indirect Costs</v>
      </c>
      <c r="BH253" s="4" t="str">
        <f t="shared" si="261"/>
        <v>Overheads</v>
      </c>
      <c r="BI253" s="4">
        <f t="shared" si="237"/>
        <v>1</v>
      </c>
      <c r="BJ253" s="4">
        <f t="shared" si="238"/>
        <v>1</v>
      </c>
      <c r="BK253" s="4">
        <f t="shared" si="239"/>
        <v>1</v>
      </c>
      <c r="BL253" s="4">
        <f t="shared" si="240"/>
        <v>1</v>
      </c>
      <c r="BM253" s="4">
        <f t="shared" si="241"/>
        <v>1</v>
      </c>
      <c r="BN253" s="4">
        <f t="shared" si="242"/>
        <v>1</v>
      </c>
      <c r="BO253" s="26">
        <f t="shared" si="243"/>
        <v>1648677</v>
      </c>
      <c r="BP253" s="26">
        <f t="shared" si="244"/>
        <v>805309</v>
      </c>
      <c r="BQ253" s="26">
        <f t="shared" si="245"/>
        <v>74342</v>
      </c>
      <c r="BR253" s="26">
        <f t="shared" si="246"/>
        <v>330091</v>
      </c>
      <c r="BS253" s="26">
        <f t="shared" si="247"/>
        <v>141214</v>
      </c>
      <c r="BT253" s="26">
        <f t="shared" si="248"/>
        <v>325823</v>
      </c>
      <c r="BU253" s="27">
        <f t="shared" si="249"/>
        <v>3557017</v>
      </c>
      <c r="BV253" s="27">
        <f t="shared" si="250"/>
        <v>3325456</v>
      </c>
    </row>
    <row r="254" spans="1:74" x14ac:dyDescent="0.2">
      <c r="A254" s="4" t="s">
        <v>795</v>
      </c>
      <c r="B254" s="5">
        <v>45444</v>
      </c>
      <c r="C254" s="5" t="str">
        <f t="shared" si="202"/>
        <v/>
      </c>
      <c r="D254" s="31" t="s">
        <v>1038</v>
      </c>
      <c r="E254" s="4" t="str">
        <f t="shared" si="203"/>
        <v/>
      </c>
      <c r="F254" s="31" t="s">
        <v>1039</v>
      </c>
      <c r="G254" s="4" t="str">
        <f t="shared" si="204"/>
        <v/>
      </c>
      <c r="H254" s="31" t="s">
        <v>1041</v>
      </c>
      <c r="I254" s="4" t="str">
        <f t="shared" si="205"/>
        <v/>
      </c>
      <c r="J254" s="31" t="s">
        <v>1040</v>
      </c>
      <c r="K254" s="4" t="str">
        <f t="shared" si="206"/>
        <v/>
      </c>
      <c r="L254" s="31" t="s">
        <v>1042</v>
      </c>
      <c r="M254" s="4" t="str">
        <f t="shared" si="207"/>
        <v/>
      </c>
      <c r="N254" s="31" t="s">
        <v>1020</v>
      </c>
      <c r="O254" s="4" t="str">
        <f t="shared" si="208"/>
        <v/>
      </c>
      <c r="P254" s="5">
        <v>45473</v>
      </c>
      <c r="Q254" s="5" t="str">
        <f t="shared" si="209"/>
        <v/>
      </c>
      <c r="R254" s="5" t="str">
        <f t="shared" si="210"/>
        <v/>
      </c>
      <c r="S254" s="4">
        <v>711403.3824366983</v>
      </c>
      <c r="T254" s="7">
        <f t="shared" si="251"/>
        <v>711403</v>
      </c>
      <c r="U254" s="4">
        <v>10247</v>
      </c>
      <c r="V254" s="4">
        <f>VLOOKUP(U254,'CC Odoo'!$A$1:$E$998,4,FALSE)</f>
        <v>1019</v>
      </c>
      <c r="W254" s="4" t="str">
        <f t="shared" si="211"/>
        <v>{"1019": 100.0}</v>
      </c>
      <c r="X254" s="4" t="str">
        <f t="shared" si="212"/>
        <v>101011701</v>
      </c>
      <c r="Y254" s="4" t="str">
        <f t="shared" si="213"/>
        <v>3010093</v>
      </c>
      <c r="Z254" s="4" t="str">
        <f t="shared" si="214"/>
        <v>3010094</v>
      </c>
      <c r="AA254" s="4" t="str">
        <f t="shared" si="215"/>
        <v>101011701</v>
      </c>
      <c r="AB254" s="4" t="str">
        <f t="shared" si="216"/>
        <v>3010096</v>
      </c>
      <c r="AC254" s="4" t="str">
        <f t="shared" si="217"/>
        <v>3010097</v>
      </c>
      <c r="AD254" s="5">
        <f t="shared" si="218"/>
        <v>45478</v>
      </c>
      <c r="AE254" s="5" t="str">
        <f t="shared" si="219"/>
        <v/>
      </c>
      <c r="AF254" s="5">
        <f t="shared" si="220"/>
        <v>45448</v>
      </c>
      <c r="AG254" s="5" t="str">
        <f t="shared" si="221"/>
        <v/>
      </c>
      <c r="AH254" s="5">
        <f t="shared" si="222"/>
        <v>45473</v>
      </c>
      <c r="AI254" s="5" t="str">
        <f t="shared" si="223"/>
        <v/>
      </c>
      <c r="AJ254" s="5">
        <f t="shared" si="224"/>
        <v>45458</v>
      </c>
      <c r="AK254" s="5" t="str">
        <f t="shared" si="225"/>
        <v/>
      </c>
      <c r="AL254" s="5">
        <f t="shared" si="226"/>
        <v>45443</v>
      </c>
      <c r="AM254" s="5" t="str">
        <f t="shared" si="227"/>
        <v/>
      </c>
      <c r="AN254" s="5">
        <f t="shared" si="228"/>
        <v>45464</v>
      </c>
      <c r="AO254" s="5" t="str">
        <f t="shared" si="229"/>
        <v/>
      </c>
      <c r="AQ254" s="4" t="str">
        <f t="shared" si="252"/>
        <v>{"</v>
      </c>
      <c r="AR254" s="4" t="str">
        <f t="shared" si="253"/>
        <v>"</v>
      </c>
      <c r="AS254" s="4" t="str">
        <f t="shared" si="254"/>
        <v xml:space="preserve">: </v>
      </c>
      <c r="AT254" s="4" t="str">
        <f t="shared" si="255"/>
        <v>100.0</v>
      </c>
      <c r="AU254" s="4" t="str">
        <f t="shared" si="256"/>
        <v>}</v>
      </c>
      <c r="AW254" s="8" t="str">
        <f t="shared" si="231"/>
        <v>15% PUR</v>
      </c>
      <c r="AX254" s="8" t="str">
        <f t="shared" si="232"/>
        <v>0% PUR</v>
      </c>
      <c r="AY254" s="8" t="str">
        <f t="shared" si="233"/>
        <v>15% PUR</v>
      </c>
      <c r="AZ254" s="8" t="str">
        <f t="shared" si="234"/>
        <v>15% PUR</v>
      </c>
      <c r="BA254" s="8" t="str">
        <f t="shared" si="235"/>
        <v>15% PUR</v>
      </c>
      <c r="BB254" s="8" t="str">
        <f t="shared" si="236"/>
        <v>0% PUR</v>
      </c>
      <c r="BC254" s="4" t="str">
        <f t="shared" si="230"/>
        <v>Deduction of Advance Payment to Suppliers</v>
      </c>
      <c r="BD254" s="4" t="str">
        <f t="shared" si="257"/>
        <v>Manpower</v>
      </c>
      <c r="BE254" s="4" t="str">
        <f t="shared" si="258"/>
        <v>Machinary</v>
      </c>
      <c r="BF254" s="4" t="str">
        <f t="shared" si="259"/>
        <v>Deduction of Advance Payment to Suppliers</v>
      </c>
      <c r="BG254" s="4" t="str">
        <f t="shared" si="260"/>
        <v>Indirect Costs</v>
      </c>
      <c r="BH254" s="4" t="str">
        <f t="shared" si="261"/>
        <v>Overheads</v>
      </c>
      <c r="BI254" s="4">
        <f t="shared" si="237"/>
        <v>-1</v>
      </c>
      <c r="BJ254" s="4">
        <f t="shared" si="238"/>
        <v>1</v>
      </c>
      <c r="BK254" s="4">
        <f t="shared" si="239"/>
        <v>1</v>
      </c>
      <c r="BL254" s="4">
        <f t="shared" si="240"/>
        <v>-1</v>
      </c>
      <c r="BM254" s="4">
        <f t="shared" si="241"/>
        <v>1</v>
      </c>
      <c r="BN254" s="4">
        <f t="shared" si="242"/>
        <v>1</v>
      </c>
      <c r="BO254" s="26">
        <f t="shared" si="243"/>
        <v>329735</v>
      </c>
      <c r="BP254" s="26">
        <f t="shared" si="244"/>
        <v>161062</v>
      </c>
      <c r="BQ254" s="26">
        <f t="shared" si="245"/>
        <v>14868</v>
      </c>
      <c r="BR254" s="26">
        <f t="shared" si="246"/>
        <v>66018</v>
      </c>
      <c r="BS254" s="26">
        <f t="shared" si="247"/>
        <v>28243</v>
      </c>
      <c r="BT254" s="26">
        <f t="shared" si="248"/>
        <v>65165</v>
      </c>
      <c r="BU254" s="27">
        <f t="shared" si="249"/>
        <v>-711403</v>
      </c>
      <c r="BV254" s="27" t="str">
        <f t="shared" si="250"/>
        <v/>
      </c>
    </row>
    <row r="255" spans="1:74" x14ac:dyDescent="0.2">
      <c r="A255" s="4" t="s">
        <v>794</v>
      </c>
      <c r="B255" s="5">
        <v>45444</v>
      </c>
      <c r="C255" s="5">
        <f t="shared" si="202"/>
        <v>45414</v>
      </c>
      <c r="D255" s="31" t="s">
        <v>1038</v>
      </c>
      <c r="E255" s="4" t="str">
        <f t="shared" si="203"/>
        <v>Raw Material Supplier</v>
      </c>
      <c r="F255" s="31" t="s">
        <v>1039</v>
      </c>
      <c r="G255" s="4" t="str">
        <f t="shared" si="204"/>
        <v>Employees Wages &amp; Salaries</v>
      </c>
      <c r="H255" s="31" t="s">
        <v>1041</v>
      </c>
      <c r="I255" s="4" t="str">
        <f t="shared" si="205"/>
        <v>Machinary Depreciation &amp; Maintenance</v>
      </c>
      <c r="J255" s="31" t="s">
        <v>1040</v>
      </c>
      <c r="K255" s="4" t="str">
        <f t="shared" si="206"/>
        <v>Subcontractors &amp; Services</v>
      </c>
      <c r="L255" s="31" t="s">
        <v>1042</v>
      </c>
      <c r="M255" s="4" t="str">
        <f t="shared" si="207"/>
        <v>Indirect Costs</v>
      </c>
      <c r="N255" s="31" t="s">
        <v>1020</v>
      </c>
      <c r="O255" s="4" t="str">
        <f t="shared" si="208"/>
        <v>Overheads</v>
      </c>
      <c r="P255" s="5">
        <v>45473</v>
      </c>
      <c r="Q255" s="5">
        <f t="shared" si="209"/>
        <v>45443</v>
      </c>
      <c r="R255" s="5">
        <f t="shared" si="210"/>
        <v>45443</v>
      </c>
      <c r="S255" s="4">
        <v>600000</v>
      </c>
      <c r="T255" s="7">
        <f t="shared" si="251"/>
        <v>600000</v>
      </c>
      <c r="U255" s="4">
        <v>10250</v>
      </c>
      <c r="V255" s="4">
        <f>VLOOKUP(U255,'CC Odoo'!$A$1:$E$998,4,FALSE)</f>
        <v>1022</v>
      </c>
      <c r="W255" s="4" t="str">
        <f t="shared" si="211"/>
        <v>{"1022": 100.0}</v>
      </c>
      <c r="X255" s="4" t="str">
        <f t="shared" si="212"/>
        <v>3010092</v>
      </c>
      <c r="Y255" s="4" t="str">
        <f t="shared" si="213"/>
        <v>3010093</v>
      </c>
      <c r="Z255" s="4" t="str">
        <f t="shared" si="214"/>
        <v>3010094</v>
      </c>
      <c r="AA255" s="4" t="str">
        <f t="shared" si="215"/>
        <v>3010095</v>
      </c>
      <c r="AB255" s="4" t="str">
        <f t="shared" si="216"/>
        <v>3010096</v>
      </c>
      <c r="AC255" s="4" t="str">
        <f t="shared" si="217"/>
        <v>3010097</v>
      </c>
      <c r="AD255" s="5">
        <f t="shared" si="218"/>
        <v>45478</v>
      </c>
      <c r="AE255" s="5">
        <f t="shared" si="219"/>
        <v>45478</v>
      </c>
      <c r="AF255" s="5">
        <f t="shared" si="220"/>
        <v>45448</v>
      </c>
      <c r="AG255" s="5">
        <f t="shared" si="221"/>
        <v>45448</v>
      </c>
      <c r="AH255" s="5">
        <f t="shared" si="222"/>
        <v>45473</v>
      </c>
      <c r="AI255" s="5">
        <f t="shared" si="223"/>
        <v>45473</v>
      </c>
      <c r="AJ255" s="5">
        <f t="shared" si="224"/>
        <v>45458</v>
      </c>
      <c r="AK255" s="5">
        <f t="shared" si="225"/>
        <v>45458</v>
      </c>
      <c r="AL255" s="5">
        <f t="shared" si="226"/>
        <v>45443</v>
      </c>
      <c r="AM255" s="5">
        <f t="shared" si="227"/>
        <v>45443</v>
      </c>
      <c r="AN255" s="5">
        <f t="shared" si="228"/>
        <v>45464</v>
      </c>
      <c r="AO255" s="5">
        <f t="shared" si="229"/>
        <v>45464</v>
      </c>
      <c r="AQ255" s="4" t="str">
        <f t="shared" si="252"/>
        <v>{"</v>
      </c>
      <c r="AR255" s="4" t="str">
        <f t="shared" si="253"/>
        <v>"</v>
      </c>
      <c r="AS255" s="4" t="str">
        <f t="shared" si="254"/>
        <v xml:space="preserve">: </v>
      </c>
      <c r="AT255" s="4" t="str">
        <f t="shared" si="255"/>
        <v>100.0</v>
      </c>
      <c r="AU255" s="4" t="str">
        <f t="shared" si="256"/>
        <v>}</v>
      </c>
      <c r="AW255" s="8" t="str">
        <f t="shared" si="231"/>
        <v>15% PUR</v>
      </c>
      <c r="AX255" s="8" t="str">
        <f t="shared" si="232"/>
        <v>0% PUR</v>
      </c>
      <c r="AY255" s="8" t="str">
        <f t="shared" si="233"/>
        <v>15% PUR</v>
      </c>
      <c r="AZ255" s="8" t="str">
        <f t="shared" si="234"/>
        <v>15% PUR</v>
      </c>
      <c r="BA255" s="8" t="str">
        <f t="shared" si="235"/>
        <v>15% PUR</v>
      </c>
      <c r="BB255" s="8" t="str">
        <f t="shared" si="236"/>
        <v>0% PUR</v>
      </c>
      <c r="BC255" s="4" t="str">
        <f t="shared" si="230"/>
        <v>Raw Material</v>
      </c>
      <c r="BD255" s="4" t="str">
        <f t="shared" si="257"/>
        <v>Manpower</v>
      </c>
      <c r="BE255" s="4" t="str">
        <f t="shared" si="258"/>
        <v>Machinary</v>
      </c>
      <c r="BF255" s="4" t="str">
        <f t="shared" si="259"/>
        <v>Subcontractors</v>
      </c>
      <c r="BG255" s="4" t="str">
        <f t="shared" si="260"/>
        <v>Indirect Costs</v>
      </c>
      <c r="BH255" s="4" t="str">
        <f t="shared" si="261"/>
        <v>Overheads</v>
      </c>
      <c r="BI255" s="4">
        <f t="shared" si="237"/>
        <v>1</v>
      </c>
      <c r="BJ255" s="4">
        <f t="shared" si="238"/>
        <v>1</v>
      </c>
      <c r="BK255" s="4">
        <f t="shared" si="239"/>
        <v>1</v>
      </c>
      <c r="BL255" s="4">
        <f t="shared" si="240"/>
        <v>1</v>
      </c>
      <c r="BM255" s="4">
        <f t="shared" si="241"/>
        <v>1</v>
      </c>
      <c r="BN255" s="4">
        <f t="shared" si="242"/>
        <v>1</v>
      </c>
      <c r="BO255" s="26">
        <f t="shared" si="243"/>
        <v>278100</v>
      </c>
      <c r="BP255" s="26">
        <f t="shared" si="244"/>
        <v>135840</v>
      </c>
      <c r="BQ255" s="26">
        <f t="shared" si="245"/>
        <v>12540</v>
      </c>
      <c r="BR255" s="26">
        <f t="shared" si="246"/>
        <v>55680</v>
      </c>
      <c r="BS255" s="26">
        <f t="shared" si="247"/>
        <v>23820</v>
      </c>
      <c r="BT255" s="26">
        <f t="shared" si="248"/>
        <v>54960</v>
      </c>
      <c r="BU255" s="27">
        <f t="shared" si="249"/>
        <v>600000</v>
      </c>
      <c r="BV255" s="27">
        <f t="shared" si="250"/>
        <v>560940</v>
      </c>
    </row>
    <row r="256" spans="1:74" x14ac:dyDescent="0.2">
      <c r="A256" s="4" t="s">
        <v>795</v>
      </c>
      <c r="B256" s="5">
        <v>45444</v>
      </c>
      <c r="C256" s="5" t="str">
        <f t="shared" si="202"/>
        <v/>
      </c>
      <c r="D256" s="31" t="s">
        <v>1038</v>
      </c>
      <c r="E256" s="4" t="str">
        <f t="shared" si="203"/>
        <v/>
      </c>
      <c r="F256" s="31" t="s">
        <v>1039</v>
      </c>
      <c r="G256" s="4" t="str">
        <f t="shared" si="204"/>
        <v/>
      </c>
      <c r="H256" s="31" t="s">
        <v>1041</v>
      </c>
      <c r="I256" s="4" t="str">
        <f t="shared" si="205"/>
        <v/>
      </c>
      <c r="J256" s="31" t="s">
        <v>1040</v>
      </c>
      <c r="K256" s="4" t="str">
        <f t="shared" si="206"/>
        <v/>
      </c>
      <c r="L256" s="31" t="s">
        <v>1042</v>
      </c>
      <c r="M256" s="4" t="str">
        <f t="shared" si="207"/>
        <v/>
      </c>
      <c r="N256" s="31" t="s">
        <v>1020</v>
      </c>
      <c r="O256" s="4" t="str">
        <f t="shared" si="208"/>
        <v/>
      </c>
      <c r="P256" s="5">
        <v>45473</v>
      </c>
      <c r="Q256" s="5" t="str">
        <f t="shared" si="209"/>
        <v/>
      </c>
      <c r="R256" s="5" t="str">
        <f t="shared" si="210"/>
        <v/>
      </c>
      <c r="S256" s="4">
        <v>120000</v>
      </c>
      <c r="T256" s="7">
        <f t="shared" si="251"/>
        <v>120000</v>
      </c>
      <c r="U256" s="4">
        <v>10250</v>
      </c>
      <c r="V256" s="4">
        <f>VLOOKUP(U256,'CC Odoo'!$A$1:$E$998,4,FALSE)</f>
        <v>1022</v>
      </c>
      <c r="W256" s="4" t="str">
        <f t="shared" si="211"/>
        <v>{"1022": 100.0}</v>
      </c>
      <c r="X256" s="4" t="str">
        <f t="shared" si="212"/>
        <v>101011701</v>
      </c>
      <c r="Y256" s="4" t="str">
        <f t="shared" si="213"/>
        <v>3010093</v>
      </c>
      <c r="Z256" s="4" t="str">
        <f t="shared" si="214"/>
        <v>3010094</v>
      </c>
      <c r="AA256" s="4" t="str">
        <f t="shared" si="215"/>
        <v>101011701</v>
      </c>
      <c r="AB256" s="4" t="str">
        <f t="shared" si="216"/>
        <v>3010096</v>
      </c>
      <c r="AC256" s="4" t="str">
        <f t="shared" si="217"/>
        <v>3010097</v>
      </c>
      <c r="AD256" s="5">
        <f t="shared" si="218"/>
        <v>45478</v>
      </c>
      <c r="AE256" s="5" t="str">
        <f t="shared" si="219"/>
        <v/>
      </c>
      <c r="AF256" s="5">
        <f t="shared" si="220"/>
        <v>45448</v>
      </c>
      <c r="AG256" s="5" t="str">
        <f t="shared" si="221"/>
        <v/>
      </c>
      <c r="AH256" s="5">
        <f t="shared" si="222"/>
        <v>45473</v>
      </c>
      <c r="AI256" s="5" t="str">
        <f t="shared" si="223"/>
        <v/>
      </c>
      <c r="AJ256" s="5">
        <f t="shared" si="224"/>
        <v>45458</v>
      </c>
      <c r="AK256" s="5" t="str">
        <f t="shared" si="225"/>
        <v/>
      </c>
      <c r="AL256" s="5">
        <f t="shared" si="226"/>
        <v>45443</v>
      </c>
      <c r="AM256" s="5" t="str">
        <f t="shared" si="227"/>
        <v/>
      </c>
      <c r="AN256" s="5">
        <f t="shared" si="228"/>
        <v>45464</v>
      </c>
      <c r="AO256" s="5" t="str">
        <f t="shared" si="229"/>
        <v/>
      </c>
      <c r="AQ256" s="4" t="str">
        <f t="shared" si="252"/>
        <v>{"</v>
      </c>
      <c r="AR256" s="4" t="str">
        <f t="shared" si="253"/>
        <v>"</v>
      </c>
      <c r="AS256" s="4" t="str">
        <f t="shared" si="254"/>
        <v xml:space="preserve">: </v>
      </c>
      <c r="AT256" s="4" t="str">
        <f t="shared" si="255"/>
        <v>100.0</v>
      </c>
      <c r="AU256" s="4" t="str">
        <f t="shared" si="256"/>
        <v>}</v>
      </c>
      <c r="AW256" s="8" t="str">
        <f t="shared" si="231"/>
        <v>15% PUR</v>
      </c>
      <c r="AX256" s="8" t="str">
        <f t="shared" si="232"/>
        <v>0% PUR</v>
      </c>
      <c r="AY256" s="8" t="str">
        <f t="shared" si="233"/>
        <v>15% PUR</v>
      </c>
      <c r="AZ256" s="8" t="str">
        <f t="shared" si="234"/>
        <v>15% PUR</v>
      </c>
      <c r="BA256" s="8" t="str">
        <f t="shared" si="235"/>
        <v>15% PUR</v>
      </c>
      <c r="BB256" s="8" t="str">
        <f t="shared" si="236"/>
        <v>0% PUR</v>
      </c>
      <c r="BC256" s="4" t="str">
        <f t="shared" si="230"/>
        <v>Deduction of Advance Payment to Suppliers</v>
      </c>
      <c r="BD256" s="4" t="str">
        <f t="shared" si="257"/>
        <v>Manpower</v>
      </c>
      <c r="BE256" s="4" t="str">
        <f t="shared" si="258"/>
        <v>Machinary</v>
      </c>
      <c r="BF256" s="4" t="str">
        <f t="shared" si="259"/>
        <v>Deduction of Advance Payment to Suppliers</v>
      </c>
      <c r="BG256" s="4" t="str">
        <f t="shared" si="260"/>
        <v>Indirect Costs</v>
      </c>
      <c r="BH256" s="4" t="str">
        <f t="shared" si="261"/>
        <v>Overheads</v>
      </c>
      <c r="BI256" s="4">
        <f t="shared" si="237"/>
        <v>-1</v>
      </c>
      <c r="BJ256" s="4">
        <f t="shared" si="238"/>
        <v>1</v>
      </c>
      <c r="BK256" s="4">
        <f t="shared" si="239"/>
        <v>1</v>
      </c>
      <c r="BL256" s="4">
        <f t="shared" si="240"/>
        <v>-1</v>
      </c>
      <c r="BM256" s="4">
        <f t="shared" si="241"/>
        <v>1</v>
      </c>
      <c r="BN256" s="4">
        <f t="shared" si="242"/>
        <v>1</v>
      </c>
      <c r="BO256" s="26">
        <f t="shared" si="243"/>
        <v>55620</v>
      </c>
      <c r="BP256" s="26">
        <f t="shared" si="244"/>
        <v>27168</v>
      </c>
      <c r="BQ256" s="26">
        <f t="shared" si="245"/>
        <v>2508</v>
      </c>
      <c r="BR256" s="26">
        <f t="shared" si="246"/>
        <v>11136</v>
      </c>
      <c r="BS256" s="26">
        <f t="shared" si="247"/>
        <v>4764</v>
      </c>
      <c r="BT256" s="26">
        <f t="shared" si="248"/>
        <v>10992</v>
      </c>
      <c r="BU256" s="27">
        <f t="shared" si="249"/>
        <v>-120000</v>
      </c>
      <c r="BV256" s="27" t="str">
        <f t="shared" si="250"/>
        <v/>
      </c>
    </row>
    <row r="257" spans="1:74" x14ac:dyDescent="0.2">
      <c r="A257" s="4" t="s">
        <v>794</v>
      </c>
      <c r="B257" s="5">
        <v>45444</v>
      </c>
      <c r="C257" s="5">
        <f t="shared" si="202"/>
        <v>45414</v>
      </c>
      <c r="D257" s="31" t="s">
        <v>1038</v>
      </c>
      <c r="E257" s="4" t="str">
        <f t="shared" si="203"/>
        <v>Raw Material Supplier</v>
      </c>
      <c r="F257" s="31" t="s">
        <v>1039</v>
      </c>
      <c r="G257" s="4" t="str">
        <f t="shared" si="204"/>
        <v>Employees Wages &amp; Salaries</v>
      </c>
      <c r="H257" s="31" t="s">
        <v>1041</v>
      </c>
      <c r="I257" s="4" t="str">
        <f t="shared" si="205"/>
        <v>Machinary Depreciation &amp; Maintenance</v>
      </c>
      <c r="J257" s="31" t="s">
        <v>1040</v>
      </c>
      <c r="K257" s="4" t="str">
        <f t="shared" si="206"/>
        <v>Subcontractors &amp; Services</v>
      </c>
      <c r="L257" s="31" t="s">
        <v>1042</v>
      </c>
      <c r="M257" s="4" t="str">
        <f t="shared" si="207"/>
        <v>Indirect Costs</v>
      </c>
      <c r="N257" s="31" t="s">
        <v>1020</v>
      </c>
      <c r="O257" s="4" t="str">
        <f t="shared" si="208"/>
        <v>Overheads</v>
      </c>
      <c r="P257" s="5">
        <v>45473</v>
      </c>
      <c r="Q257" s="5">
        <f t="shared" si="209"/>
        <v>45443</v>
      </c>
      <c r="R257" s="5">
        <f t="shared" si="210"/>
        <v>45443</v>
      </c>
      <c r="S257" s="4">
        <v>1600000</v>
      </c>
      <c r="T257" s="7">
        <f t="shared" si="251"/>
        <v>1600000</v>
      </c>
      <c r="U257" s="4">
        <v>10249</v>
      </c>
      <c r="V257" s="4">
        <f>VLOOKUP(U257,'CC Odoo'!$A$1:$E$998,4,FALSE)</f>
        <v>1021</v>
      </c>
      <c r="W257" s="4" t="str">
        <f t="shared" si="211"/>
        <v>{"1021": 100.0}</v>
      </c>
      <c r="X257" s="4" t="str">
        <f t="shared" si="212"/>
        <v>3010092</v>
      </c>
      <c r="Y257" s="4" t="str">
        <f t="shared" si="213"/>
        <v>3010093</v>
      </c>
      <c r="Z257" s="4" t="str">
        <f t="shared" si="214"/>
        <v>3010094</v>
      </c>
      <c r="AA257" s="4" t="str">
        <f t="shared" si="215"/>
        <v>3010095</v>
      </c>
      <c r="AB257" s="4" t="str">
        <f t="shared" si="216"/>
        <v>3010096</v>
      </c>
      <c r="AC257" s="4" t="str">
        <f t="shared" si="217"/>
        <v>3010097</v>
      </c>
      <c r="AD257" s="5">
        <f t="shared" si="218"/>
        <v>45478</v>
      </c>
      <c r="AE257" s="5">
        <f t="shared" si="219"/>
        <v>45478</v>
      </c>
      <c r="AF257" s="5">
        <f t="shared" si="220"/>
        <v>45448</v>
      </c>
      <c r="AG257" s="5">
        <f t="shared" si="221"/>
        <v>45448</v>
      </c>
      <c r="AH257" s="5">
        <f t="shared" si="222"/>
        <v>45473</v>
      </c>
      <c r="AI257" s="5">
        <f t="shared" si="223"/>
        <v>45473</v>
      </c>
      <c r="AJ257" s="5">
        <f t="shared" si="224"/>
        <v>45458</v>
      </c>
      <c r="AK257" s="5">
        <f t="shared" si="225"/>
        <v>45458</v>
      </c>
      <c r="AL257" s="5">
        <f t="shared" si="226"/>
        <v>45443</v>
      </c>
      <c r="AM257" s="5">
        <f t="shared" si="227"/>
        <v>45443</v>
      </c>
      <c r="AN257" s="5">
        <f t="shared" si="228"/>
        <v>45464</v>
      </c>
      <c r="AO257" s="5">
        <f t="shared" si="229"/>
        <v>45464</v>
      </c>
      <c r="AQ257" s="4" t="str">
        <f t="shared" si="252"/>
        <v>{"</v>
      </c>
      <c r="AR257" s="4" t="str">
        <f t="shared" si="253"/>
        <v>"</v>
      </c>
      <c r="AS257" s="4" t="str">
        <f t="shared" si="254"/>
        <v xml:space="preserve">: </v>
      </c>
      <c r="AT257" s="4" t="str">
        <f t="shared" si="255"/>
        <v>100.0</v>
      </c>
      <c r="AU257" s="4" t="str">
        <f t="shared" si="256"/>
        <v>}</v>
      </c>
      <c r="AW257" s="8" t="str">
        <f t="shared" si="231"/>
        <v>15% PUR</v>
      </c>
      <c r="AX257" s="8" t="str">
        <f t="shared" si="232"/>
        <v>0% PUR</v>
      </c>
      <c r="AY257" s="8" t="str">
        <f t="shared" si="233"/>
        <v>15% PUR</v>
      </c>
      <c r="AZ257" s="8" t="str">
        <f t="shared" si="234"/>
        <v>15% PUR</v>
      </c>
      <c r="BA257" s="8" t="str">
        <f t="shared" si="235"/>
        <v>15% PUR</v>
      </c>
      <c r="BB257" s="8" t="str">
        <f t="shared" si="236"/>
        <v>0% PUR</v>
      </c>
      <c r="BC257" s="4" t="str">
        <f t="shared" si="230"/>
        <v>Raw Material</v>
      </c>
      <c r="BD257" s="4" t="str">
        <f t="shared" si="257"/>
        <v>Manpower</v>
      </c>
      <c r="BE257" s="4" t="str">
        <f t="shared" si="258"/>
        <v>Machinary</v>
      </c>
      <c r="BF257" s="4" t="str">
        <f t="shared" si="259"/>
        <v>Subcontractors</v>
      </c>
      <c r="BG257" s="4" t="str">
        <f t="shared" si="260"/>
        <v>Indirect Costs</v>
      </c>
      <c r="BH257" s="4" t="str">
        <f t="shared" si="261"/>
        <v>Overheads</v>
      </c>
      <c r="BI257" s="4">
        <f t="shared" si="237"/>
        <v>1</v>
      </c>
      <c r="BJ257" s="4">
        <f t="shared" si="238"/>
        <v>1</v>
      </c>
      <c r="BK257" s="4">
        <f t="shared" si="239"/>
        <v>1</v>
      </c>
      <c r="BL257" s="4">
        <f t="shared" si="240"/>
        <v>1</v>
      </c>
      <c r="BM257" s="4">
        <f t="shared" si="241"/>
        <v>1</v>
      </c>
      <c r="BN257" s="4">
        <f t="shared" si="242"/>
        <v>1</v>
      </c>
      <c r="BO257" s="26">
        <f t="shared" si="243"/>
        <v>741600</v>
      </c>
      <c r="BP257" s="26">
        <f t="shared" si="244"/>
        <v>362240</v>
      </c>
      <c r="BQ257" s="26">
        <f t="shared" si="245"/>
        <v>33440</v>
      </c>
      <c r="BR257" s="26">
        <f t="shared" si="246"/>
        <v>148480</v>
      </c>
      <c r="BS257" s="26">
        <f t="shared" si="247"/>
        <v>63520</v>
      </c>
      <c r="BT257" s="26">
        <f t="shared" si="248"/>
        <v>146560</v>
      </c>
      <c r="BU257" s="27">
        <f t="shared" si="249"/>
        <v>1600000</v>
      </c>
      <c r="BV257" s="27">
        <f t="shared" si="250"/>
        <v>1495840</v>
      </c>
    </row>
    <row r="258" spans="1:74" x14ac:dyDescent="0.2">
      <c r="A258" s="4" t="s">
        <v>795</v>
      </c>
      <c r="B258" s="5">
        <v>45444</v>
      </c>
      <c r="C258" s="5" t="str">
        <f t="shared" ref="C258:C321" si="262">IF(U258&lt;&gt;U257,B258-30,"")</f>
        <v/>
      </c>
      <c r="D258" s="31" t="s">
        <v>1038</v>
      </c>
      <c r="E258" s="4" t="str">
        <f t="shared" ref="E258:E321" si="263">IF(U258&lt;&gt;U257,D258,"")</f>
        <v/>
      </c>
      <c r="F258" s="31" t="s">
        <v>1039</v>
      </c>
      <c r="G258" s="4" t="str">
        <f t="shared" ref="G258:G321" si="264">IF(W258&lt;&gt;W257,F258,"")</f>
        <v/>
      </c>
      <c r="H258" s="31" t="s">
        <v>1041</v>
      </c>
      <c r="I258" s="4" t="str">
        <f t="shared" ref="I258:I321" si="265">IF(W258&lt;&gt;W257,H258,"")</f>
        <v/>
      </c>
      <c r="J258" s="31" t="s">
        <v>1040</v>
      </c>
      <c r="K258" s="4" t="str">
        <f t="shared" ref="K258:K321" si="266">IF(U258&lt;&gt;U257,J258,"")</f>
        <v/>
      </c>
      <c r="L258" s="31" t="s">
        <v>1042</v>
      </c>
      <c r="M258" s="4" t="str">
        <f t="shared" ref="M258:M321" si="267">IF(U258&lt;&gt;U257,L258,"")</f>
        <v/>
      </c>
      <c r="N258" s="31" t="s">
        <v>1020</v>
      </c>
      <c r="O258" s="4" t="str">
        <f t="shared" ref="O258:O321" si="268">IF(U258&lt;&gt;U257,N258,"")</f>
        <v/>
      </c>
      <c r="P258" s="5">
        <v>45473</v>
      </c>
      <c r="Q258" s="5" t="str">
        <f t="shared" ref="Q258:Q321" si="269">IF(U258&lt;&gt;U257,P258-30,"")</f>
        <v/>
      </c>
      <c r="R258" s="5" t="str">
        <f t="shared" ref="R258:R321" si="270">IF(U258&lt;&gt;U257,P258-30,"")</f>
        <v/>
      </c>
      <c r="S258" s="4">
        <v>240000</v>
      </c>
      <c r="T258" s="7">
        <f t="shared" si="251"/>
        <v>240000</v>
      </c>
      <c r="U258" s="4">
        <v>10249</v>
      </c>
      <c r="V258" s="4">
        <f>VLOOKUP(U258,'CC Odoo'!$A$1:$E$998,4,FALSE)</f>
        <v>1021</v>
      </c>
      <c r="W258" s="4" t="str">
        <f t="shared" ref="W258:W321" si="271">AQ258&amp;V258&amp;AR258&amp;AS258&amp;AT258&amp;AU258</f>
        <v>{"1021": 100.0}</v>
      </c>
      <c r="X258" s="4" t="str">
        <f t="shared" ref="X258:X321" si="272">IF(A258="TOTAL WORKS","3010092",IF(A258="ADV. PAYMENT","101011701","99999"))</f>
        <v>101011701</v>
      </c>
      <c r="Y258" s="4" t="str">
        <f t="shared" ref="Y258:Y321" si="273">IF(A258="TOTAL WORKS","3010093",IF(A258="ADV. PAYMENT","3010093","3010093"))</f>
        <v>3010093</v>
      </c>
      <c r="Z258" s="4" t="str">
        <f t="shared" ref="Z258:Z321" si="274">IF(A258="TOTAL WORKS","3010094",IF(A258="ADV. PAYMENT","3010094","3010094"))</f>
        <v>3010094</v>
      </c>
      <c r="AA258" s="4" t="str">
        <f t="shared" ref="AA258:AA321" si="275">IF(A258="TOTAL WORKS","3010095",IF(A258="ADV. PAYMENT","101011701","3010095"))</f>
        <v>101011701</v>
      </c>
      <c r="AB258" s="4" t="str">
        <f t="shared" ref="AB258:AB321" si="276">IF(A258="TOTAL WORKS","3010096",IF(A258="ADV. PAYMENT","3010096","3010096"))</f>
        <v>3010096</v>
      </c>
      <c r="AC258" s="4" t="str">
        <f t="shared" ref="AC258:AC321" si="277">IF(A258="TOTAL WORKS","3010097",IF(A258="ADV. PAYMENT","3010097","3010097"))</f>
        <v>3010097</v>
      </c>
      <c r="AD258" s="5">
        <f t="shared" ref="AD258:AD321" si="278">P258-30+35</f>
        <v>45478</v>
      </c>
      <c r="AE258" s="5" t="str">
        <f t="shared" ref="AE258:AE321" si="279">IF(R258&lt;&gt;"",AD258,"")</f>
        <v/>
      </c>
      <c r="AF258" s="5">
        <f t="shared" ref="AF258:AF321" si="280">P258-30+5</f>
        <v>45448</v>
      </c>
      <c r="AG258" s="5" t="str">
        <f t="shared" ref="AG258:AG321" si="281">IF(R258&lt;&gt;"",AF258,"")</f>
        <v/>
      </c>
      <c r="AH258" s="5">
        <f t="shared" ref="AH258:AH321" si="282">P258-30+30</f>
        <v>45473</v>
      </c>
      <c r="AI258" s="5" t="str">
        <f t="shared" ref="AI258:AI321" si="283">IF(R258&lt;&gt;"",AH258,"")</f>
        <v/>
      </c>
      <c r="AJ258" s="5">
        <f t="shared" ref="AJ258:AJ321" si="284">P258-30+15</f>
        <v>45458</v>
      </c>
      <c r="AK258" s="5" t="str">
        <f t="shared" ref="AK258:AK321" si="285">IF(R258&lt;&gt;"",AJ258,"")</f>
        <v/>
      </c>
      <c r="AL258" s="5">
        <f t="shared" ref="AL258:AL321" si="286">P258-30</f>
        <v>45443</v>
      </c>
      <c r="AM258" s="5" t="str">
        <f t="shared" ref="AM258:AM321" si="287">IF(R258&lt;&gt;"",AL258,"")</f>
        <v/>
      </c>
      <c r="AN258" s="5">
        <f t="shared" ref="AN258:AN321" si="288">P258-30+21</f>
        <v>45464</v>
      </c>
      <c r="AO258" s="5" t="str">
        <f t="shared" ref="AO258:AO321" si="289">IF(R258&lt;&gt;"",AN258,"")</f>
        <v/>
      </c>
      <c r="AQ258" s="4" t="str">
        <f t="shared" si="252"/>
        <v>{"</v>
      </c>
      <c r="AR258" s="4" t="str">
        <f t="shared" si="253"/>
        <v>"</v>
      </c>
      <c r="AS258" s="4" t="str">
        <f t="shared" si="254"/>
        <v xml:space="preserve">: </v>
      </c>
      <c r="AT258" s="4" t="str">
        <f t="shared" si="255"/>
        <v>100.0</v>
      </c>
      <c r="AU258" s="4" t="str">
        <f t="shared" si="256"/>
        <v>}</v>
      </c>
      <c r="AW258" s="8" t="str">
        <f t="shared" si="231"/>
        <v>15% PUR</v>
      </c>
      <c r="AX258" s="8" t="str">
        <f t="shared" si="232"/>
        <v>0% PUR</v>
      </c>
      <c r="AY258" s="8" t="str">
        <f t="shared" si="233"/>
        <v>15% PUR</v>
      </c>
      <c r="AZ258" s="8" t="str">
        <f t="shared" si="234"/>
        <v>15% PUR</v>
      </c>
      <c r="BA258" s="8" t="str">
        <f t="shared" si="235"/>
        <v>15% PUR</v>
      </c>
      <c r="BB258" s="8" t="str">
        <f t="shared" si="236"/>
        <v>0% PUR</v>
      </c>
      <c r="BC258" s="4" t="str">
        <f t="shared" ref="BC258:BC321" si="290">IF(X258="3010010","Raw Material",IF(X258="101011701","Deduction of Advance Payment to Suppliers","Raw Material"))</f>
        <v>Deduction of Advance Payment to Suppliers</v>
      </c>
      <c r="BD258" s="4" t="str">
        <f t="shared" si="257"/>
        <v>Manpower</v>
      </c>
      <c r="BE258" s="4" t="str">
        <f t="shared" si="258"/>
        <v>Machinary</v>
      </c>
      <c r="BF258" s="4" t="str">
        <f t="shared" si="259"/>
        <v>Deduction of Advance Payment to Suppliers</v>
      </c>
      <c r="BG258" s="4" t="str">
        <f t="shared" si="260"/>
        <v>Indirect Costs</v>
      </c>
      <c r="BH258" s="4" t="str">
        <f t="shared" si="261"/>
        <v>Overheads</v>
      </c>
      <c r="BI258" s="4">
        <f t="shared" si="237"/>
        <v>-1</v>
      </c>
      <c r="BJ258" s="4">
        <f t="shared" si="238"/>
        <v>1</v>
      </c>
      <c r="BK258" s="4">
        <f t="shared" si="239"/>
        <v>1</v>
      </c>
      <c r="BL258" s="4">
        <f t="shared" si="240"/>
        <v>-1</v>
      </c>
      <c r="BM258" s="4">
        <f t="shared" si="241"/>
        <v>1</v>
      </c>
      <c r="BN258" s="4">
        <f t="shared" si="242"/>
        <v>1</v>
      </c>
      <c r="BO258" s="26">
        <f t="shared" si="243"/>
        <v>111240</v>
      </c>
      <c r="BP258" s="26">
        <f t="shared" si="244"/>
        <v>54336</v>
      </c>
      <c r="BQ258" s="26">
        <f t="shared" si="245"/>
        <v>5016</v>
      </c>
      <c r="BR258" s="26">
        <f t="shared" si="246"/>
        <v>22272</v>
      </c>
      <c r="BS258" s="26">
        <f t="shared" si="247"/>
        <v>9528</v>
      </c>
      <c r="BT258" s="26">
        <f t="shared" si="248"/>
        <v>21984</v>
      </c>
      <c r="BU258" s="27">
        <f t="shared" si="249"/>
        <v>-240000</v>
      </c>
      <c r="BV258" s="27" t="str">
        <f t="shared" si="250"/>
        <v/>
      </c>
    </row>
    <row r="259" spans="1:74" x14ac:dyDescent="0.2">
      <c r="A259" s="4" t="s">
        <v>794</v>
      </c>
      <c r="B259" s="5">
        <v>45444</v>
      </c>
      <c r="C259" s="5">
        <f t="shared" si="262"/>
        <v>45414</v>
      </c>
      <c r="D259" s="31" t="s">
        <v>1038</v>
      </c>
      <c r="E259" s="4" t="str">
        <f t="shared" si="263"/>
        <v>Raw Material Supplier</v>
      </c>
      <c r="F259" s="31" t="s">
        <v>1039</v>
      </c>
      <c r="G259" s="4" t="str">
        <f t="shared" si="264"/>
        <v>Employees Wages &amp; Salaries</v>
      </c>
      <c r="H259" s="31" t="s">
        <v>1041</v>
      </c>
      <c r="I259" s="4" t="str">
        <f t="shared" si="265"/>
        <v>Machinary Depreciation &amp; Maintenance</v>
      </c>
      <c r="J259" s="31" t="s">
        <v>1040</v>
      </c>
      <c r="K259" s="4" t="str">
        <f t="shared" si="266"/>
        <v>Subcontractors &amp; Services</v>
      </c>
      <c r="L259" s="31" t="s">
        <v>1042</v>
      </c>
      <c r="M259" s="4" t="str">
        <f t="shared" si="267"/>
        <v>Indirect Costs</v>
      </c>
      <c r="N259" s="31" t="s">
        <v>1020</v>
      </c>
      <c r="O259" s="4" t="str">
        <f t="shared" si="268"/>
        <v>Overheads</v>
      </c>
      <c r="P259" s="5">
        <v>45473</v>
      </c>
      <c r="Q259" s="5">
        <f t="shared" si="269"/>
        <v>45443</v>
      </c>
      <c r="R259" s="5">
        <f t="shared" si="270"/>
        <v>45443</v>
      </c>
      <c r="S259" s="4">
        <v>1600000</v>
      </c>
      <c r="T259" s="7">
        <f t="shared" si="251"/>
        <v>1600000</v>
      </c>
      <c r="U259" s="4">
        <v>10139</v>
      </c>
      <c r="V259" s="4">
        <f>VLOOKUP(U259,'CC Odoo'!$A$1:$E$998,4,FALSE)</f>
        <v>911</v>
      </c>
      <c r="W259" s="4" t="str">
        <f t="shared" si="271"/>
        <v>{"911": 100.0}</v>
      </c>
      <c r="X259" s="4" t="str">
        <f t="shared" si="272"/>
        <v>3010092</v>
      </c>
      <c r="Y259" s="4" t="str">
        <f t="shared" si="273"/>
        <v>3010093</v>
      </c>
      <c r="Z259" s="4" t="str">
        <f t="shared" si="274"/>
        <v>3010094</v>
      </c>
      <c r="AA259" s="4" t="str">
        <f t="shared" si="275"/>
        <v>3010095</v>
      </c>
      <c r="AB259" s="4" t="str">
        <f t="shared" si="276"/>
        <v>3010096</v>
      </c>
      <c r="AC259" s="4" t="str">
        <f t="shared" si="277"/>
        <v>3010097</v>
      </c>
      <c r="AD259" s="5">
        <f t="shared" si="278"/>
        <v>45478</v>
      </c>
      <c r="AE259" s="5">
        <f t="shared" si="279"/>
        <v>45478</v>
      </c>
      <c r="AF259" s="5">
        <f t="shared" si="280"/>
        <v>45448</v>
      </c>
      <c r="AG259" s="5">
        <f t="shared" si="281"/>
        <v>45448</v>
      </c>
      <c r="AH259" s="5">
        <f t="shared" si="282"/>
        <v>45473</v>
      </c>
      <c r="AI259" s="5">
        <f t="shared" si="283"/>
        <v>45473</v>
      </c>
      <c r="AJ259" s="5">
        <f t="shared" si="284"/>
        <v>45458</v>
      </c>
      <c r="AK259" s="5">
        <f t="shared" si="285"/>
        <v>45458</v>
      </c>
      <c r="AL259" s="5">
        <f t="shared" si="286"/>
        <v>45443</v>
      </c>
      <c r="AM259" s="5">
        <f t="shared" si="287"/>
        <v>45443</v>
      </c>
      <c r="AN259" s="5">
        <f t="shared" si="288"/>
        <v>45464</v>
      </c>
      <c r="AO259" s="5">
        <f t="shared" si="289"/>
        <v>45464</v>
      </c>
      <c r="AQ259" s="4" t="str">
        <f t="shared" si="252"/>
        <v>{"</v>
      </c>
      <c r="AR259" s="4" t="str">
        <f t="shared" si="253"/>
        <v>"</v>
      </c>
      <c r="AS259" s="4" t="str">
        <f t="shared" si="254"/>
        <v xml:space="preserve">: </v>
      </c>
      <c r="AT259" s="4" t="str">
        <f t="shared" si="255"/>
        <v>100.0</v>
      </c>
      <c r="AU259" s="4" t="str">
        <f t="shared" si="256"/>
        <v>}</v>
      </c>
      <c r="AW259" s="8" t="str">
        <f t="shared" ref="AW259:AW322" si="291">IF(OR(X259="3010092",X259="101011701"),"15% PUR","0% PUR")</f>
        <v>15% PUR</v>
      </c>
      <c r="AX259" s="8" t="str">
        <f t="shared" ref="AX259:AX322" si="292">IF(OR(Y259="3010092",Y259="101011701"),"15% PUR","0% PUR")</f>
        <v>0% PUR</v>
      </c>
      <c r="AY259" s="8" t="str">
        <f t="shared" ref="AY259:AY322" si="293">IF(OR(Z259="3010094",Z259="101011701"),"15% PUR","0% PUR")</f>
        <v>15% PUR</v>
      </c>
      <c r="AZ259" s="8" t="str">
        <f t="shared" ref="AZ259:AZ322" si="294">IF(OR(AA259="3010095",AA259="101011701"),"15% PUR","0% PUR")</f>
        <v>15% PUR</v>
      </c>
      <c r="BA259" s="8" t="str">
        <f t="shared" ref="BA259:BA322" si="295">IF(OR(AB259="3010096",AB259="101011701"),"15% PUR","0% PUR")</f>
        <v>15% PUR</v>
      </c>
      <c r="BB259" s="8" t="str">
        <f t="shared" ref="BB259:BB322" si="296">IF(OR(AC259="3010092",AC259="101011701"),"15% PUR","0% PUR")</f>
        <v>0% PUR</v>
      </c>
      <c r="BC259" s="4" t="str">
        <f t="shared" si="290"/>
        <v>Raw Material</v>
      </c>
      <c r="BD259" s="4" t="str">
        <f t="shared" si="257"/>
        <v>Manpower</v>
      </c>
      <c r="BE259" s="4" t="str">
        <f t="shared" si="258"/>
        <v>Machinary</v>
      </c>
      <c r="BF259" s="4" t="str">
        <f t="shared" si="259"/>
        <v>Subcontractors</v>
      </c>
      <c r="BG259" s="4" t="str">
        <f t="shared" si="260"/>
        <v>Indirect Costs</v>
      </c>
      <c r="BH259" s="4" t="str">
        <f t="shared" si="261"/>
        <v>Overheads</v>
      </c>
      <c r="BI259" s="4">
        <f t="shared" ref="BI259:BI322" si="297">IF(X259="3010092",1,-1)</f>
        <v>1</v>
      </c>
      <c r="BJ259" s="4">
        <f t="shared" ref="BJ259:BJ322" si="298">IF(Y259="3010093",1,-1)</f>
        <v>1</v>
      </c>
      <c r="BK259" s="4">
        <f t="shared" ref="BK259:BK322" si="299">IF(Z259="3010094",1,-1)</f>
        <v>1</v>
      </c>
      <c r="BL259" s="4">
        <f t="shared" ref="BL259:BL322" si="300">IF(AA259="3010095",1,-1)</f>
        <v>1</v>
      </c>
      <c r="BM259" s="4">
        <f t="shared" ref="BM259:BM322" si="301">IF(AB259="3010096",1,-1)</f>
        <v>1</v>
      </c>
      <c r="BN259" s="4">
        <f t="shared" ref="BN259:BN322" si="302">IF(AC259="3010097",1,-1)</f>
        <v>1</v>
      </c>
      <c r="BO259" s="26">
        <f t="shared" ref="BO259:BO322" si="303">ROUND(T259*0.4635,0)</f>
        <v>741600</v>
      </c>
      <c r="BP259" s="26">
        <f t="shared" ref="BP259:BP322" si="304">ROUND(T259*0.2264,0)</f>
        <v>362240</v>
      </c>
      <c r="BQ259" s="26">
        <f t="shared" ref="BQ259:BQ322" si="305">ROUND(T259*0.0209,0)</f>
        <v>33440</v>
      </c>
      <c r="BR259" s="26">
        <f t="shared" ref="BR259:BR322" si="306">ROUND(T259*0.0928,0)</f>
        <v>148480</v>
      </c>
      <c r="BS259" s="26">
        <f t="shared" ref="BS259:BS322" si="307">ROUND(T259*0.0397,0)</f>
        <v>63520</v>
      </c>
      <c r="BT259" s="26">
        <f t="shared" ref="BT259:BT322" si="308">ROUND(T259*0.0916,0)</f>
        <v>146560</v>
      </c>
      <c r="BU259" s="27">
        <f t="shared" ref="BU259:BU322" si="309">ROUND(T259*BI259,0)</f>
        <v>1600000</v>
      </c>
      <c r="BV259" s="27">
        <f t="shared" ref="BV259:BV322" si="310">IF(A259="TOTAL WORKS",BO259*BI259+BP259*BJ259+BQ259*BK259+BR259*BL259+BS259*BM259+BT259*BN259,"")</f>
        <v>1495840</v>
      </c>
    </row>
    <row r="260" spans="1:74" x14ac:dyDescent="0.2">
      <c r="A260" s="4" t="s">
        <v>795</v>
      </c>
      <c r="B260" s="5">
        <v>45444</v>
      </c>
      <c r="C260" s="5" t="str">
        <f t="shared" si="262"/>
        <v/>
      </c>
      <c r="D260" s="31" t="s">
        <v>1038</v>
      </c>
      <c r="E260" s="4" t="str">
        <f t="shared" si="263"/>
        <v/>
      </c>
      <c r="F260" s="31" t="s">
        <v>1039</v>
      </c>
      <c r="G260" s="4" t="str">
        <f t="shared" si="264"/>
        <v/>
      </c>
      <c r="H260" s="31" t="s">
        <v>1041</v>
      </c>
      <c r="I260" s="4" t="str">
        <f t="shared" si="265"/>
        <v/>
      </c>
      <c r="J260" s="31" t="s">
        <v>1040</v>
      </c>
      <c r="K260" s="4" t="str">
        <f t="shared" si="266"/>
        <v/>
      </c>
      <c r="L260" s="31" t="s">
        <v>1042</v>
      </c>
      <c r="M260" s="4" t="str">
        <f t="shared" si="267"/>
        <v/>
      </c>
      <c r="N260" s="31" t="s">
        <v>1020</v>
      </c>
      <c r="O260" s="4" t="str">
        <f t="shared" si="268"/>
        <v/>
      </c>
      <c r="P260" s="5">
        <v>45473</v>
      </c>
      <c r="Q260" s="5" t="str">
        <f t="shared" si="269"/>
        <v/>
      </c>
      <c r="R260" s="5" t="str">
        <f t="shared" si="270"/>
        <v/>
      </c>
      <c r="S260" s="4">
        <v>94080</v>
      </c>
      <c r="T260" s="7">
        <f t="shared" si="251"/>
        <v>94080</v>
      </c>
      <c r="U260" s="4">
        <v>10139</v>
      </c>
      <c r="V260" s="4">
        <f>VLOOKUP(U260,'CC Odoo'!$A$1:$E$998,4,FALSE)</f>
        <v>911</v>
      </c>
      <c r="W260" s="4" t="str">
        <f t="shared" si="271"/>
        <v>{"911": 100.0}</v>
      </c>
      <c r="X260" s="4" t="str">
        <f t="shared" si="272"/>
        <v>101011701</v>
      </c>
      <c r="Y260" s="4" t="str">
        <f t="shared" si="273"/>
        <v>3010093</v>
      </c>
      <c r="Z260" s="4" t="str">
        <f t="shared" si="274"/>
        <v>3010094</v>
      </c>
      <c r="AA260" s="4" t="str">
        <f t="shared" si="275"/>
        <v>101011701</v>
      </c>
      <c r="AB260" s="4" t="str">
        <f t="shared" si="276"/>
        <v>3010096</v>
      </c>
      <c r="AC260" s="4" t="str">
        <f t="shared" si="277"/>
        <v>3010097</v>
      </c>
      <c r="AD260" s="5">
        <f t="shared" si="278"/>
        <v>45478</v>
      </c>
      <c r="AE260" s="5" t="str">
        <f t="shared" si="279"/>
        <v/>
      </c>
      <c r="AF260" s="5">
        <f t="shared" si="280"/>
        <v>45448</v>
      </c>
      <c r="AG260" s="5" t="str">
        <f t="shared" si="281"/>
        <v/>
      </c>
      <c r="AH260" s="5">
        <f t="shared" si="282"/>
        <v>45473</v>
      </c>
      <c r="AI260" s="5" t="str">
        <f t="shared" si="283"/>
        <v/>
      </c>
      <c r="AJ260" s="5">
        <f t="shared" si="284"/>
        <v>45458</v>
      </c>
      <c r="AK260" s="5" t="str">
        <f t="shared" si="285"/>
        <v/>
      </c>
      <c r="AL260" s="5">
        <f t="shared" si="286"/>
        <v>45443</v>
      </c>
      <c r="AM260" s="5" t="str">
        <f t="shared" si="287"/>
        <v/>
      </c>
      <c r="AN260" s="5">
        <f t="shared" si="288"/>
        <v>45464</v>
      </c>
      <c r="AO260" s="5" t="str">
        <f t="shared" si="289"/>
        <v/>
      </c>
      <c r="AQ260" s="4" t="str">
        <f t="shared" si="252"/>
        <v>{"</v>
      </c>
      <c r="AR260" s="4" t="str">
        <f t="shared" si="253"/>
        <v>"</v>
      </c>
      <c r="AS260" s="4" t="str">
        <f t="shared" si="254"/>
        <v xml:space="preserve">: </v>
      </c>
      <c r="AT260" s="4" t="str">
        <f t="shared" si="255"/>
        <v>100.0</v>
      </c>
      <c r="AU260" s="4" t="str">
        <f t="shared" si="256"/>
        <v>}</v>
      </c>
      <c r="AW260" s="8" t="str">
        <f t="shared" si="291"/>
        <v>15% PUR</v>
      </c>
      <c r="AX260" s="8" t="str">
        <f t="shared" si="292"/>
        <v>0% PUR</v>
      </c>
      <c r="AY260" s="8" t="str">
        <f t="shared" si="293"/>
        <v>15% PUR</v>
      </c>
      <c r="AZ260" s="8" t="str">
        <f t="shared" si="294"/>
        <v>15% PUR</v>
      </c>
      <c r="BA260" s="8" t="str">
        <f t="shared" si="295"/>
        <v>15% PUR</v>
      </c>
      <c r="BB260" s="8" t="str">
        <f t="shared" si="296"/>
        <v>0% PUR</v>
      </c>
      <c r="BC260" s="4" t="str">
        <f t="shared" si="290"/>
        <v>Deduction of Advance Payment to Suppliers</v>
      </c>
      <c r="BD260" s="4" t="str">
        <f t="shared" si="257"/>
        <v>Manpower</v>
      </c>
      <c r="BE260" s="4" t="str">
        <f t="shared" si="258"/>
        <v>Machinary</v>
      </c>
      <c r="BF260" s="4" t="str">
        <f t="shared" si="259"/>
        <v>Deduction of Advance Payment to Suppliers</v>
      </c>
      <c r="BG260" s="4" t="str">
        <f t="shared" si="260"/>
        <v>Indirect Costs</v>
      </c>
      <c r="BH260" s="4" t="str">
        <f t="shared" si="261"/>
        <v>Overheads</v>
      </c>
      <c r="BI260" s="4">
        <f t="shared" si="297"/>
        <v>-1</v>
      </c>
      <c r="BJ260" s="4">
        <f t="shared" si="298"/>
        <v>1</v>
      </c>
      <c r="BK260" s="4">
        <f t="shared" si="299"/>
        <v>1</v>
      </c>
      <c r="BL260" s="4">
        <f t="shared" si="300"/>
        <v>-1</v>
      </c>
      <c r="BM260" s="4">
        <f t="shared" si="301"/>
        <v>1</v>
      </c>
      <c r="BN260" s="4">
        <f t="shared" si="302"/>
        <v>1</v>
      </c>
      <c r="BO260" s="26">
        <f t="shared" si="303"/>
        <v>43606</v>
      </c>
      <c r="BP260" s="26">
        <f t="shared" si="304"/>
        <v>21300</v>
      </c>
      <c r="BQ260" s="26">
        <f t="shared" si="305"/>
        <v>1966</v>
      </c>
      <c r="BR260" s="26">
        <f t="shared" si="306"/>
        <v>8731</v>
      </c>
      <c r="BS260" s="26">
        <f t="shared" si="307"/>
        <v>3735</v>
      </c>
      <c r="BT260" s="26">
        <f t="shared" si="308"/>
        <v>8618</v>
      </c>
      <c r="BU260" s="27">
        <f t="shared" si="309"/>
        <v>-94080</v>
      </c>
      <c r="BV260" s="27" t="str">
        <f t="shared" si="310"/>
        <v/>
      </c>
    </row>
    <row r="261" spans="1:74" x14ac:dyDescent="0.2">
      <c r="A261" s="4" t="s">
        <v>794</v>
      </c>
      <c r="B261" s="5">
        <v>45444</v>
      </c>
      <c r="C261" s="5">
        <f t="shared" si="262"/>
        <v>45414</v>
      </c>
      <c r="D261" s="31" t="s">
        <v>1038</v>
      </c>
      <c r="E261" s="4" t="str">
        <f t="shared" si="263"/>
        <v>Raw Material Supplier</v>
      </c>
      <c r="F261" s="31" t="s">
        <v>1039</v>
      </c>
      <c r="G261" s="4" t="str">
        <f t="shared" si="264"/>
        <v>Employees Wages &amp; Salaries</v>
      </c>
      <c r="H261" s="31" t="s">
        <v>1041</v>
      </c>
      <c r="I261" s="4" t="str">
        <f t="shared" si="265"/>
        <v>Machinary Depreciation &amp; Maintenance</v>
      </c>
      <c r="J261" s="31" t="s">
        <v>1040</v>
      </c>
      <c r="K261" s="4" t="str">
        <f t="shared" si="266"/>
        <v>Subcontractors &amp; Services</v>
      </c>
      <c r="L261" s="31" t="s">
        <v>1042</v>
      </c>
      <c r="M261" s="4" t="str">
        <f t="shared" si="267"/>
        <v>Indirect Costs</v>
      </c>
      <c r="N261" s="31" t="s">
        <v>1020</v>
      </c>
      <c r="O261" s="4" t="str">
        <f t="shared" si="268"/>
        <v>Overheads</v>
      </c>
      <c r="P261" s="5">
        <v>45473</v>
      </c>
      <c r="Q261" s="5">
        <f t="shared" si="269"/>
        <v>45443</v>
      </c>
      <c r="R261" s="5">
        <f t="shared" si="270"/>
        <v>45443</v>
      </c>
      <c r="S261" s="4">
        <v>200000</v>
      </c>
      <c r="T261" s="7">
        <f t="shared" si="251"/>
        <v>200000</v>
      </c>
      <c r="U261" s="4">
        <v>10190</v>
      </c>
      <c r="V261" s="4">
        <f>VLOOKUP(U261,'CC Odoo'!$A$1:$E$998,4,FALSE)</f>
        <v>962</v>
      </c>
      <c r="W261" s="4" t="str">
        <f t="shared" si="271"/>
        <v>{"962": 100.0}</v>
      </c>
      <c r="X261" s="4" t="str">
        <f t="shared" si="272"/>
        <v>3010092</v>
      </c>
      <c r="Y261" s="4" t="str">
        <f t="shared" si="273"/>
        <v>3010093</v>
      </c>
      <c r="Z261" s="4" t="str">
        <f t="shared" si="274"/>
        <v>3010094</v>
      </c>
      <c r="AA261" s="4" t="str">
        <f t="shared" si="275"/>
        <v>3010095</v>
      </c>
      <c r="AB261" s="4" t="str">
        <f t="shared" si="276"/>
        <v>3010096</v>
      </c>
      <c r="AC261" s="4" t="str">
        <f t="shared" si="277"/>
        <v>3010097</v>
      </c>
      <c r="AD261" s="5">
        <f t="shared" si="278"/>
        <v>45478</v>
      </c>
      <c r="AE261" s="5">
        <f t="shared" si="279"/>
        <v>45478</v>
      </c>
      <c r="AF261" s="5">
        <f t="shared" si="280"/>
        <v>45448</v>
      </c>
      <c r="AG261" s="5">
        <f t="shared" si="281"/>
        <v>45448</v>
      </c>
      <c r="AH261" s="5">
        <f t="shared" si="282"/>
        <v>45473</v>
      </c>
      <c r="AI261" s="5">
        <f t="shared" si="283"/>
        <v>45473</v>
      </c>
      <c r="AJ261" s="5">
        <f t="shared" si="284"/>
        <v>45458</v>
      </c>
      <c r="AK261" s="5">
        <f t="shared" si="285"/>
        <v>45458</v>
      </c>
      <c r="AL261" s="5">
        <f t="shared" si="286"/>
        <v>45443</v>
      </c>
      <c r="AM261" s="5">
        <f t="shared" si="287"/>
        <v>45443</v>
      </c>
      <c r="AN261" s="5">
        <f t="shared" si="288"/>
        <v>45464</v>
      </c>
      <c r="AO261" s="5">
        <f t="shared" si="289"/>
        <v>45464</v>
      </c>
      <c r="AQ261" s="4" t="str">
        <f t="shared" si="252"/>
        <v>{"</v>
      </c>
      <c r="AR261" s="4" t="str">
        <f t="shared" si="253"/>
        <v>"</v>
      </c>
      <c r="AS261" s="4" t="str">
        <f t="shared" si="254"/>
        <v xml:space="preserve">: </v>
      </c>
      <c r="AT261" s="4" t="str">
        <f t="shared" si="255"/>
        <v>100.0</v>
      </c>
      <c r="AU261" s="4" t="str">
        <f t="shared" si="256"/>
        <v>}</v>
      </c>
      <c r="AW261" s="8" t="str">
        <f t="shared" si="291"/>
        <v>15% PUR</v>
      </c>
      <c r="AX261" s="8" t="str">
        <f t="shared" si="292"/>
        <v>0% PUR</v>
      </c>
      <c r="AY261" s="8" t="str">
        <f t="shared" si="293"/>
        <v>15% PUR</v>
      </c>
      <c r="AZ261" s="8" t="str">
        <f t="shared" si="294"/>
        <v>15% PUR</v>
      </c>
      <c r="BA261" s="8" t="str">
        <f t="shared" si="295"/>
        <v>15% PUR</v>
      </c>
      <c r="BB261" s="8" t="str">
        <f t="shared" si="296"/>
        <v>0% PUR</v>
      </c>
      <c r="BC261" s="4" t="str">
        <f t="shared" si="290"/>
        <v>Raw Material</v>
      </c>
      <c r="BD261" s="4" t="str">
        <f t="shared" si="257"/>
        <v>Manpower</v>
      </c>
      <c r="BE261" s="4" t="str">
        <f t="shared" si="258"/>
        <v>Machinary</v>
      </c>
      <c r="BF261" s="4" t="str">
        <f t="shared" si="259"/>
        <v>Subcontractors</v>
      </c>
      <c r="BG261" s="4" t="str">
        <f t="shared" si="260"/>
        <v>Indirect Costs</v>
      </c>
      <c r="BH261" s="4" t="str">
        <f t="shared" si="261"/>
        <v>Overheads</v>
      </c>
      <c r="BI261" s="4">
        <f t="shared" si="297"/>
        <v>1</v>
      </c>
      <c r="BJ261" s="4">
        <f t="shared" si="298"/>
        <v>1</v>
      </c>
      <c r="BK261" s="4">
        <f t="shared" si="299"/>
        <v>1</v>
      </c>
      <c r="BL261" s="4">
        <f t="shared" si="300"/>
        <v>1</v>
      </c>
      <c r="BM261" s="4">
        <f t="shared" si="301"/>
        <v>1</v>
      </c>
      <c r="BN261" s="4">
        <f t="shared" si="302"/>
        <v>1</v>
      </c>
      <c r="BO261" s="26">
        <f t="shared" si="303"/>
        <v>92700</v>
      </c>
      <c r="BP261" s="26">
        <f t="shared" si="304"/>
        <v>45280</v>
      </c>
      <c r="BQ261" s="26">
        <f t="shared" si="305"/>
        <v>4180</v>
      </c>
      <c r="BR261" s="26">
        <f t="shared" si="306"/>
        <v>18560</v>
      </c>
      <c r="BS261" s="26">
        <f t="shared" si="307"/>
        <v>7940</v>
      </c>
      <c r="BT261" s="26">
        <f t="shared" si="308"/>
        <v>18320</v>
      </c>
      <c r="BU261" s="27">
        <f t="shared" si="309"/>
        <v>200000</v>
      </c>
      <c r="BV261" s="27">
        <f t="shared" si="310"/>
        <v>186980</v>
      </c>
    </row>
    <row r="262" spans="1:74" x14ac:dyDescent="0.2">
      <c r="A262" s="4" t="s">
        <v>795</v>
      </c>
      <c r="B262" s="5">
        <v>45444</v>
      </c>
      <c r="C262" s="5" t="str">
        <f t="shared" si="262"/>
        <v/>
      </c>
      <c r="D262" s="31" t="s">
        <v>1038</v>
      </c>
      <c r="E262" s="4" t="str">
        <f t="shared" si="263"/>
        <v/>
      </c>
      <c r="F262" s="31" t="s">
        <v>1039</v>
      </c>
      <c r="G262" s="4" t="str">
        <f t="shared" si="264"/>
        <v/>
      </c>
      <c r="H262" s="31" t="s">
        <v>1041</v>
      </c>
      <c r="I262" s="4" t="str">
        <f t="shared" si="265"/>
        <v/>
      </c>
      <c r="J262" s="31" t="s">
        <v>1040</v>
      </c>
      <c r="K262" s="4" t="str">
        <f t="shared" si="266"/>
        <v/>
      </c>
      <c r="L262" s="31" t="s">
        <v>1042</v>
      </c>
      <c r="M262" s="4" t="str">
        <f t="shared" si="267"/>
        <v/>
      </c>
      <c r="N262" s="31" t="s">
        <v>1020</v>
      </c>
      <c r="O262" s="4" t="str">
        <f t="shared" si="268"/>
        <v/>
      </c>
      <c r="P262" s="5">
        <v>45473</v>
      </c>
      <c r="Q262" s="5" t="str">
        <f t="shared" si="269"/>
        <v/>
      </c>
      <c r="R262" s="5" t="str">
        <f t="shared" si="270"/>
        <v/>
      </c>
      <c r="S262" s="4">
        <v>20000</v>
      </c>
      <c r="T262" s="7">
        <f t="shared" si="251"/>
        <v>20000</v>
      </c>
      <c r="U262" s="4">
        <v>10190</v>
      </c>
      <c r="V262" s="4">
        <f>VLOOKUP(U262,'CC Odoo'!$A$1:$E$998,4,FALSE)</f>
        <v>962</v>
      </c>
      <c r="W262" s="4" t="str">
        <f t="shared" si="271"/>
        <v>{"962": 100.0}</v>
      </c>
      <c r="X262" s="4" t="str">
        <f t="shared" si="272"/>
        <v>101011701</v>
      </c>
      <c r="Y262" s="4" t="str">
        <f t="shared" si="273"/>
        <v>3010093</v>
      </c>
      <c r="Z262" s="4" t="str">
        <f t="shared" si="274"/>
        <v>3010094</v>
      </c>
      <c r="AA262" s="4" t="str">
        <f t="shared" si="275"/>
        <v>101011701</v>
      </c>
      <c r="AB262" s="4" t="str">
        <f t="shared" si="276"/>
        <v>3010096</v>
      </c>
      <c r="AC262" s="4" t="str">
        <f t="shared" si="277"/>
        <v>3010097</v>
      </c>
      <c r="AD262" s="5">
        <f t="shared" si="278"/>
        <v>45478</v>
      </c>
      <c r="AE262" s="5" t="str">
        <f t="shared" si="279"/>
        <v/>
      </c>
      <c r="AF262" s="5">
        <f t="shared" si="280"/>
        <v>45448</v>
      </c>
      <c r="AG262" s="5" t="str">
        <f t="shared" si="281"/>
        <v/>
      </c>
      <c r="AH262" s="5">
        <f t="shared" si="282"/>
        <v>45473</v>
      </c>
      <c r="AI262" s="5" t="str">
        <f t="shared" si="283"/>
        <v/>
      </c>
      <c r="AJ262" s="5">
        <f t="shared" si="284"/>
        <v>45458</v>
      </c>
      <c r="AK262" s="5" t="str">
        <f t="shared" si="285"/>
        <v/>
      </c>
      <c r="AL262" s="5">
        <f t="shared" si="286"/>
        <v>45443</v>
      </c>
      <c r="AM262" s="5" t="str">
        <f t="shared" si="287"/>
        <v/>
      </c>
      <c r="AN262" s="5">
        <f t="shared" si="288"/>
        <v>45464</v>
      </c>
      <c r="AO262" s="5" t="str">
        <f t="shared" si="289"/>
        <v/>
      </c>
      <c r="AQ262" s="4" t="str">
        <f t="shared" si="252"/>
        <v>{"</v>
      </c>
      <c r="AR262" s="4" t="str">
        <f t="shared" si="253"/>
        <v>"</v>
      </c>
      <c r="AS262" s="4" t="str">
        <f t="shared" si="254"/>
        <v xml:space="preserve">: </v>
      </c>
      <c r="AT262" s="4" t="str">
        <f t="shared" si="255"/>
        <v>100.0</v>
      </c>
      <c r="AU262" s="4" t="str">
        <f t="shared" si="256"/>
        <v>}</v>
      </c>
      <c r="AW262" s="8" t="str">
        <f t="shared" si="291"/>
        <v>15% PUR</v>
      </c>
      <c r="AX262" s="8" t="str">
        <f t="shared" si="292"/>
        <v>0% PUR</v>
      </c>
      <c r="AY262" s="8" t="str">
        <f t="shared" si="293"/>
        <v>15% PUR</v>
      </c>
      <c r="AZ262" s="8" t="str">
        <f t="shared" si="294"/>
        <v>15% PUR</v>
      </c>
      <c r="BA262" s="8" t="str">
        <f t="shared" si="295"/>
        <v>15% PUR</v>
      </c>
      <c r="BB262" s="8" t="str">
        <f t="shared" si="296"/>
        <v>0% PUR</v>
      </c>
      <c r="BC262" s="4" t="str">
        <f t="shared" si="290"/>
        <v>Deduction of Advance Payment to Suppliers</v>
      </c>
      <c r="BD262" s="4" t="str">
        <f t="shared" si="257"/>
        <v>Manpower</v>
      </c>
      <c r="BE262" s="4" t="str">
        <f t="shared" si="258"/>
        <v>Machinary</v>
      </c>
      <c r="BF262" s="4" t="str">
        <f t="shared" si="259"/>
        <v>Deduction of Advance Payment to Suppliers</v>
      </c>
      <c r="BG262" s="4" t="str">
        <f t="shared" si="260"/>
        <v>Indirect Costs</v>
      </c>
      <c r="BH262" s="4" t="str">
        <f t="shared" si="261"/>
        <v>Overheads</v>
      </c>
      <c r="BI262" s="4">
        <f t="shared" si="297"/>
        <v>-1</v>
      </c>
      <c r="BJ262" s="4">
        <f t="shared" si="298"/>
        <v>1</v>
      </c>
      <c r="BK262" s="4">
        <f t="shared" si="299"/>
        <v>1</v>
      </c>
      <c r="BL262" s="4">
        <f t="shared" si="300"/>
        <v>-1</v>
      </c>
      <c r="BM262" s="4">
        <f t="shared" si="301"/>
        <v>1</v>
      </c>
      <c r="BN262" s="4">
        <f t="shared" si="302"/>
        <v>1</v>
      </c>
      <c r="BO262" s="26">
        <f t="shared" si="303"/>
        <v>9270</v>
      </c>
      <c r="BP262" s="26">
        <f t="shared" si="304"/>
        <v>4528</v>
      </c>
      <c r="BQ262" s="26">
        <f t="shared" si="305"/>
        <v>418</v>
      </c>
      <c r="BR262" s="26">
        <f t="shared" si="306"/>
        <v>1856</v>
      </c>
      <c r="BS262" s="26">
        <f t="shared" si="307"/>
        <v>794</v>
      </c>
      <c r="BT262" s="26">
        <f t="shared" si="308"/>
        <v>1832</v>
      </c>
      <c r="BU262" s="27">
        <f t="shared" si="309"/>
        <v>-20000</v>
      </c>
      <c r="BV262" s="27" t="str">
        <f t="shared" si="310"/>
        <v/>
      </c>
    </row>
    <row r="263" spans="1:74" x14ac:dyDescent="0.2">
      <c r="A263" s="4" t="s">
        <v>794</v>
      </c>
      <c r="B263" s="5">
        <v>45474</v>
      </c>
      <c r="C263" s="5">
        <f t="shared" si="262"/>
        <v>45444</v>
      </c>
      <c r="D263" s="31" t="s">
        <v>1038</v>
      </c>
      <c r="E263" s="4" t="str">
        <f t="shared" si="263"/>
        <v>Raw Material Supplier</v>
      </c>
      <c r="F263" s="31" t="s">
        <v>1039</v>
      </c>
      <c r="G263" s="4" t="str">
        <f t="shared" si="264"/>
        <v>Employees Wages &amp; Salaries</v>
      </c>
      <c r="H263" s="31" t="s">
        <v>1041</v>
      </c>
      <c r="I263" s="4" t="str">
        <f t="shared" si="265"/>
        <v>Machinary Depreciation &amp; Maintenance</v>
      </c>
      <c r="J263" s="31" t="s">
        <v>1040</v>
      </c>
      <c r="K263" s="4" t="str">
        <f t="shared" si="266"/>
        <v>Subcontractors &amp; Services</v>
      </c>
      <c r="L263" s="31" t="s">
        <v>1042</v>
      </c>
      <c r="M263" s="4" t="str">
        <f t="shared" si="267"/>
        <v>Indirect Costs</v>
      </c>
      <c r="N263" s="31" t="s">
        <v>1020</v>
      </c>
      <c r="O263" s="4" t="str">
        <f t="shared" si="268"/>
        <v>Overheads</v>
      </c>
      <c r="P263" s="5">
        <v>45504</v>
      </c>
      <c r="Q263" s="5">
        <f t="shared" si="269"/>
        <v>45474</v>
      </c>
      <c r="R263" s="5">
        <f t="shared" si="270"/>
        <v>45474</v>
      </c>
      <c r="S263" s="4">
        <v>1751970</v>
      </c>
      <c r="T263" s="7">
        <f t="shared" ref="T263:T306" si="311">ROUND(S263,0)</f>
        <v>1751970</v>
      </c>
      <c r="U263" s="4">
        <v>10240</v>
      </c>
      <c r="V263" s="4">
        <f>VLOOKUP(U263,'CC Odoo'!$A$1:$E$998,4,FALSE)</f>
        <v>1012</v>
      </c>
      <c r="W263" s="4" t="str">
        <f t="shared" si="271"/>
        <v>{"1012": 100.0}</v>
      </c>
      <c r="X263" s="4" t="str">
        <f t="shared" si="272"/>
        <v>3010092</v>
      </c>
      <c r="Y263" s="4" t="str">
        <f t="shared" si="273"/>
        <v>3010093</v>
      </c>
      <c r="Z263" s="4" t="str">
        <f t="shared" si="274"/>
        <v>3010094</v>
      </c>
      <c r="AA263" s="4" t="str">
        <f t="shared" si="275"/>
        <v>3010095</v>
      </c>
      <c r="AB263" s="4" t="str">
        <f t="shared" si="276"/>
        <v>3010096</v>
      </c>
      <c r="AC263" s="4" t="str">
        <f t="shared" si="277"/>
        <v>3010097</v>
      </c>
      <c r="AD263" s="5">
        <f t="shared" si="278"/>
        <v>45509</v>
      </c>
      <c r="AE263" s="5">
        <f t="shared" si="279"/>
        <v>45509</v>
      </c>
      <c r="AF263" s="5">
        <f t="shared" si="280"/>
        <v>45479</v>
      </c>
      <c r="AG263" s="5">
        <f t="shared" si="281"/>
        <v>45479</v>
      </c>
      <c r="AH263" s="5">
        <f t="shared" si="282"/>
        <v>45504</v>
      </c>
      <c r="AI263" s="5">
        <f t="shared" si="283"/>
        <v>45504</v>
      </c>
      <c r="AJ263" s="5">
        <f t="shared" si="284"/>
        <v>45489</v>
      </c>
      <c r="AK263" s="5">
        <f t="shared" si="285"/>
        <v>45489</v>
      </c>
      <c r="AL263" s="5">
        <f t="shared" si="286"/>
        <v>45474</v>
      </c>
      <c r="AM263" s="5">
        <f t="shared" si="287"/>
        <v>45474</v>
      </c>
      <c r="AN263" s="5">
        <f t="shared" si="288"/>
        <v>45495</v>
      </c>
      <c r="AO263" s="5">
        <f t="shared" si="289"/>
        <v>45495</v>
      </c>
      <c r="AQ263" s="4" t="str">
        <f t="shared" ref="AQ263:AQ306" si="312">"{"""</f>
        <v>{"</v>
      </c>
      <c r="AR263" s="4" t="str">
        <f t="shared" ref="AR263:AR306" si="313">""""</f>
        <v>"</v>
      </c>
      <c r="AS263" s="4" t="str">
        <f t="shared" ref="AS263:AS306" si="314">": "</f>
        <v xml:space="preserve">: </v>
      </c>
      <c r="AT263" s="4" t="str">
        <f t="shared" ref="AT263:AT306" si="315">"100.0"</f>
        <v>100.0</v>
      </c>
      <c r="AU263" s="4" t="str">
        <f t="shared" ref="AU263:AU306" si="316">"}"</f>
        <v>}</v>
      </c>
      <c r="AW263" s="8" t="str">
        <f t="shared" si="291"/>
        <v>15% PUR</v>
      </c>
      <c r="AX263" s="8" t="str">
        <f t="shared" si="292"/>
        <v>0% PUR</v>
      </c>
      <c r="AY263" s="8" t="str">
        <f t="shared" si="293"/>
        <v>15% PUR</v>
      </c>
      <c r="AZ263" s="8" t="str">
        <f t="shared" si="294"/>
        <v>15% PUR</v>
      </c>
      <c r="BA263" s="8" t="str">
        <f t="shared" si="295"/>
        <v>15% PUR</v>
      </c>
      <c r="BB263" s="8" t="str">
        <f t="shared" si="296"/>
        <v>0% PUR</v>
      </c>
      <c r="BC263" s="4" t="str">
        <f t="shared" si="290"/>
        <v>Raw Material</v>
      </c>
      <c r="BD263" s="4" t="str">
        <f t="shared" ref="BD263:BD307" si="317">IF(Y263="3010093","Manpower",IF(Y263="101011701","Deduction of Advance Payment to Suppliers","Raw Material"))</f>
        <v>Manpower</v>
      </c>
      <c r="BE263" s="4" t="str">
        <f t="shared" ref="BE263:BE307" si="318">IF(Z263="3010094","Machinary",IF(Z263="101011701","Deduction of Advance Payment to Suppliers","Raw Material"))</f>
        <v>Machinary</v>
      </c>
      <c r="BF263" s="4" t="str">
        <f t="shared" ref="BF263:BF307" si="319">IF(AA263="3010095","Subcontractors",IF(AA263="101011701","Deduction of Advance Payment to Suppliers","Raw Material"))</f>
        <v>Subcontractors</v>
      </c>
      <c r="BG263" s="4" t="str">
        <f t="shared" ref="BG263:BG307" si="320">IF(AB263="3010096","Indirect Costs",IF(AB263="101011701","Deduction of Advance Payment to Suppliers","Raw Material"))</f>
        <v>Indirect Costs</v>
      </c>
      <c r="BH263" s="4" t="str">
        <f t="shared" ref="BH263:BH307" si="321">IF(AC263="3010097","Overheads",IF(AC263="101011701","Deduction of Advance Payment to Suppliers","Raw Material"))</f>
        <v>Overheads</v>
      </c>
      <c r="BI263" s="4">
        <f t="shared" si="297"/>
        <v>1</v>
      </c>
      <c r="BJ263" s="4">
        <f t="shared" si="298"/>
        <v>1</v>
      </c>
      <c r="BK263" s="4">
        <f t="shared" si="299"/>
        <v>1</v>
      </c>
      <c r="BL263" s="4">
        <f t="shared" si="300"/>
        <v>1</v>
      </c>
      <c r="BM263" s="4">
        <f t="shared" si="301"/>
        <v>1</v>
      </c>
      <c r="BN263" s="4">
        <f t="shared" si="302"/>
        <v>1</v>
      </c>
      <c r="BO263" s="26">
        <f t="shared" si="303"/>
        <v>812038</v>
      </c>
      <c r="BP263" s="26">
        <f t="shared" si="304"/>
        <v>396646</v>
      </c>
      <c r="BQ263" s="26">
        <f t="shared" si="305"/>
        <v>36616</v>
      </c>
      <c r="BR263" s="26">
        <f t="shared" si="306"/>
        <v>162583</v>
      </c>
      <c r="BS263" s="26">
        <f t="shared" si="307"/>
        <v>69553</v>
      </c>
      <c r="BT263" s="26">
        <f t="shared" si="308"/>
        <v>160480</v>
      </c>
      <c r="BU263" s="27">
        <f t="shared" si="309"/>
        <v>1751970</v>
      </c>
      <c r="BV263" s="27">
        <f t="shared" si="310"/>
        <v>1637916</v>
      </c>
    </row>
    <row r="264" spans="1:74" x14ac:dyDescent="0.2">
      <c r="A264" s="4" t="s">
        <v>795</v>
      </c>
      <c r="B264" s="5">
        <v>45474</v>
      </c>
      <c r="C264" s="5" t="str">
        <f t="shared" si="262"/>
        <v/>
      </c>
      <c r="D264" s="31" t="s">
        <v>1038</v>
      </c>
      <c r="E264" s="4" t="str">
        <f t="shared" si="263"/>
        <v/>
      </c>
      <c r="F264" s="31" t="s">
        <v>1039</v>
      </c>
      <c r="G264" s="4" t="str">
        <f t="shared" si="264"/>
        <v/>
      </c>
      <c r="H264" s="31" t="s">
        <v>1041</v>
      </c>
      <c r="I264" s="4" t="str">
        <f t="shared" si="265"/>
        <v/>
      </c>
      <c r="J264" s="31" t="s">
        <v>1040</v>
      </c>
      <c r="K264" s="4" t="str">
        <f t="shared" si="266"/>
        <v/>
      </c>
      <c r="L264" s="31" t="s">
        <v>1042</v>
      </c>
      <c r="M264" s="4" t="str">
        <f t="shared" si="267"/>
        <v/>
      </c>
      <c r="N264" s="31" t="s">
        <v>1020</v>
      </c>
      <c r="O264" s="4" t="str">
        <f t="shared" si="268"/>
        <v/>
      </c>
      <c r="P264" s="5">
        <v>45504</v>
      </c>
      <c r="Q264" s="5" t="str">
        <f t="shared" si="269"/>
        <v/>
      </c>
      <c r="R264" s="5" t="str">
        <f t="shared" si="270"/>
        <v/>
      </c>
      <c r="S264" s="4">
        <v>525591</v>
      </c>
      <c r="T264" s="7">
        <f t="shared" si="311"/>
        <v>525591</v>
      </c>
      <c r="U264" s="4">
        <v>10240</v>
      </c>
      <c r="V264" s="4">
        <f>VLOOKUP(U264,'CC Odoo'!$A$1:$E$998,4,FALSE)</f>
        <v>1012</v>
      </c>
      <c r="W264" s="4" t="str">
        <f t="shared" si="271"/>
        <v>{"1012": 100.0}</v>
      </c>
      <c r="X264" s="4" t="str">
        <f t="shared" si="272"/>
        <v>101011701</v>
      </c>
      <c r="Y264" s="4" t="str">
        <f t="shared" si="273"/>
        <v>3010093</v>
      </c>
      <c r="Z264" s="4" t="str">
        <f t="shared" si="274"/>
        <v>3010094</v>
      </c>
      <c r="AA264" s="4" t="str">
        <f t="shared" si="275"/>
        <v>101011701</v>
      </c>
      <c r="AB264" s="4" t="str">
        <f t="shared" si="276"/>
        <v>3010096</v>
      </c>
      <c r="AC264" s="4" t="str">
        <f t="shared" si="277"/>
        <v>3010097</v>
      </c>
      <c r="AD264" s="5">
        <f t="shared" si="278"/>
        <v>45509</v>
      </c>
      <c r="AE264" s="5" t="str">
        <f t="shared" si="279"/>
        <v/>
      </c>
      <c r="AF264" s="5">
        <f t="shared" si="280"/>
        <v>45479</v>
      </c>
      <c r="AG264" s="5" t="str">
        <f t="shared" si="281"/>
        <v/>
      </c>
      <c r="AH264" s="5">
        <f t="shared" si="282"/>
        <v>45504</v>
      </c>
      <c r="AI264" s="5" t="str">
        <f t="shared" si="283"/>
        <v/>
      </c>
      <c r="AJ264" s="5">
        <f t="shared" si="284"/>
        <v>45489</v>
      </c>
      <c r="AK264" s="5" t="str">
        <f t="shared" si="285"/>
        <v/>
      </c>
      <c r="AL264" s="5">
        <f t="shared" si="286"/>
        <v>45474</v>
      </c>
      <c r="AM264" s="5" t="str">
        <f t="shared" si="287"/>
        <v/>
      </c>
      <c r="AN264" s="5">
        <f t="shared" si="288"/>
        <v>45495</v>
      </c>
      <c r="AO264" s="5" t="str">
        <f t="shared" si="289"/>
        <v/>
      </c>
      <c r="AQ264" s="4" t="str">
        <f t="shared" si="312"/>
        <v>{"</v>
      </c>
      <c r="AR264" s="4" t="str">
        <f t="shared" si="313"/>
        <v>"</v>
      </c>
      <c r="AS264" s="4" t="str">
        <f t="shared" si="314"/>
        <v xml:space="preserve">: </v>
      </c>
      <c r="AT264" s="4" t="str">
        <f t="shared" si="315"/>
        <v>100.0</v>
      </c>
      <c r="AU264" s="4" t="str">
        <f t="shared" si="316"/>
        <v>}</v>
      </c>
      <c r="AW264" s="8" t="str">
        <f t="shared" si="291"/>
        <v>15% PUR</v>
      </c>
      <c r="AX264" s="8" t="str">
        <f t="shared" si="292"/>
        <v>0% PUR</v>
      </c>
      <c r="AY264" s="8" t="str">
        <f t="shared" si="293"/>
        <v>15% PUR</v>
      </c>
      <c r="AZ264" s="8" t="str">
        <f t="shared" si="294"/>
        <v>15% PUR</v>
      </c>
      <c r="BA264" s="8" t="str">
        <f t="shared" si="295"/>
        <v>15% PUR</v>
      </c>
      <c r="BB264" s="8" t="str">
        <f t="shared" si="296"/>
        <v>0% PUR</v>
      </c>
      <c r="BC264" s="4" t="str">
        <f t="shared" si="290"/>
        <v>Deduction of Advance Payment to Suppliers</v>
      </c>
      <c r="BD264" s="4" t="str">
        <f t="shared" si="317"/>
        <v>Manpower</v>
      </c>
      <c r="BE264" s="4" t="str">
        <f t="shared" si="318"/>
        <v>Machinary</v>
      </c>
      <c r="BF264" s="4" t="str">
        <f t="shared" si="319"/>
        <v>Deduction of Advance Payment to Suppliers</v>
      </c>
      <c r="BG264" s="4" t="str">
        <f t="shared" si="320"/>
        <v>Indirect Costs</v>
      </c>
      <c r="BH264" s="4" t="str">
        <f t="shared" si="321"/>
        <v>Overheads</v>
      </c>
      <c r="BI264" s="4">
        <f t="shared" si="297"/>
        <v>-1</v>
      </c>
      <c r="BJ264" s="4">
        <f t="shared" si="298"/>
        <v>1</v>
      </c>
      <c r="BK264" s="4">
        <f t="shared" si="299"/>
        <v>1</v>
      </c>
      <c r="BL264" s="4">
        <f t="shared" si="300"/>
        <v>-1</v>
      </c>
      <c r="BM264" s="4">
        <f t="shared" si="301"/>
        <v>1</v>
      </c>
      <c r="BN264" s="4">
        <f t="shared" si="302"/>
        <v>1</v>
      </c>
      <c r="BO264" s="26">
        <f t="shared" si="303"/>
        <v>243611</v>
      </c>
      <c r="BP264" s="26">
        <f t="shared" si="304"/>
        <v>118994</v>
      </c>
      <c r="BQ264" s="26">
        <f t="shared" si="305"/>
        <v>10985</v>
      </c>
      <c r="BR264" s="26">
        <f t="shared" si="306"/>
        <v>48775</v>
      </c>
      <c r="BS264" s="26">
        <f t="shared" si="307"/>
        <v>20866</v>
      </c>
      <c r="BT264" s="26">
        <f t="shared" si="308"/>
        <v>48144</v>
      </c>
      <c r="BU264" s="27">
        <f t="shared" si="309"/>
        <v>-525591</v>
      </c>
      <c r="BV264" s="27" t="str">
        <f t="shared" si="310"/>
        <v/>
      </c>
    </row>
    <row r="265" spans="1:74" x14ac:dyDescent="0.2">
      <c r="A265" s="4" t="s">
        <v>794</v>
      </c>
      <c r="B265" s="5">
        <v>45474</v>
      </c>
      <c r="C265" s="5">
        <f t="shared" si="262"/>
        <v>45444</v>
      </c>
      <c r="D265" s="31" t="s">
        <v>1038</v>
      </c>
      <c r="E265" s="4" t="str">
        <f t="shared" si="263"/>
        <v>Raw Material Supplier</v>
      </c>
      <c r="F265" s="31" t="s">
        <v>1039</v>
      </c>
      <c r="G265" s="4" t="str">
        <f t="shared" si="264"/>
        <v>Employees Wages &amp; Salaries</v>
      </c>
      <c r="H265" s="31" t="s">
        <v>1041</v>
      </c>
      <c r="I265" s="4" t="str">
        <f t="shared" si="265"/>
        <v>Machinary Depreciation &amp; Maintenance</v>
      </c>
      <c r="J265" s="31" t="s">
        <v>1040</v>
      </c>
      <c r="K265" s="4" t="str">
        <f t="shared" si="266"/>
        <v>Subcontractors &amp; Services</v>
      </c>
      <c r="L265" s="31" t="s">
        <v>1042</v>
      </c>
      <c r="M265" s="4" t="str">
        <f t="shared" si="267"/>
        <v>Indirect Costs</v>
      </c>
      <c r="N265" s="31" t="s">
        <v>1020</v>
      </c>
      <c r="O265" s="4" t="str">
        <f t="shared" si="268"/>
        <v>Overheads</v>
      </c>
      <c r="P265" s="5">
        <v>45504</v>
      </c>
      <c r="Q265" s="5">
        <f t="shared" si="269"/>
        <v>45474</v>
      </c>
      <c r="R265" s="5">
        <f t="shared" si="270"/>
        <v>45474</v>
      </c>
      <c r="S265" s="4">
        <v>8419636</v>
      </c>
      <c r="T265" s="7">
        <f t="shared" si="311"/>
        <v>8419636</v>
      </c>
      <c r="U265" s="4">
        <v>10256</v>
      </c>
      <c r="V265" s="4">
        <f>VLOOKUP(U265,'CC Odoo'!$A$1:$E$998,4,FALSE)</f>
        <v>1028</v>
      </c>
      <c r="W265" s="4" t="str">
        <f t="shared" si="271"/>
        <v>{"1028": 100.0}</v>
      </c>
      <c r="X265" s="4" t="str">
        <f t="shared" si="272"/>
        <v>3010092</v>
      </c>
      <c r="Y265" s="4" t="str">
        <f t="shared" si="273"/>
        <v>3010093</v>
      </c>
      <c r="Z265" s="4" t="str">
        <f t="shared" si="274"/>
        <v>3010094</v>
      </c>
      <c r="AA265" s="4" t="str">
        <f t="shared" si="275"/>
        <v>3010095</v>
      </c>
      <c r="AB265" s="4" t="str">
        <f t="shared" si="276"/>
        <v>3010096</v>
      </c>
      <c r="AC265" s="4" t="str">
        <f t="shared" si="277"/>
        <v>3010097</v>
      </c>
      <c r="AD265" s="5">
        <f t="shared" si="278"/>
        <v>45509</v>
      </c>
      <c r="AE265" s="5">
        <f t="shared" si="279"/>
        <v>45509</v>
      </c>
      <c r="AF265" s="5">
        <f t="shared" si="280"/>
        <v>45479</v>
      </c>
      <c r="AG265" s="5">
        <f t="shared" si="281"/>
        <v>45479</v>
      </c>
      <c r="AH265" s="5">
        <f t="shared" si="282"/>
        <v>45504</v>
      </c>
      <c r="AI265" s="5">
        <f t="shared" si="283"/>
        <v>45504</v>
      </c>
      <c r="AJ265" s="5">
        <f t="shared" si="284"/>
        <v>45489</v>
      </c>
      <c r="AK265" s="5">
        <f t="shared" si="285"/>
        <v>45489</v>
      </c>
      <c r="AL265" s="5">
        <f t="shared" si="286"/>
        <v>45474</v>
      </c>
      <c r="AM265" s="5">
        <f t="shared" si="287"/>
        <v>45474</v>
      </c>
      <c r="AN265" s="5">
        <f t="shared" si="288"/>
        <v>45495</v>
      </c>
      <c r="AO265" s="5">
        <f t="shared" si="289"/>
        <v>45495</v>
      </c>
      <c r="AQ265" s="4" t="str">
        <f t="shared" si="312"/>
        <v>{"</v>
      </c>
      <c r="AR265" s="4" t="str">
        <f t="shared" si="313"/>
        <v>"</v>
      </c>
      <c r="AS265" s="4" t="str">
        <f t="shared" si="314"/>
        <v xml:space="preserve">: </v>
      </c>
      <c r="AT265" s="4" t="str">
        <f t="shared" si="315"/>
        <v>100.0</v>
      </c>
      <c r="AU265" s="4" t="str">
        <f t="shared" si="316"/>
        <v>}</v>
      </c>
      <c r="AW265" s="8" t="str">
        <f t="shared" si="291"/>
        <v>15% PUR</v>
      </c>
      <c r="AX265" s="8" t="str">
        <f t="shared" si="292"/>
        <v>0% PUR</v>
      </c>
      <c r="AY265" s="8" t="str">
        <f t="shared" si="293"/>
        <v>15% PUR</v>
      </c>
      <c r="AZ265" s="8" t="str">
        <f t="shared" si="294"/>
        <v>15% PUR</v>
      </c>
      <c r="BA265" s="8" t="str">
        <f t="shared" si="295"/>
        <v>15% PUR</v>
      </c>
      <c r="BB265" s="8" t="str">
        <f t="shared" si="296"/>
        <v>0% PUR</v>
      </c>
      <c r="BC265" s="4" t="str">
        <f t="shared" si="290"/>
        <v>Raw Material</v>
      </c>
      <c r="BD265" s="4" t="str">
        <f t="shared" si="317"/>
        <v>Manpower</v>
      </c>
      <c r="BE265" s="4" t="str">
        <f t="shared" si="318"/>
        <v>Machinary</v>
      </c>
      <c r="BF265" s="4" t="str">
        <f t="shared" si="319"/>
        <v>Subcontractors</v>
      </c>
      <c r="BG265" s="4" t="str">
        <f t="shared" si="320"/>
        <v>Indirect Costs</v>
      </c>
      <c r="BH265" s="4" t="str">
        <f t="shared" si="321"/>
        <v>Overheads</v>
      </c>
      <c r="BI265" s="4">
        <f t="shared" si="297"/>
        <v>1</v>
      </c>
      <c r="BJ265" s="4">
        <f t="shared" si="298"/>
        <v>1</v>
      </c>
      <c r="BK265" s="4">
        <f t="shared" si="299"/>
        <v>1</v>
      </c>
      <c r="BL265" s="4">
        <f t="shared" si="300"/>
        <v>1</v>
      </c>
      <c r="BM265" s="4">
        <f t="shared" si="301"/>
        <v>1</v>
      </c>
      <c r="BN265" s="4">
        <f t="shared" si="302"/>
        <v>1</v>
      </c>
      <c r="BO265" s="26">
        <f t="shared" si="303"/>
        <v>3902501</v>
      </c>
      <c r="BP265" s="26">
        <f t="shared" si="304"/>
        <v>1906206</v>
      </c>
      <c r="BQ265" s="26">
        <f t="shared" si="305"/>
        <v>175970</v>
      </c>
      <c r="BR265" s="26">
        <f t="shared" si="306"/>
        <v>781342</v>
      </c>
      <c r="BS265" s="26">
        <f t="shared" si="307"/>
        <v>334260</v>
      </c>
      <c r="BT265" s="26">
        <f t="shared" si="308"/>
        <v>771239</v>
      </c>
      <c r="BU265" s="27">
        <f t="shared" si="309"/>
        <v>8419636</v>
      </c>
      <c r="BV265" s="27">
        <f t="shared" si="310"/>
        <v>7871518</v>
      </c>
    </row>
    <row r="266" spans="1:74" x14ac:dyDescent="0.2">
      <c r="A266" s="4" t="s">
        <v>795</v>
      </c>
      <c r="B266" s="5">
        <v>45474</v>
      </c>
      <c r="C266" s="5" t="str">
        <f t="shared" si="262"/>
        <v/>
      </c>
      <c r="D266" s="31" t="s">
        <v>1038</v>
      </c>
      <c r="E266" s="4" t="str">
        <f t="shared" si="263"/>
        <v/>
      </c>
      <c r="F266" s="31" t="s">
        <v>1039</v>
      </c>
      <c r="G266" s="4" t="str">
        <f t="shared" si="264"/>
        <v/>
      </c>
      <c r="H266" s="31" t="s">
        <v>1041</v>
      </c>
      <c r="I266" s="4" t="str">
        <f t="shared" si="265"/>
        <v/>
      </c>
      <c r="J266" s="31" t="s">
        <v>1040</v>
      </c>
      <c r="K266" s="4" t="str">
        <f t="shared" si="266"/>
        <v/>
      </c>
      <c r="L266" s="31" t="s">
        <v>1042</v>
      </c>
      <c r="M266" s="4" t="str">
        <f t="shared" si="267"/>
        <v/>
      </c>
      <c r="N266" s="31" t="s">
        <v>1020</v>
      </c>
      <c r="O266" s="4" t="str">
        <f t="shared" si="268"/>
        <v/>
      </c>
      <c r="P266" s="5">
        <v>45504</v>
      </c>
      <c r="Q266" s="5" t="str">
        <f t="shared" si="269"/>
        <v/>
      </c>
      <c r="R266" s="5" t="str">
        <f t="shared" si="270"/>
        <v/>
      </c>
      <c r="S266" s="4">
        <v>1683927.2000000002</v>
      </c>
      <c r="T266" s="7">
        <f t="shared" si="311"/>
        <v>1683927</v>
      </c>
      <c r="U266" s="4">
        <v>10256</v>
      </c>
      <c r="V266" s="4">
        <f>VLOOKUP(U266,'CC Odoo'!$A$1:$E$998,4,FALSE)</f>
        <v>1028</v>
      </c>
      <c r="W266" s="4" t="str">
        <f t="shared" si="271"/>
        <v>{"1028": 100.0}</v>
      </c>
      <c r="X266" s="4" t="str">
        <f t="shared" si="272"/>
        <v>101011701</v>
      </c>
      <c r="Y266" s="4" t="str">
        <f t="shared" si="273"/>
        <v>3010093</v>
      </c>
      <c r="Z266" s="4" t="str">
        <f t="shared" si="274"/>
        <v>3010094</v>
      </c>
      <c r="AA266" s="4" t="str">
        <f t="shared" si="275"/>
        <v>101011701</v>
      </c>
      <c r="AB266" s="4" t="str">
        <f t="shared" si="276"/>
        <v>3010096</v>
      </c>
      <c r="AC266" s="4" t="str">
        <f t="shared" si="277"/>
        <v>3010097</v>
      </c>
      <c r="AD266" s="5">
        <f t="shared" si="278"/>
        <v>45509</v>
      </c>
      <c r="AE266" s="5" t="str">
        <f t="shared" si="279"/>
        <v/>
      </c>
      <c r="AF266" s="5">
        <f t="shared" si="280"/>
        <v>45479</v>
      </c>
      <c r="AG266" s="5" t="str">
        <f t="shared" si="281"/>
        <v/>
      </c>
      <c r="AH266" s="5">
        <f t="shared" si="282"/>
        <v>45504</v>
      </c>
      <c r="AI266" s="5" t="str">
        <f t="shared" si="283"/>
        <v/>
      </c>
      <c r="AJ266" s="5">
        <f t="shared" si="284"/>
        <v>45489</v>
      </c>
      <c r="AK266" s="5" t="str">
        <f t="shared" si="285"/>
        <v/>
      </c>
      <c r="AL266" s="5">
        <f t="shared" si="286"/>
        <v>45474</v>
      </c>
      <c r="AM266" s="5" t="str">
        <f t="shared" si="287"/>
        <v/>
      </c>
      <c r="AN266" s="5">
        <f t="shared" si="288"/>
        <v>45495</v>
      </c>
      <c r="AO266" s="5" t="str">
        <f t="shared" si="289"/>
        <v/>
      </c>
      <c r="AQ266" s="4" t="str">
        <f t="shared" si="312"/>
        <v>{"</v>
      </c>
      <c r="AR266" s="4" t="str">
        <f t="shared" si="313"/>
        <v>"</v>
      </c>
      <c r="AS266" s="4" t="str">
        <f t="shared" si="314"/>
        <v xml:space="preserve">: </v>
      </c>
      <c r="AT266" s="4" t="str">
        <f t="shared" si="315"/>
        <v>100.0</v>
      </c>
      <c r="AU266" s="4" t="str">
        <f t="shared" si="316"/>
        <v>}</v>
      </c>
      <c r="AW266" s="8" t="str">
        <f t="shared" si="291"/>
        <v>15% PUR</v>
      </c>
      <c r="AX266" s="8" t="str">
        <f t="shared" si="292"/>
        <v>0% PUR</v>
      </c>
      <c r="AY266" s="8" t="str">
        <f t="shared" si="293"/>
        <v>15% PUR</v>
      </c>
      <c r="AZ266" s="8" t="str">
        <f t="shared" si="294"/>
        <v>15% PUR</v>
      </c>
      <c r="BA266" s="8" t="str">
        <f t="shared" si="295"/>
        <v>15% PUR</v>
      </c>
      <c r="BB266" s="8" t="str">
        <f t="shared" si="296"/>
        <v>0% PUR</v>
      </c>
      <c r="BC266" s="4" t="str">
        <f t="shared" si="290"/>
        <v>Deduction of Advance Payment to Suppliers</v>
      </c>
      <c r="BD266" s="4" t="str">
        <f t="shared" si="317"/>
        <v>Manpower</v>
      </c>
      <c r="BE266" s="4" t="str">
        <f t="shared" si="318"/>
        <v>Machinary</v>
      </c>
      <c r="BF266" s="4" t="str">
        <f t="shared" si="319"/>
        <v>Deduction of Advance Payment to Suppliers</v>
      </c>
      <c r="BG266" s="4" t="str">
        <f t="shared" si="320"/>
        <v>Indirect Costs</v>
      </c>
      <c r="BH266" s="4" t="str">
        <f t="shared" si="321"/>
        <v>Overheads</v>
      </c>
      <c r="BI266" s="4">
        <f t="shared" si="297"/>
        <v>-1</v>
      </c>
      <c r="BJ266" s="4">
        <f t="shared" si="298"/>
        <v>1</v>
      </c>
      <c r="BK266" s="4">
        <f t="shared" si="299"/>
        <v>1</v>
      </c>
      <c r="BL266" s="4">
        <f t="shared" si="300"/>
        <v>-1</v>
      </c>
      <c r="BM266" s="4">
        <f t="shared" si="301"/>
        <v>1</v>
      </c>
      <c r="BN266" s="4">
        <f t="shared" si="302"/>
        <v>1</v>
      </c>
      <c r="BO266" s="26">
        <f t="shared" si="303"/>
        <v>780500</v>
      </c>
      <c r="BP266" s="26">
        <f t="shared" si="304"/>
        <v>381241</v>
      </c>
      <c r="BQ266" s="26">
        <f t="shared" si="305"/>
        <v>35194</v>
      </c>
      <c r="BR266" s="26">
        <f t="shared" si="306"/>
        <v>156268</v>
      </c>
      <c r="BS266" s="26">
        <f t="shared" si="307"/>
        <v>66852</v>
      </c>
      <c r="BT266" s="26">
        <f t="shared" si="308"/>
        <v>154248</v>
      </c>
      <c r="BU266" s="27">
        <f t="shared" si="309"/>
        <v>-1683927</v>
      </c>
      <c r="BV266" s="27" t="str">
        <f t="shared" si="310"/>
        <v/>
      </c>
    </row>
    <row r="267" spans="1:74" x14ac:dyDescent="0.2">
      <c r="A267" s="4" t="s">
        <v>794</v>
      </c>
      <c r="B267" s="5">
        <v>45474</v>
      </c>
      <c r="C267" s="5">
        <f t="shared" si="262"/>
        <v>45444</v>
      </c>
      <c r="D267" s="31" t="s">
        <v>1038</v>
      </c>
      <c r="E267" s="4" t="str">
        <f t="shared" si="263"/>
        <v>Raw Material Supplier</v>
      </c>
      <c r="F267" s="31" t="s">
        <v>1039</v>
      </c>
      <c r="G267" s="4" t="str">
        <f t="shared" si="264"/>
        <v>Employees Wages &amp; Salaries</v>
      </c>
      <c r="H267" s="31" t="s">
        <v>1041</v>
      </c>
      <c r="I267" s="4" t="str">
        <f t="shared" si="265"/>
        <v>Machinary Depreciation &amp; Maintenance</v>
      </c>
      <c r="J267" s="31" t="s">
        <v>1040</v>
      </c>
      <c r="K267" s="4" t="str">
        <f t="shared" si="266"/>
        <v>Subcontractors &amp; Services</v>
      </c>
      <c r="L267" s="31" t="s">
        <v>1042</v>
      </c>
      <c r="M267" s="4" t="str">
        <f t="shared" si="267"/>
        <v>Indirect Costs</v>
      </c>
      <c r="N267" s="31" t="s">
        <v>1020</v>
      </c>
      <c r="O267" s="4" t="str">
        <f t="shared" si="268"/>
        <v>Overheads</v>
      </c>
      <c r="P267" s="5">
        <v>45504</v>
      </c>
      <c r="Q267" s="5">
        <f t="shared" si="269"/>
        <v>45474</v>
      </c>
      <c r="R267" s="5">
        <f t="shared" si="270"/>
        <v>45474</v>
      </c>
      <c r="S267" s="4">
        <v>1662828.6</v>
      </c>
      <c r="T267" s="7">
        <f t="shared" si="311"/>
        <v>1662829</v>
      </c>
      <c r="U267" s="4">
        <v>10219</v>
      </c>
      <c r="V267" s="4">
        <f>VLOOKUP(U267,'CC Odoo'!$A$1:$E$998,4,FALSE)</f>
        <v>991</v>
      </c>
      <c r="W267" s="4" t="str">
        <f t="shared" si="271"/>
        <v>{"991": 100.0}</v>
      </c>
      <c r="X267" s="4" t="str">
        <f t="shared" si="272"/>
        <v>3010092</v>
      </c>
      <c r="Y267" s="4" t="str">
        <f t="shared" si="273"/>
        <v>3010093</v>
      </c>
      <c r="Z267" s="4" t="str">
        <f t="shared" si="274"/>
        <v>3010094</v>
      </c>
      <c r="AA267" s="4" t="str">
        <f t="shared" si="275"/>
        <v>3010095</v>
      </c>
      <c r="AB267" s="4" t="str">
        <f t="shared" si="276"/>
        <v>3010096</v>
      </c>
      <c r="AC267" s="4" t="str">
        <f t="shared" si="277"/>
        <v>3010097</v>
      </c>
      <c r="AD267" s="5">
        <f t="shared" si="278"/>
        <v>45509</v>
      </c>
      <c r="AE267" s="5">
        <f t="shared" si="279"/>
        <v>45509</v>
      </c>
      <c r="AF267" s="5">
        <f t="shared" si="280"/>
        <v>45479</v>
      </c>
      <c r="AG267" s="5">
        <f t="shared" si="281"/>
        <v>45479</v>
      </c>
      <c r="AH267" s="5">
        <f t="shared" si="282"/>
        <v>45504</v>
      </c>
      <c r="AI267" s="5">
        <f t="shared" si="283"/>
        <v>45504</v>
      </c>
      <c r="AJ267" s="5">
        <f t="shared" si="284"/>
        <v>45489</v>
      </c>
      <c r="AK267" s="5">
        <f t="shared" si="285"/>
        <v>45489</v>
      </c>
      <c r="AL267" s="5">
        <f t="shared" si="286"/>
        <v>45474</v>
      </c>
      <c r="AM267" s="5">
        <f t="shared" si="287"/>
        <v>45474</v>
      </c>
      <c r="AN267" s="5">
        <f t="shared" si="288"/>
        <v>45495</v>
      </c>
      <c r="AO267" s="5">
        <f t="shared" si="289"/>
        <v>45495</v>
      </c>
      <c r="AQ267" s="4" t="str">
        <f t="shared" si="312"/>
        <v>{"</v>
      </c>
      <c r="AR267" s="4" t="str">
        <f t="shared" si="313"/>
        <v>"</v>
      </c>
      <c r="AS267" s="4" t="str">
        <f t="shared" si="314"/>
        <v xml:space="preserve">: </v>
      </c>
      <c r="AT267" s="4" t="str">
        <f t="shared" si="315"/>
        <v>100.0</v>
      </c>
      <c r="AU267" s="4" t="str">
        <f t="shared" si="316"/>
        <v>}</v>
      </c>
      <c r="AW267" s="8" t="str">
        <f t="shared" si="291"/>
        <v>15% PUR</v>
      </c>
      <c r="AX267" s="8" t="str">
        <f t="shared" si="292"/>
        <v>0% PUR</v>
      </c>
      <c r="AY267" s="8" t="str">
        <f t="shared" si="293"/>
        <v>15% PUR</v>
      </c>
      <c r="AZ267" s="8" t="str">
        <f t="shared" si="294"/>
        <v>15% PUR</v>
      </c>
      <c r="BA267" s="8" t="str">
        <f t="shared" si="295"/>
        <v>15% PUR</v>
      </c>
      <c r="BB267" s="8" t="str">
        <f t="shared" si="296"/>
        <v>0% PUR</v>
      </c>
      <c r="BC267" s="4" t="str">
        <f t="shared" si="290"/>
        <v>Raw Material</v>
      </c>
      <c r="BD267" s="4" t="str">
        <f t="shared" si="317"/>
        <v>Manpower</v>
      </c>
      <c r="BE267" s="4" t="str">
        <f t="shared" si="318"/>
        <v>Machinary</v>
      </c>
      <c r="BF267" s="4" t="str">
        <f t="shared" si="319"/>
        <v>Subcontractors</v>
      </c>
      <c r="BG267" s="4" t="str">
        <f t="shared" si="320"/>
        <v>Indirect Costs</v>
      </c>
      <c r="BH267" s="4" t="str">
        <f t="shared" si="321"/>
        <v>Overheads</v>
      </c>
      <c r="BI267" s="4">
        <f t="shared" si="297"/>
        <v>1</v>
      </c>
      <c r="BJ267" s="4">
        <f t="shared" si="298"/>
        <v>1</v>
      </c>
      <c r="BK267" s="4">
        <f t="shared" si="299"/>
        <v>1</v>
      </c>
      <c r="BL267" s="4">
        <f t="shared" si="300"/>
        <v>1</v>
      </c>
      <c r="BM267" s="4">
        <f t="shared" si="301"/>
        <v>1</v>
      </c>
      <c r="BN267" s="4">
        <f t="shared" si="302"/>
        <v>1</v>
      </c>
      <c r="BO267" s="26">
        <f t="shared" si="303"/>
        <v>770721</v>
      </c>
      <c r="BP267" s="26">
        <f t="shared" si="304"/>
        <v>376464</v>
      </c>
      <c r="BQ267" s="26">
        <f t="shared" si="305"/>
        <v>34753</v>
      </c>
      <c r="BR267" s="26">
        <f t="shared" si="306"/>
        <v>154311</v>
      </c>
      <c r="BS267" s="26">
        <f t="shared" si="307"/>
        <v>66014</v>
      </c>
      <c r="BT267" s="26">
        <f t="shared" si="308"/>
        <v>152315</v>
      </c>
      <c r="BU267" s="27">
        <f t="shared" si="309"/>
        <v>1662829</v>
      </c>
      <c r="BV267" s="27">
        <f t="shared" si="310"/>
        <v>1554578</v>
      </c>
    </row>
    <row r="268" spans="1:74" x14ac:dyDescent="0.2">
      <c r="A268" s="4" t="s">
        <v>795</v>
      </c>
      <c r="B268" s="5">
        <v>45474</v>
      </c>
      <c r="C268" s="5" t="str">
        <f t="shared" si="262"/>
        <v/>
      </c>
      <c r="D268" s="31" t="s">
        <v>1038</v>
      </c>
      <c r="E268" s="4" t="str">
        <f t="shared" si="263"/>
        <v/>
      </c>
      <c r="F268" s="31" t="s">
        <v>1039</v>
      </c>
      <c r="G268" s="4" t="str">
        <f t="shared" si="264"/>
        <v/>
      </c>
      <c r="H268" s="31" t="s">
        <v>1041</v>
      </c>
      <c r="I268" s="4" t="str">
        <f t="shared" si="265"/>
        <v/>
      </c>
      <c r="J268" s="31" t="s">
        <v>1040</v>
      </c>
      <c r="K268" s="4" t="str">
        <f t="shared" si="266"/>
        <v/>
      </c>
      <c r="L268" s="31" t="s">
        <v>1042</v>
      </c>
      <c r="M268" s="4" t="str">
        <f t="shared" si="267"/>
        <v/>
      </c>
      <c r="N268" s="31" t="s">
        <v>1020</v>
      </c>
      <c r="O268" s="4" t="str">
        <f t="shared" si="268"/>
        <v/>
      </c>
      <c r="P268" s="5">
        <v>45504</v>
      </c>
      <c r="Q268" s="5" t="str">
        <f t="shared" si="269"/>
        <v/>
      </c>
      <c r="R268" s="5" t="str">
        <f t="shared" si="270"/>
        <v/>
      </c>
      <c r="S268" s="4">
        <v>415707.15</v>
      </c>
      <c r="T268" s="7">
        <f t="shared" si="311"/>
        <v>415707</v>
      </c>
      <c r="U268" s="4">
        <v>10219</v>
      </c>
      <c r="V268" s="4">
        <f>VLOOKUP(U268,'CC Odoo'!$A$1:$E$998,4,FALSE)</f>
        <v>991</v>
      </c>
      <c r="W268" s="4" t="str">
        <f t="shared" si="271"/>
        <v>{"991": 100.0}</v>
      </c>
      <c r="X268" s="4" t="str">
        <f t="shared" si="272"/>
        <v>101011701</v>
      </c>
      <c r="Y268" s="4" t="str">
        <f t="shared" si="273"/>
        <v>3010093</v>
      </c>
      <c r="Z268" s="4" t="str">
        <f t="shared" si="274"/>
        <v>3010094</v>
      </c>
      <c r="AA268" s="4" t="str">
        <f t="shared" si="275"/>
        <v>101011701</v>
      </c>
      <c r="AB268" s="4" t="str">
        <f t="shared" si="276"/>
        <v>3010096</v>
      </c>
      <c r="AC268" s="4" t="str">
        <f t="shared" si="277"/>
        <v>3010097</v>
      </c>
      <c r="AD268" s="5">
        <f t="shared" si="278"/>
        <v>45509</v>
      </c>
      <c r="AE268" s="5" t="str">
        <f t="shared" si="279"/>
        <v/>
      </c>
      <c r="AF268" s="5">
        <f t="shared" si="280"/>
        <v>45479</v>
      </c>
      <c r="AG268" s="5" t="str">
        <f t="shared" si="281"/>
        <v/>
      </c>
      <c r="AH268" s="5">
        <f t="shared" si="282"/>
        <v>45504</v>
      </c>
      <c r="AI268" s="5" t="str">
        <f t="shared" si="283"/>
        <v/>
      </c>
      <c r="AJ268" s="5">
        <f t="shared" si="284"/>
        <v>45489</v>
      </c>
      <c r="AK268" s="5" t="str">
        <f t="shared" si="285"/>
        <v/>
      </c>
      <c r="AL268" s="5">
        <f t="shared" si="286"/>
        <v>45474</v>
      </c>
      <c r="AM268" s="5" t="str">
        <f t="shared" si="287"/>
        <v/>
      </c>
      <c r="AN268" s="5">
        <f t="shared" si="288"/>
        <v>45495</v>
      </c>
      <c r="AO268" s="5" t="str">
        <f t="shared" si="289"/>
        <v/>
      </c>
      <c r="AQ268" s="4" t="str">
        <f t="shared" si="312"/>
        <v>{"</v>
      </c>
      <c r="AR268" s="4" t="str">
        <f t="shared" si="313"/>
        <v>"</v>
      </c>
      <c r="AS268" s="4" t="str">
        <f t="shared" si="314"/>
        <v xml:space="preserve">: </v>
      </c>
      <c r="AT268" s="4" t="str">
        <f t="shared" si="315"/>
        <v>100.0</v>
      </c>
      <c r="AU268" s="4" t="str">
        <f t="shared" si="316"/>
        <v>}</v>
      </c>
      <c r="AW268" s="8" t="str">
        <f t="shared" si="291"/>
        <v>15% PUR</v>
      </c>
      <c r="AX268" s="8" t="str">
        <f t="shared" si="292"/>
        <v>0% PUR</v>
      </c>
      <c r="AY268" s="8" t="str">
        <f t="shared" si="293"/>
        <v>15% PUR</v>
      </c>
      <c r="AZ268" s="8" t="str">
        <f t="shared" si="294"/>
        <v>15% PUR</v>
      </c>
      <c r="BA268" s="8" t="str">
        <f t="shared" si="295"/>
        <v>15% PUR</v>
      </c>
      <c r="BB268" s="8" t="str">
        <f t="shared" si="296"/>
        <v>0% PUR</v>
      </c>
      <c r="BC268" s="4" t="str">
        <f t="shared" si="290"/>
        <v>Deduction of Advance Payment to Suppliers</v>
      </c>
      <c r="BD268" s="4" t="str">
        <f t="shared" si="317"/>
        <v>Manpower</v>
      </c>
      <c r="BE268" s="4" t="str">
        <f t="shared" si="318"/>
        <v>Machinary</v>
      </c>
      <c r="BF268" s="4" t="str">
        <f t="shared" si="319"/>
        <v>Deduction of Advance Payment to Suppliers</v>
      </c>
      <c r="BG268" s="4" t="str">
        <f t="shared" si="320"/>
        <v>Indirect Costs</v>
      </c>
      <c r="BH268" s="4" t="str">
        <f t="shared" si="321"/>
        <v>Overheads</v>
      </c>
      <c r="BI268" s="4">
        <f t="shared" si="297"/>
        <v>-1</v>
      </c>
      <c r="BJ268" s="4">
        <f t="shared" si="298"/>
        <v>1</v>
      </c>
      <c r="BK268" s="4">
        <f t="shared" si="299"/>
        <v>1</v>
      </c>
      <c r="BL268" s="4">
        <f t="shared" si="300"/>
        <v>-1</v>
      </c>
      <c r="BM268" s="4">
        <f t="shared" si="301"/>
        <v>1</v>
      </c>
      <c r="BN268" s="4">
        <f t="shared" si="302"/>
        <v>1</v>
      </c>
      <c r="BO268" s="26">
        <f t="shared" si="303"/>
        <v>192680</v>
      </c>
      <c r="BP268" s="26">
        <f t="shared" si="304"/>
        <v>94116</v>
      </c>
      <c r="BQ268" s="26">
        <f t="shared" si="305"/>
        <v>8688</v>
      </c>
      <c r="BR268" s="26">
        <f t="shared" si="306"/>
        <v>38578</v>
      </c>
      <c r="BS268" s="26">
        <f t="shared" si="307"/>
        <v>16504</v>
      </c>
      <c r="BT268" s="26">
        <f t="shared" si="308"/>
        <v>38079</v>
      </c>
      <c r="BU268" s="27">
        <f t="shared" si="309"/>
        <v>-415707</v>
      </c>
      <c r="BV268" s="27" t="str">
        <f t="shared" si="310"/>
        <v/>
      </c>
    </row>
    <row r="269" spans="1:74" x14ac:dyDescent="0.2">
      <c r="A269" s="4" t="s">
        <v>794</v>
      </c>
      <c r="B269" s="5">
        <v>45474</v>
      </c>
      <c r="C269" s="5">
        <f t="shared" si="262"/>
        <v>45444</v>
      </c>
      <c r="D269" s="31" t="s">
        <v>1038</v>
      </c>
      <c r="E269" s="4" t="str">
        <f t="shared" si="263"/>
        <v>Raw Material Supplier</v>
      </c>
      <c r="F269" s="31" t="s">
        <v>1039</v>
      </c>
      <c r="G269" s="4" t="str">
        <f t="shared" si="264"/>
        <v>Employees Wages &amp; Salaries</v>
      </c>
      <c r="H269" s="31" t="s">
        <v>1041</v>
      </c>
      <c r="I269" s="4" t="str">
        <f t="shared" si="265"/>
        <v>Machinary Depreciation &amp; Maintenance</v>
      </c>
      <c r="J269" s="31" t="s">
        <v>1040</v>
      </c>
      <c r="K269" s="4" t="str">
        <f t="shared" si="266"/>
        <v>Subcontractors &amp; Services</v>
      </c>
      <c r="L269" s="31" t="s">
        <v>1042</v>
      </c>
      <c r="M269" s="4" t="str">
        <f t="shared" si="267"/>
        <v>Indirect Costs</v>
      </c>
      <c r="N269" s="31" t="s">
        <v>1020</v>
      </c>
      <c r="O269" s="4" t="str">
        <f t="shared" si="268"/>
        <v>Overheads</v>
      </c>
      <c r="P269" s="5">
        <v>45504</v>
      </c>
      <c r="Q269" s="5">
        <f t="shared" si="269"/>
        <v>45474</v>
      </c>
      <c r="R269" s="5">
        <f t="shared" si="270"/>
        <v>45474</v>
      </c>
      <c r="S269" s="4">
        <v>1292078.6370000001</v>
      </c>
      <c r="T269" s="7">
        <f t="shared" si="311"/>
        <v>1292079</v>
      </c>
      <c r="U269" s="4">
        <v>10254</v>
      </c>
      <c r="V269" s="4">
        <f>VLOOKUP(U269,'CC Odoo'!$A$1:$E$998,4,FALSE)</f>
        <v>1026</v>
      </c>
      <c r="W269" s="4" t="str">
        <f t="shared" si="271"/>
        <v>{"1026": 100.0}</v>
      </c>
      <c r="X269" s="4" t="str">
        <f t="shared" si="272"/>
        <v>3010092</v>
      </c>
      <c r="Y269" s="4" t="str">
        <f t="shared" si="273"/>
        <v>3010093</v>
      </c>
      <c r="Z269" s="4" t="str">
        <f t="shared" si="274"/>
        <v>3010094</v>
      </c>
      <c r="AA269" s="4" t="str">
        <f t="shared" si="275"/>
        <v>3010095</v>
      </c>
      <c r="AB269" s="4" t="str">
        <f t="shared" si="276"/>
        <v>3010096</v>
      </c>
      <c r="AC269" s="4" t="str">
        <f t="shared" si="277"/>
        <v>3010097</v>
      </c>
      <c r="AD269" s="5">
        <f t="shared" si="278"/>
        <v>45509</v>
      </c>
      <c r="AE269" s="5">
        <f t="shared" si="279"/>
        <v>45509</v>
      </c>
      <c r="AF269" s="5">
        <f t="shared" si="280"/>
        <v>45479</v>
      </c>
      <c r="AG269" s="5">
        <f t="shared" si="281"/>
        <v>45479</v>
      </c>
      <c r="AH269" s="5">
        <f t="shared" si="282"/>
        <v>45504</v>
      </c>
      <c r="AI269" s="5">
        <f t="shared" si="283"/>
        <v>45504</v>
      </c>
      <c r="AJ269" s="5">
        <f t="shared" si="284"/>
        <v>45489</v>
      </c>
      <c r="AK269" s="5">
        <f t="shared" si="285"/>
        <v>45489</v>
      </c>
      <c r="AL269" s="5">
        <f t="shared" si="286"/>
        <v>45474</v>
      </c>
      <c r="AM269" s="5">
        <f t="shared" si="287"/>
        <v>45474</v>
      </c>
      <c r="AN269" s="5">
        <f t="shared" si="288"/>
        <v>45495</v>
      </c>
      <c r="AO269" s="5">
        <f t="shared" si="289"/>
        <v>45495</v>
      </c>
      <c r="AQ269" s="4" t="str">
        <f t="shared" si="312"/>
        <v>{"</v>
      </c>
      <c r="AR269" s="4" t="str">
        <f t="shared" si="313"/>
        <v>"</v>
      </c>
      <c r="AS269" s="4" t="str">
        <f t="shared" si="314"/>
        <v xml:space="preserve">: </v>
      </c>
      <c r="AT269" s="4" t="str">
        <f t="shared" si="315"/>
        <v>100.0</v>
      </c>
      <c r="AU269" s="4" t="str">
        <f t="shared" si="316"/>
        <v>}</v>
      </c>
      <c r="AW269" s="8" t="str">
        <f t="shared" si="291"/>
        <v>15% PUR</v>
      </c>
      <c r="AX269" s="8" t="str">
        <f t="shared" si="292"/>
        <v>0% PUR</v>
      </c>
      <c r="AY269" s="8" t="str">
        <f t="shared" si="293"/>
        <v>15% PUR</v>
      </c>
      <c r="AZ269" s="8" t="str">
        <f t="shared" si="294"/>
        <v>15% PUR</v>
      </c>
      <c r="BA269" s="8" t="str">
        <f t="shared" si="295"/>
        <v>15% PUR</v>
      </c>
      <c r="BB269" s="8" t="str">
        <f t="shared" si="296"/>
        <v>0% PUR</v>
      </c>
      <c r="BC269" s="4" t="str">
        <f t="shared" si="290"/>
        <v>Raw Material</v>
      </c>
      <c r="BD269" s="4" t="str">
        <f t="shared" si="317"/>
        <v>Manpower</v>
      </c>
      <c r="BE269" s="4" t="str">
        <f t="shared" si="318"/>
        <v>Machinary</v>
      </c>
      <c r="BF269" s="4" t="str">
        <f t="shared" si="319"/>
        <v>Subcontractors</v>
      </c>
      <c r="BG269" s="4" t="str">
        <f t="shared" si="320"/>
        <v>Indirect Costs</v>
      </c>
      <c r="BH269" s="4" t="str">
        <f t="shared" si="321"/>
        <v>Overheads</v>
      </c>
      <c r="BI269" s="4">
        <f t="shared" si="297"/>
        <v>1</v>
      </c>
      <c r="BJ269" s="4">
        <f t="shared" si="298"/>
        <v>1</v>
      </c>
      <c r="BK269" s="4">
        <f t="shared" si="299"/>
        <v>1</v>
      </c>
      <c r="BL269" s="4">
        <f t="shared" si="300"/>
        <v>1</v>
      </c>
      <c r="BM269" s="4">
        <f t="shared" si="301"/>
        <v>1</v>
      </c>
      <c r="BN269" s="4">
        <f t="shared" si="302"/>
        <v>1</v>
      </c>
      <c r="BO269" s="26">
        <f t="shared" si="303"/>
        <v>598879</v>
      </c>
      <c r="BP269" s="26">
        <f t="shared" si="304"/>
        <v>292527</v>
      </c>
      <c r="BQ269" s="26">
        <f t="shared" si="305"/>
        <v>27004</v>
      </c>
      <c r="BR269" s="26">
        <f t="shared" si="306"/>
        <v>119905</v>
      </c>
      <c r="BS269" s="26">
        <f t="shared" si="307"/>
        <v>51296</v>
      </c>
      <c r="BT269" s="26">
        <f t="shared" si="308"/>
        <v>118354</v>
      </c>
      <c r="BU269" s="27">
        <f t="shared" si="309"/>
        <v>1292079</v>
      </c>
      <c r="BV269" s="27">
        <f t="shared" si="310"/>
        <v>1207965</v>
      </c>
    </row>
    <row r="270" spans="1:74" x14ac:dyDescent="0.2">
      <c r="A270" s="4" t="s">
        <v>795</v>
      </c>
      <c r="B270" s="5">
        <v>45474</v>
      </c>
      <c r="C270" s="5" t="str">
        <f t="shared" si="262"/>
        <v/>
      </c>
      <c r="D270" s="31" t="s">
        <v>1038</v>
      </c>
      <c r="E270" s="4" t="str">
        <f t="shared" si="263"/>
        <v/>
      </c>
      <c r="F270" s="31" t="s">
        <v>1039</v>
      </c>
      <c r="G270" s="4" t="str">
        <f t="shared" si="264"/>
        <v/>
      </c>
      <c r="H270" s="31" t="s">
        <v>1041</v>
      </c>
      <c r="I270" s="4" t="str">
        <f t="shared" si="265"/>
        <v/>
      </c>
      <c r="J270" s="31" t="s">
        <v>1040</v>
      </c>
      <c r="K270" s="4" t="str">
        <f t="shared" si="266"/>
        <v/>
      </c>
      <c r="L270" s="31" t="s">
        <v>1042</v>
      </c>
      <c r="M270" s="4" t="str">
        <f t="shared" si="267"/>
        <v/>
      </c>
      <c r="N270" s="31" t="s">
        <v>1020</v>
      </c>
      <c r="O270" s="4" t="str">
        <f t="shared" si="268"/>
        <v/>
      </c>
      <c r="P270" s="5">
        <v>45504</v>
      </c>
      <c r="Q270" s="5" t="str">
        <f t="shared" si="269"/>
        <v/>
      </c>
      <c r="R270" s="5" t="str">
        <f t="shared" si="270"/>
        <v/>
      </c>
      <c r="S270" s="4">
        <v>258415.72740000003</v>
      </c>
      <c r="T270" s="7">
        <f t="shared" si="311"/>
        <v>258416</v>
      </c>
      <c r="U270" s="4">
        <v>10254</v>
      </c>
      <c r="V270" s="4">
        <f>VLOOKUP(U270,'CC Odoo'!$A$1:$E$998,4,FALSE)</f>
        <v>1026</v>
      </c>
      <c r="W270" s="4" t="str">
        <f t="shared" si="271"/>
        <v>{"1026": 100.0}</v>
      </c>
      <c r="X270" s="4" t="str">
        <f t="shared" si="272"/>
        <v>101011701</v>
      </c>
      <c r="Y270" s="4" t="str">
        <f t="shared" si="273"/>
        <v>3010093</v>
      </c>
      <c r="Z270" s="4" t="str">
        <f t="shared" si="274"/>
        <v>3010094</v>
      </c>
      <c r="AA270" s="4" t="str">
        <f t="shared" si="275"/>
        <v>101011701</v>
      </c>
      <c r="AB270" s="4" t="str">
        <f t="shared" si="276"/>
        <v>3010096</v>
      </c>
      <c r="AC270" s="4" t="str">
        <f t="shared" si="277"/>
        <v>3010097</v>
      </c>
      <c r="AD270" s="5">
        <f t="shared" si="278"/>
        <v>45509</v>
      </c>
      <c r="AE270" s="5" t="str">
        <f t="shared" si="279"/>
        <v/>
      </c>
      <c r="AF270" s="5">
        <f t="shared" si="280"/>
        <v>45479</v>
      </c>
      <c r="AG270" s="5" t="str">
        <f t="shared" si="281"/>
        <v/>
      </c>
      <c r="AH270" s="5">
        <f t="shared" si="282"/>
        <v>45504</v>
      </c>
      <c r="AI270" s="5" t="str">
        <f t="shared" si="283"/>
        <v/>
      </c>
      <c r="AJ270" s="5">
        <f t="shared" si="284"/>
        <v>45489</v>
      </c>
      <c r="AK270" s="5" t="str">
        <f t="shared" si="285"/>
        <v/>
      </c>
      <c r="AL270" s="5">
        <f t="shared" si="286"/>
        <v>45474</v>
      </c>
      <c r="AM270" s="5" t="str">
        <f t="shared" si="287"/>
        <v/>
      </c>
      <c r="AN270" s="5">
        <f t="shared" si="288"/>
        <v>45495</v>
      </c>
      <c r="AO270" s="5" t="str">
        <f t="shared" si="289"/>
        <v/>
      </c>
      <c r="AQ270" s="4" t="str">
        <f t="shared" si="312"/>
        <v>{"</v>
      </c>
      <c r="AR270" s="4" t="str">
        <f t="shared" si="313"/>
        <v>"</v>
      </c>
      <c r="AS270" s="4" t="str">
        <f t="shared" si="314"/>
        <v xml:space="preserve">: </v>
      </c>
      <c r="AT270" s="4" t="str">
        <f t="shared" si="315"/>
        <v>100.0</v>
      </c>
      <c r="AU270" s="4" t="str">
        <f t="shared" si="316"/>
        <v>}</v>
      </c>
      <c r="AW270" s="8" t="str">
        <f t="shared" si="291"/>
        <v>15% PUR</v>
      </c>
      <c r="AX270" s="8" t="str">
        <f t="shared" si="292"/>
        <v>0% PUR</v>
      </c>
      <c r="AY270" s="8" t="str">
        <f t="shared" si="293"/>
        <v>15% PUR</v>
      </c>
      <c r="AZ270" s="8" t="str">
        <f t="shared" si="294"/>
        <v>15% PUR</v>
      </c>
      <c r="BA270" s="8" t="str">
        <f t="shared" si="295"/>
        <v>15% PUR</v>
      </c>
      <c r="BB270" s="8" t="str">
        <f t="shared" si="296"/>
        <v>0% PUR</v>
      </c>
      <c r="BC270" s="4" t="str">
        <f t="shared" si="290"/>
        <v>Deduction of Advance Payment to Suppliers</v>
      </c>
      <c r="BD270" s="4" t="str">
        <f t="shared" si="317"/>
        <v>Manpower</v>
      </c>
      <c r="BE270" s="4" t="str">
        <f t="shared" si="318"/>
        <v>Machinary</v>
      </c>
      <c r="BF270" s="4" t="str">
        <f t="shared" si="319"/>
        <v>Deduction of Advance Payment to Suppliers</v>
      </c>
      <c r="BG270" s="4" t="str">
        <f t="shared" si="320"/>
        <v>Indirect Costs</v>
      </c>
      <c r="BH270" s="4" t="str">
        <f t="shared" si="321"/>
        <v>Overheads</v>
      </c>
      <c r="BI270" s="4">
        <f t="shared" si="297"/>
        <v>-1</v>
      </c>
      <c r="BJ270" s="4">
        <f t="shared" si="298"/>
        <v>1</v>
      </c>
      <c r="BK270" s="4">
        <f t="shared" si="299"/>
        <v>1</v>
      </c>
      <c r="BL270" s="4">
        <f t="shared" si="300"/>
        <v>-1</v>
      </c>
      <c r="BM270" s="4">
        <f t="shared" si="301"/>
        <v>1</v>
      </c>
      <c r="BN270" s="4">
        <f t="shared" si="302"/>
        <v>1</v>
      </c>
      <c r="BO270" s="26">
        <f t="shared" si="303"/>
        <v>119776</v>
      </c>
      <c r="BP270" s="26">
        <f t="shared" si="304"/>
        <v>58505</v>
      </c>
      <c r="BQ270" s="26">
        <f t="shared" si="305"/>
        <v>5401</v>
      </c>
      <c r="BR270" s="26">
        <f t="shared" si="306"/>
        <v>23981</v>
      </c>
      <c r="BS270" s="26">
        <f t="shared" si="307"/>
        <v>10259</v>
      </c>
      <c r="BT270" s="26">
        <f t="shared" si="308"/>
        <v>23671</v>
      </c>
      <c r="BU270" s="27">
        <f t="shared" si="309"/>
        <v>-258416</v>
      </c>
      <c r="BV270" s="27" t="str">
        <f t="shared" si="310"/>
        <v/>
      </c>
    </row>
    <row r="271" spans="1:74" x14ac:dyDescent="0.2">
      <c r="A271" s="4" t="s">
        <v>794</v>
      </c>
      <c r="B271" s="5">
        <v>45474</v>
      </c>
      <c r="C271" s="5">
        <f t="shared" si="262"/>
        <v>45444</v>
      </c>
      <c r="D271" s="31" t="s">
        <v>1038</v>
      </c>
      <c r="E271" s="4" t="str">
        <f t="shared" si="263"/>
        <v>Raw Material Supplier</v>
      </c>
      <c r="F271" s="31" t="s">
        <v>1039</v>
      </c>
      <c r="G271" s="4" t="str">
        <f t="shared" si="264"/>
        <v>Employees Wages &amp; Salaries</v>
      </c>
      <c r="H271" s="31" t="s">
        <v>1041</v>
      </c>
      <c r="I271" s="4" t="str">
        <f t="shared" si="265"/>
        <v>Machinary Depreciation &amp; Maintenance</v>
      </c>
      <c r="J271" s="31" t="s">
        <v>1040</v>
      </c>
      <c r="K271" s="4" t="str">
        <f t="shared" si="266"/>
        <v>Subcontractors &amp; Services</v>
      </c>
      <c r="L271" s="31" t="s">
        <v>1042</v>
      </c>
      <c r="M271" s="4" t="str">
        <f t="shared" si="267"/>
        <v>Indirect Costs</v>
      </c>
      <c r="N271" s="31" t="s">
        <v>1020</v>
      </c>
      <c r="O271" s="4" t="str">
        <f t="shared" si="268"/>
        <v>Overheads</v>
      </c>
      <c r="P271" s="5">
        <v>45504</v>
      </c>
      <c r="Q271" s="5">
        <f t="shared" si="269"/>
        <v>45474</v>
      </c>
      <c r="R271" s="5">
        <f t="shared" si="270"/>
        <v>45474</v>
      </c>
      <c r="S271" s="4">
        <v>1247264.7420000001</v>
      </c>
      <c r="T271" s="7">
        <f t="shared" si="311"/>
        <v>1247265</v>
      </c>
      <c r="U271" s="4">
        <v>10253</v>
      </c>
      <c r="V271" s="4">
        <f>VLOOKUP(U271,'CC Odoo'!$A$1:$E$998,4,FALSE)</f>
        <v>1025</v>
      </c>
      <c r="W271" s="4" t="str">
        <f t="shared" si="271"/>
        <v>{"1025": 100.0}</v>
      </c>
      <c r="X271" s="4" t="str">
        <f t="shared" si="272"/>
        <v>3010092</v>
      </c>
      <c r="Y271" s="4" t="str">
        <f t="shared" si="273"/>
        <v>3010093</v>
      </c>
      <c r="Z271" s="4" t="str">
        <f t="shared" si="274"/>
        <v>3010094</v>
      </c>
      <c r="AA271" s="4" t="str">
        <f t="shared" si="275"/>
        <v>3010095</v>
      </c>
      <c r="AB271" s="4" t="str">
        <f t="shared" si="276"/>
        <v>3010096</v>
      </c>
      <c r="AC271" s="4" t="str">
        <f t="shared" si="277"/>
        <v>3010097</v>
      </c>
      <c r="AD271" s="5">
        <f t="shared" si="278"/>
        <v>45509</v>
      </c>
      <c r="AE271" s="5">
        <f t="shared" si="279"/>
        <v>45509</v>
      </c>
      <c r="AF271" s="5">
        <f t="shared" si="280"/>
        <v>45479</v>
      </c>
      <c r="AG271" s="5">
        <f t="shared" si="281"/>
        <v>45479</v>
      </c>
      <c r="AH271" s="5">
        <f t="shared" si="282"/>
        <v>45504</v>
      </c>
      <c r="AI271" s="5">
        <f t="shared" si="283"/>
        <v>45504</v>
      </c>
      <c r="AJ271" s="5">
        <f t="shared" si="284"/>
        <v>45489</v>
      </c>
      <c r="AK271" s="5">
        <f t="shared" si="285"/>
        <v>45489</v>
      </c>
      <c r="AL271" s="5">
        <f t="shared" si="286"/>
        <v>45474</v>
      </c>
      <c r="AM271" s="5">
        <f t="shared" si="287"/>
        <v>45474</v>
      </c>
      <c r="AN271" s="5">
        <f t="shared" si="288"/>
        <v>45495</v>
      </c>
      <c r="AO271" s="5">
        <f t="shared" si="289"/>
        <v>45495</v>
      </c>
      <c r="AQ271" s="4" t="str">
        <f t="shared" si="312"/>
        <v>{"</v>
      </c>
      <c r="AR271" s="4" t="str">
        <f t="shared" si="313"/>
        <v>"</v>
      </c>
      <c r="AS271" s="4" t="str">
        <f t="shared" si="314"/>
        <v xml:space="preserve">: </v>
      </c>
      <c r="AT271" s="4" t="str">
        <f t="shared" si="315"/>
        <v>100.0</v>
      </c>
      <c r="AU271" s="4" t="str">
        <f t="shared" si="316"/>
        <v>}</v>
      </c>
      <c r="AW271" s="8" t="str">
        <f t="shared" si="291"/>
        <v>15% PUR</v>
      </c>
      <c r="AX271" s="8" t="str">
        <f t="shared" si="292"/>
        <v>0% PUR</v>
      </c>
      <c r="AY271" s="8" t="str">
        <f t="shared" si="293"/>
        <v>15% PUR</v>
      </c>
      <c r="AZ271" s="8" t="str">
        <f t="shared" si="294"/>
        <v>15% PUR</v>
      </c>
      <c r="BA271" s="8" t="str">
        <f t="shared" si="295"/>
        <v>15% PUR</v>
      </c>
      <c r="BB271" s="8" t="str">
        <f t="shared" si="296"/>
        <v>0% PUR</v>
      </c>
      <c r="BC271" s="4" t="str">
        <f t="shared" si="290"/>
        <v>Raw Material</v>
      </c>
      <c r="BD271" s="4" t="str">
        <f t="shared" si="317"/>
        <v>Manpower</v>
      </c>
      <c r="BE271" s="4" t="str">
        <f t="shared" si="318"/>
        <v>Machinary</v>
      </c>
      <c r="BF271" s="4" t="str">
        <f t="shared" si="319"/>
        <v>Subcontractors</v>
      </c>
      <c r="BG271" s="4" t="str">
        <f t="shared" si="320"/>
        <v>Indirect Costs</v>
      </c>
      <c r="BH271" s="4" t="str">
        <f t="shared" si="321"/>
        <v>Overheads</v>
      </c>
      <c r="BI271" s="4">
        <f t="shared" si="297"/>
        <v>1</v>
      </c>
      <c r="BJ271" s="4">
        <f t="shared" si="298"/>
        <v>1</v>
      </c>
      <c r="BK271" s="4">
        <f t="shared" si="299"/>
        <v>1</v>
      </c>
      <c r="BL271" s="4">
        <f t="shared" si="300"/>
        <v>1</v>
      </c>
      <c r="BM271" s="4">
        <f t="shared" si="301"/>
        <v>1</v>
      </c>
      <c r="BN271" s="4">
        <f t="shared" si="302"/>
        <v>1</v>
      </c>
      <c r="BO271" s="26">
        <f t="shared" si="303"/>
        <v>578107</v>
      </c>
      <c r="BP271" s="26">
        <f t="shared" si="304"/>
        <v>282381</v>
      </c>
      <c r="BQ271" s="26">
        <f t="shared" si="305"/>
        <v>26068</v>
      </c>
      <c r="BR271" s="26">
        <f t="shared" si="306"/>
        <v>115746</v>
      </c>
      <c r="BS271" s="26">
        <f t="shared" si="307"/>
        <v>49516</v>
      </c>
      <c r="BT271" s="26">
        <f t="shared" si="308"/>
        <v>114249</v>
      </c>
      <c r="BU271" s="27">
        <f t="shared" si="309"/>
        <v>1247265</v>
      </c>
      <c r="BV271" s="27">
        <f t="shared" si="310"/>
        <v>1166067</v>
      </c>
    </row>
    <row r="272" spans="1:74" x14ac:dyDescent="0.2">
      <c r="A272" s="4" t="s">
        <v>795</v>
      </c>
      <c r="B272" s="5">
        <v>45474</v>
      </c>
      <c r="C272" s="5" t="str">
        <f t="shared" si="262"/>
        <v/>
      </c>
      <c r="D272" s="31" t="s">
        <v>1038</v>
      </c>
      <c r="E272" s="4" t="str">
        <f t="shared" si="263"/>
        <v/>
      </c>
      <c r="F272" s="31" t="s">
        <v>1039</v>
      </c>
      <c r="G272" s="4" t="str">
        <f t="shared" si="264"/>
        <v/>
      </c>
      <c r="H272" s="31" t="s">
        <v>1041</v>
      </c>
      <c r="I272" s="4" t="str">
        <f t="shared" si="265"/>
        <v/>
      </c>
      <c r="J272" s="31" t="s">
        <v>1040</v>
      </c>
      <c r="K272" s="4" t="str">
        <f t="shared" si="266"/>
        <v/>
      </c>
      <c r="L272" s="31" t="s">
        <v>1042</v>
      </c>
      <c r="M272" s="4" t="str">
        <f t="shared" si="267"/>
        <v/>
      </c>
      <c r="N272" s="31" t="s">
        <v>1020</v>
      </c>
      <c r="O272" s="4" t="str">
        <f t="shared" si="268"/>
        <v/>
      </c>
      <c r="P272" s="5">
        <v>45504</v>
      </c>
      <c r="Q272" s="5" t="str">
        <f t="shared" si="269"/>
        <v/>
      </c>
      <c r="R272" s="5" t="str">
        <f t="shared" si="270"/>
        <v/>
      </c>
      <c r="S272" s="4">
        <v>498905.89680000005</v>
      </c>
      <c r="T272" s="7">
        <f t="shared" si="311"/>
        <v>498906</v>
      </c>
      <c r="U272" s="4">
        <v>10253</v>
      </c>
      <c r="V272" s="4">
        <f>VLOOKUP(U272,'CC Odoo'!$A$1:$E$998,4,FALSE)</f>
        <v>1025</v>
      </c>
      <c r="W272" s="4" t="str">
        <f t="shared" si="271"/>
        <v>{"1025": 100.0}</v>
      </c>
      <c r="X272" s="4" t="str">
        <f t="shared" si="272"/>
        <v>101011701</v>
      </c>
      <c r="Y272" s="4" t="str">
        <f t="shared" si="273"/>
        <v>3010093</v>
      </c>
      <c r="Z272" s="4" t="str">
        <f t="shared" si="274"/>
        <v>3010094</v>
      </c>
      <c r="AA272" s="4" t="str">
        <f t="shared" si="275"/>
        <v>101011701</v>
      </c>
      <c r="AB272" s="4" t="str">
        <f t="shared" si="276"/>
        <v>3010096</v>
      </c>
      <c r="AC272" s="4" t="str">
        <f t="shared" si="277"/>
        <v>3010097</v>
      </c>
      <c r="AD272" s="5">
        <f t="shared" si="278"/>
        <v>45509</v>
      </c>
      <c r="AE272" s="5" t="str">
        <f t="shared" si="279"/>
        <v/>
      </c>
      <c r="AF272" s="5">
        <f t="shared" si="280"/>
        <v>45479</v>
      </c>
      <c r="AG272" s="5" t="str">
        <f t="shared" si="281"/>
        <v/>
      </c>
      <c r="AH272" s="5">
        <f t="shared" si="282"/>
        <v>45504</v>
      </c>
      <c r="AI272" s="5" t="str">
        <f t="shared" si="283"/>
        <v/>
      </c>
      <c r="AJ272" s="5">
        <f t="shared" si="284"/>
        <v>45489</v>
      </c>
      <c r="AK272" s="5" t="str">
        <f t="shared" si="285"/>
        <v/>
      </c>
      <c r="AL272" s="5">
        <f t="shared" si="286"/>
        <v>45474</v>
      </c>
      <c r="AM272" s="5" t="str">
        <f t="shared" si="287"/>
        <v/>
      </c>
      <c r="AN272" s="5">
        <f t="shared" si="288"/>
        <v>45495</v>
      </c>
      <c r="AO272" s="5" t="str">
        <f t="shared" si="289"/>
        <v/>
      </c>
      <c r="AQ272" s="4" t="str">
        <f t="shared" si="312"/>
        <v>{"</v>
      </c>
      <c r="AR272" s="4" t="str">
        <f t="shared" si="313"/>
        <v>"</v>
      </c>
      <c r="AS272" s="4" t="str">
        <f t="shared" si="314"/>
        <v xml:space="preserve">: </v>
      </c>
      <c r="AT272" s="4" t="str">
        <f t="shared" si="315"/>
        <v>100.0</v>
      </c>
      <c r="AU272" s="4" t="str">
        <f t="shared" si="316"/>
        <v>}</v>
      </c>
      <c r="AW272" s="8" t="str">
        <f t="shared" si="291"/>
        <v>15% PUR</v>
      </c>
      <c r="AX272" s="8" t="str">
        <f t="shared" si="292"/>
        <v>0% PUR</v>
      </c>
      <c r="AY272" s="8" t="str">
        <f t="shared" si="293"/>
        <v>15% PUR</v>
      </c>
      <c r="AZ272" s="8" t="str">
        <f t="shared" si="294"/>
        <v>15% PUR</v>
      </c>
      <c r="BA272" s="8" t="str">
        <f t="shared" si="295"/>
        <v>15% PUR</v>
      </c>
      <c r="BB272" s="8" t="str">
        <f t="shared" si="296"/>
        <v>0% PUR</v>
      </c>
      <c r="BC272" s="4" t="str">
        <f t="shared" si="290"/>
        <v>Deduction of Advance Payment to Suppliers</v>
      </c>
      <c r="BD272" s="4" t="str">
        <f t="shared" si="317"/>
        <v>Manpower</v>
      </c>
      <c r="BE272" s="4" t="str">
        <f t="shared" si="318"/>
        <v>Machinary</v>
      </c>
      <c r="BF272" s="4" t="str">
        <f t="shared" si="319"/>
        <v>Deduction of Advance Payment to Suppliers</v>
      </c>
      <c r="BG272" s="4" t="str">
        <f t="shared" si="320"/>
        <v>Indirect Costs</v>
      </c>
      <c r="BH272" s="4" t="str">
        <f t="shared" si="321"/>
        <v>Overheads</v>
      </c>
      <c r="BI272" s="4">
        <f t="shared" si="297"/>
        <v>-1</v>
      </c>
      <c r="BJ272" s="4">
        <f t="shared" si="298"/>
        <v>1</v>
      </c>
      <c r="BK272" s="4">
        <f t="shared" si="299"/>
        <v>1</v>
      </c>
      <c r="BL272" s="4">
        <f t="shared" si="300"/>
        <v>-1</v>
      </c>
      <c r="BM272" s="4">
        <f t="shared" si="301"/>
        <v>1</v>
      </c>
      <c r="BN272" s="4">
        <f t="shared" si="302"/>
        <v>1</v>
      </c>
      <c r="BO272" s="26">
        <f t="shared" si="303"/>
        <v>231243</v>
      </c>
      <c r="BP272" s="26">
        <f t="shared" si="304"/>
        <v>112952</v>
      </c>
      <c r="BQ272" s="26">
        <f t="shared" si="305"/>
        <v>10427</v>
      </c>
      <c r="BR272" s="26">
        <f t="shared" si="306"/>
        <v>46298</v>
      </c>
      <c r="BS272" s="26">
        <f t="shared" si="307"/>
        <v>19807</v>
      </c>
      <c r="BT272" s="26">
        <f t="shared" si="308"/>
        <v>45700</v>
      </c>
      <c r="BU272" s="27">
        <f t="shared" si="309"/>
        <v>-498906</v>
      </c>
      <c r="BV272" s="27" t="str">
        <f t="shared" si="310"/>
        <v/>
      </c>
    </row>
    <row r="273" spans="1:74" x14ac:dyDescent="0.2">
      <c r="A273" s="4" t="s">
        <v>794</v>
      </c>
      <c r="B273" s="5">
        <v>45474</v>
      </c>
      <c r="C273" s="5">
        <f t="shared" si="262"/>
        <v>45444</v>
      </c>
      <c r="D273" s="31" t="s">
        <v>1038</v>
      </c>
      <c r="E273" s="4" t="str">
        <f t="shared" si="263"/>
        <v>Raw Material Supplier</v>
      </c>
      <c r="F273" s="31" t="s">
        <v>1039</v>
      </c>
      <c r="G273" s="4" t="str">
        <f t="shared" si="264"/>
        <v>Employees Wages &amp; Salaries</v>
      </c>
      <c r="H273" s="31" t="s">
        <v>1041</v>
      </c>
      <c r="I273" s="4" t="str">
        <f t="shared" si="265"/>
        <v>Machinary Depreciation &amp; Maintenance</v>
      </c>
      <c r="J273" s="31" t="s">
        <v>1040</v>
      </c>
      <c r="K273" s="4" t="str">
        <f t="shared" si="266"/>
        <v>Subcontractors &amp; Services</v>
      </c>
      <c r="L273" s="31" t="s">
        <v>1042</v>
      </c>
      <c r="M273" s="4" t="str">
        <f t="shared" si="267"/>
        <v>Indirect Costs</v>
      </c>
      <c r="N273" s="31" t="s">
        <v>1020</v>
      </c>
      <c r="O273" s="4" t="str">
        <f t="shared" si="268"/>
        <v>Overheads</v>
      </c>
      <c r="P273" s="5">
        <v>45504</v>
      </c>
      <c r="Q273" s="5">
        <f t="shared" si="269"/>
        <v>45474</v>
      </c>
      <c r="R273" s="5">
        <f t="shared" si="270"/>
        <v>45474</v>
      </c>
      <c r="S273" s="4">
        <v>1350000</v>
      </c>
      <c r="T273" s="7">
        <f t="shared" si="311"/>
        <v>1350000</v>
      </c>
      <c r="U273" s="4">
        <v>10995</v>
      </c>
      <c r="V273" s="4">
        <f>VLOOKUP(U273,'CC Odoo'!$A$1:$E$998,4,FALSE)</f>
        <v>1108</v>
      </c>
      <c r="W273" s="4" t="str">
        <f t="shared" si="271"/>
        <v>{"1108": 100.0}</v>
      </c>
      <c r="X273" s="4" t="str">
        <f t="shared" si="272"/>
        <v>3010092</v>
      </c>
      <c r="Y273" s="4" t="str">
        <f t="shared" si="273"/>
        <v>3010093</v>
      </c>
      <c r="Z273" s="4" t="str">
        <f t="shared" si="274"/>
        <v>3010094</v>
      </c>
      <c r="AA273" s="4" t="str">
        <f t="shared" si="275"/>
        <v>3010095</v>
      </c>
      <c r="AB273" s="4" t="str">
        <f t="shared" si="276"/>
        <v>3010096</v>
      </c>
      <c r="AC273" s="4" t="str">
        <f t="shared" si="277"/>
        <v>3010097</v>
      </c>
      <c r="AD273" s="5">
        <f t="shared" si="278"/>
        <v>45509</v>
      </c>
      <c r="AE273" s="5">
        <f t="shared" si="279"/>
        <v>45509</v>
      </c>
      <c r="AF273" s="5">
        <f t="shared" si="280"/>
        <v>45479</v>
      </c>
      <c r="AG273" s="5">
        <f t="shared" si="281"/>
        <v>45479</v>
      </c>
      <c r="AH273" s="5">
        <f t="shared" si="282"/>
        <v>45504</v>
      </c>
      <c r="AI273" s="5">
        <f t="shared" si="283"/>
        <v>45504</v>
      </c>
      <c r="AJ273" s="5">
        <f t="shared" si="284"/>
        <v>45489</v>
      </c>
      <c r="AK273" s="5">
        <f t="shared" si="285"/>
        <v>45489</v>
      </c>
      <c r="AL273" s="5">
        <f t="shared" si="286"/>
        <v>45474</v>
      </c>
      <c r="AM273" s="5">
        <f t="shared" si="287"/>
        <v>45474</v>
      </c>
      <c r="AN273" s="5">
        <f t="shared" si="288"/>
        <v>45495</v>
      </c>
      <c r="AO273" s="5">
        <f t="shared" si="289"/>
        <v>45495</v>
      </c>
      <c r="AQ273" s="4" t="str">
        <f t="shared" si="312"/>
        <v>{"</v>
      </c>
      <c r="AR273" s="4" t="str">
        <f t="shared" si="313"/>
        <v>"</v>
      </c>
      <c r="AS273" s="4" t="str">
        <f t="shared" si="314"/>
        <v xml:space="preserve">: </v>
      </c>
      <c r="AT273" s="4" t="str">
        <f t="shared" si="315"/>
        <v>100.0</v>
      </c>
      <c r="AU273" s="4" t="str">
        <f t="shared" si="316"/>
        <v>}</v>
      </c>
      <c r="AW273" s="8" t="str">
        <f t="shared" si="291"/>
        <v>15% PUR</v>
      </c>
      <c r="AX273" s="8" t="str">
        <f t="shared" si="292"/>
        <v>0% PUR</v>
      </c>
      <c r="AY273" s="8" t="str">
        <f t="shared" si="293"/>
        <v>15% PUR</v>
      </c>
      <c r="AZ273" s="8" t="str">
        <f t="shared" si="294"/>
        <v>15% PUR</v>
      </c>
      <c r="BA273" s="8" t="str">
        <f t="shared" si="295"/>
        <v>15% PUR</v>
      </c>
      <c r="BB273" s="8" t="str">
        <f t="shared" si="296"/>
        <v>0% PUR</v>
      </c>
      <c r="BC273" s="4" t="str">
        <f t="shared" si="290"/>
        <v>Raw Material</v>
      </c>
      <c r="BD273" s="4" t="str">
        <f t="shared" si="317"/>
        <v>Manpower</v>
      </c>
      <c r="BE273" s="4" t="str">
        <f t="shared" si="318"/>
        <v>Machinary</v>
      </c>
      <c r="BF273" s="4" t="str">
        <f t="shared" si="319"/>
        <v>Subcontractors</v>
      </c>
      <c r="BG273" s="4" t="str">
        <f t="shared" si="320"/>
        <v>Indirect Costs</v>
      </c>
      <c r="BH273" s="4" t="str">
        <f t="shared" si="321"/>
        <v>Overheads</v>
      </c>
      <c r="BI273" s="4">
        <f t="shared" si="297"/>
        <v>1</v>
      </c>
      <c r="BJ273" s="4">
        <f t="shared" si="298"/>
        <v>1</v>
      </c>
      <c r="BK273" s="4">
        <f t="shared" si="299"/>
        <v>1</v>
      </c>
      <c r="BL273" s="4">
        <f t="shared" si="300"/>
        <v>1</v>
      </c>
      <c r="BM273" s="4">
        <f t="shared" si="301"/>
        <v>1</v>
      </c>
      <c r="BN273" s="4">
        <f t="shared" si="302"/>
        <v>1</v>
      </c>
      <c r="BO273" s="26">
        <f t="shared" si="303"/>
        <v>625725</v>
      </c>
      <c r="BP273" s="26">
        <f t="shared" si="304"/>
        <v>305640</v>
      </c>
      <c r="BQ273" s="26">
        <f t="shared" si="305"/>
        <v>28215</v>
      </c>
      <c r="BR273" s="26">
        <f t="shared" si="306"/>
        <v>125280</v>
      </c>
      <c r="BS273" s="26">
        <f t="shared" si="307"/>
        <v>53595</v>
      </c>
      <c r="BT273" s="26">
        <f t="shared" si="308"/>
        <v>123660</v>
      </c>
      <c r="BU273" s="27">
        <f t="shared" si="309"/>
        <v>1350000</v>
      </c>
      <c r="BV273" s="27">
        <f t="shared" si="310"/>
        <v>1262115</v>
      </c>
    </row>
    <row r="274" spans="1:74" x14ac:dyDescent="0.2">
      <c r="A274" s="4" t="s">
        <v>794</v>
      </c>
      <c r="B274" s="5">
        <v>45474</v>
      </c>
      <c r="C274" s="5">
        <f t="shared" si="262"/>
        <v>45444</v>
      </c>
      <c r="D274" s="31" t="s">
        <v>1038</v>
      </c>
      <c r="E274" s="4" t="str">
        <f t="shared" si="263"/>
        <v>Raw Material Supplier</v>
      </c>
      <c r="F274" s="31" t="s">
        <v>1039</v>
      </c>
      <c r="G274" s="4" t="str">
        <f t="shared" si="264"/>
        <v>Employees Wages &amp; Salaries</v>
      </c>
      <c r="H274" s="31" t="s">
        <v>1041</v>
      </c>
      <c r="I274" s="4" t="str">
        <f t="shared" si="265"/>
        <v>Machinary Depreciation &amp; Maintenance</v>
      </c>
      <c r="J274" s="31" t="s">
        <v>1040</v>
      </c>
      <c r="K274" s="4" t="str">
        <f t="shared" si="266"/>
        <v>Subcontractors &amp; Services</v>
      </c>
      <c r="L274" s="31" t="s">
        <v>1042</v>
      </c>
      <c r="M274" s="4" t="str">
        <f t="shared" si="267"/>
        <v>Indirect Costs</v>
      </c>
      <c r="N274" s="31" t="s">
        <v>1020</v>
      </c>
      <c r="O274" s="4" t="str">
        <f t="shared" si="268"/>
        <v>Overheads</v>
      </c>
      <c r="P274" s="5">
        <v>45504</v>
      </c>
      <c r="Q274" s="5">
        <f t="shared" si="269"/>
        <v>45474</v>
      </c>
      <c r="R274" s="5">
        <f t="shared" si="270"/>
        <v>45474</v>
      </c>
      <c r="S274" s="4">
        <v>2945434</v>
      </c>
      <c r="T274" s="7">
        <f t="shared" si="311"/>
        <v>2945434</v>
      </c>
      <c r="U274" s="4">
        <v>10259</v>
      </c>
      <c r="V274" s="4">
        <f>VLOOKUP(U274,'CC Odoo'!$A$1:$E$998,4,FALSE)</f>
        <v>1031</v>
      </c>
      <c r="W274" s="4" t="str">
        <f t="shared" si="271"/>
        <v>{"1031": 100.0}</v>
      </c>
      <c r="X274" s="4" t="str">
        <f t="shared" si="272"/>
        <v>3010092</v>
      </c>
      <c r="Y274" s="4" t="str">
        <f t="shared" si="273"/>
        <v>3010093</v>
      </c>
      <c r="Z274" s="4" t="str">
        <f t="shared" si="274"/>
        <v>3010094</v>
      </c>
      <c r="AA274" s="4" t="str">
        <f t="shared" si="275"/>
        <v>3010095</v>
      </c>
      <c r="AB274" s="4" t="str">
        <f t="shared" si="276"/>
        <v>3010096</v>
      </c>
      <c r="AC274" s="4" t="str">
        <f t="shared" si="277"/>
        <v>3010097</v>
      </c>
      <c r="AD274" s="5">
        <f t="shared" si="278"/>
        <v>45509</v>
      </c>
      <c r="AE274" s="5">
        <f t="shared" si="279"/>
        <v>45509</v>
      </c>
      <c r="AF274" s="5">
        <f t="shared" si="280"/>
        <v>45479</v>
      </c>
      <c r="AG274" s="5">
        <f t="shared" si="281"/>
        <v>45479</v>
      </c>
      <c r="AH274" s="5">
        <f t="shared" si="282"/>
        <v>45504</v>
      </c>
      <c r="AI274" s="5">
        <f t="shared" si="283"/>
        <v>45504</v>
      </c>
      <c r="AJ274" s="5">
        <f t="shared" si="284"/>
        <v>45489</v>
      </c>
      <c r="AK274" s="5">
        <f t="shared" si="285"/>
        <v>45489</v>
      </c>
      <c r="AL274" s="5">
        <f t="shared" si="286"/>
        <v>45474</v>
      </c>
      <c r="AM274" s="5">
        <f t="shared" si="287"/>
        <v>45474</v>
      </c>
      <c r="AN274" s="5">
        <f t="shared" si="288"/>
        <v>45495</v>
      </c>
      <c r="AO274" s="5">
        <f t="shared" si="289"/>
        <v>45495</v>
      </c>
      <c r="AQ274" s="4" t="str">
        <f t="shared" si="312"/>
        <v>{"</v>
      </c>
      <c r="AR274" s="4" t="str">
        <f t="shared" si="313"/>
        <v>"</v>
      </c>
      <c r="AS274" s="4" t="str">
        <f t="shared" si="314"/>
        <v xml:space="preserve">: </v>
      </c>
      <c r="AT274" s="4" t="str">
        <f t="shared" si="315"/>
        <v>100.0</v>
      </c>
      <c r="AU274" s="4" t="str">
        <f t="shared" si="316"/>
        <v>}</v>
      </c>
      <c r="AW274" s="8" t="str">
        <f t="shared" si="291"/>
        <v>15% PUR</v>
      </c>
      <c r="AX274" s="8" t="str">
        <f t="shared" si="292"/>
        <v>0% PUR</v>
      </c>
      <c r="AY274" s="8" t="str">
        <f t="shared" si="293"/>
        <v>15% PUR</v>
      </c>
      <c r="AZ274" s="8" t="str">
        <f t="shared" si="294"/>
        <v>15% PUR</v>
      </c>
      <c r="BA274" s="8" t="str">
        <f t="shared" si="295"/>
        <v>15% PUR</v>
      </c>
      <c r="BB274" s="8" t="str">
        <f t="shared" si="296"/>
        <v>0% PUR</v>
      </c>
      <c r="BC274" s="4" t="str">
        <f t="shared" si="290"/>
        <v>Raw Material</v>
      </c>
      <c r="BD274" s="4" t="str">
        <f t="shared" si="317"/>
        <v>Manpower</v>
      </c>
      <c r="BE274" s="4" t="str">
        <f t="shared" si="318"/>
        <v>Machinary</v>
      </c>
      <c r="BF274" s="4" t="str">
        <f t="shared" si="319"/>
        <v>Subcontractors</v>
      </c>
      <c r="BG274" s="4" t="str">
        <f t="shared" si="320"/>
        <v>Indirect Costs</v>
      </c>
      <c r="BH274" s="4" t="str">
        <f t="shared" si="321"/>
        <v>Overheads</v>
      </c>
      <c r="BI274" s="4">
        <f t="shared" si="297"/>
        <v>1</v>
      </c>
      <c r="BJ274" s="4">
        <f t="shared" si="298"/>
        <v>1</v>
      </c>
      <c r="BK274" s="4">
        <f t="shared" si="299"/>
        <v>1</v>
      </c>
      <c r="BL274" s="4">
        <f t="shared" si="300"/>
        <v>1</v>
      </c>
      <c r="BM274" s="4">
        <f t="shared" si="301"/>
        <v>1</v>
      </c>
      <c r="BN274" s="4">
        <f t="shared" si="302"/>
        <v>1</v>
      </c>
      <c r="BO274" s="26">
        <f t="shared" si="303"/>
        <v>1365209</v>
      </c>
      <c r="BP274" s="26">
        <f t="shared" si="304"/>
        <v>666846</v>
      </c>
      <c r="BQ274" s="26">
        <f t="shared" si="305"/>
        <v>61560</v>
      </c>
      <c r="BR274" s="26">
        <f t="shared" si="306"/>
        <v>273336</v>
      </c>
      <c r="BS274" s="26">
        <f t="shared" si="307"/>
        <v>116934</v>
      </c>
      <c r="BT274" s="26">
        <f t="shared" si="308"/>
        <v>269802</v>
      </c>
      <c r="BU274" s="27">
        <f t="shared" si="309"/>
        <v>2945434</v>
      </c>
      <c r="BV274" s="27">
        <f t="shared" si="310"/>
        <v>2753687</v>
      </c>
    </row>
    <row r="275" spans="1:74" x14ac:dyDescent="0.2">
      <c r="A275" s="4" t="s">
        <v>795</v>
      </c>
      <c r="B275" s="5">
        <v>45474</v>
      </c>
      <c r="C275" s="5" t="str">
        <f t="shared" si="262"/>
        <v/>
      </c>
      <c r="D275" s="31" t="s">
        <v>1038</v>
      </c>
      <c r="E275" s="4" t="str">
        <f t="shared" si="263"/>
        <v/>
      </c>
      <c r="F275" s="31" t="s">
        <v>1039</v>
      </c>
      <c r="G275" s="4" t="str">
        <f t="shared" si="264"/>
        <v/>
      </c>
      <c r="H275" s="31" t="s">
        <v>1041</v>
      </c>
      <c r="I275" s="4" t="str">
        <f t="shared" si="265"/>
        <v/>
      </c>
      <c r="J275" s="31" t="s">
        <v>1040</v>
      </c>
      <c r="K275" s="4" t="str">
        <f t="shared" si="266"/>
        <v/>
      </c>
      <c r="L275" s="31" t="s">
        <v>1042</v>
      </c>
      <c r="M275" s="4" t="str">
        <f t="shared" si="267"/>
        <v/>
      </c>
      <c r="N275" s="31" t="s">
        <v>1020</v>
      </c>
      <c r="O275" s="4" t="str">
        <f t="shared" si="268"/>
        <v/>
      </c>
      <c r="P275" s="5">
        <v>45504</v>
      </c>
      <c r="Q275" s="5" t="str">
        <f t="shared" si="269"/>
        <v/>
      </c>
      <c r="R275" s="5" t="str">
        <f t="shared" si="270"/>
        <v/>
      </c>
      <c r="S275" s="4">
        <v>294543.40000000002</v>
      </c>
      <c r="T275" s="7">
        <f t="shared" si="311"/>
        <v>294543</v>
      </c>
      <c r="U275" s="4">
        <v>10259</v>
      </c>
      <c r="V275" s="4">
        <f>VLOOKUP(U275,'CC Odoo'!$A$1:$E$998,4,FALSE)</f>
        <v>1031</v>
      </c>
      <c r="W275" s="4" t="str">
        <f t="shared" si="271"/>
        <v>{"1031": 100.0}</v>
      </c>
      <c r="X275" s="4" t="str">
        <f t="shared" si="272"/>
        <v>101011701</v>
      </c>
      <c r="Y275" s="4" t="str">
        <f t="shared" si="273"/>
        <v>3010093</v>
      </c>
      <c r="Z275" s="4" t="str">
        <f t="shared" si="274"/>
        <v>3010094</v>
      </c>
      <c r="AA275" s="4" t="str">
        <f t="shared" si="275"/>
        <v>101011701</v>
      </c>
      <c r="AB275" s="4" t="str">
        <f t="shared" si="276"/>
        <v>3010096</v>
      </c>
      <c r="AC275" s="4" t="str">
        <f t="shared" si="277"/>
        <v>3010097</v>
      </c>
      <c r="AD275" s="5">
        <f t="shared" si="278"/>
        <v>45509</v>
      </c>
      <c r="AE275" s="5" t="str">
        <f t="shared" si="279"/>
        <v/>
      </c>
      <c r="AF275" s="5">
        <f t="shared" si="280"/>
        <v>45479</v>
      </c>
      <c r="AG275" s="5" t="str">
        <f t="shared" si="281"/>
        <v/>
      </c>
      <c r="AH275" s="5">
        <f t="shared" si="282"/>
        <v>45504</v>
      </c>
      <c r="AI275" s="5" t="str">
        <f t="shared" si="283"/>
        <v/>
      </c>
      <c r="AJ275" s="5">
        <f t="shared" si="284"/>
        <v>45489</v>
      </c>
      <c r="AK275" s="5" t="str">
        <f t="shared" si="285"/>
        <v/>
      </c>
      <c r="AL275" s="5">
        <f t="shared" si="286"/>
        <v>45474</v>
      </c>
      <c r="AM275" s="5" t="str">
        <f t="shared" si="287"/>
        <v/>
      </c>
      <c r="AN275" s="5">
        <f t="shared" si="288"/>
        <v>45495</v>
      </c>
      <c r="AO275" s="5" t="str">
        <f t="shared" si="289"/>
        <v/>
      </c>
      <c r="AQ275" s="4" t="str">
        <f t="shared" si="312"/>
        <v>{"</v>
      </c>
      <c r="AR275" s="4" t="str">
        <f t="shared" si="313"/>
        <v>"</v>
      </c>
      <c r="AS275" s="4" t="str">
        <f t="shared" si="314"/>
        <v xml:space="preserve">: </v>
      </c>
      <c r="AT275" s="4" t="str">
        <f t="shared" si="315"/>
        <v>100.0</v>
      </c>
      <c r="AU275" s="4" t="str">
        <f t="shared" si="316"/>
        <v>}</v>
      </c>
      <c r="AW275" s="8" t="str">
        <f t="shared" si="291"/>
        <v>15% PUR</v>
      </c>
      <c r="AX275" s="8" t="str">
        <f t="shared" si="292"/>
        <v>0% PUR</v>
      </c>
      <c r="AY275" s="8" t="str">
        <f t="shared" si="293"/>
        <v>15% PUR</v>
      </c>
      <c r="AZ275" s="8" t="str">
        <f t="shared" si="294"/>
        <v>15% PUR</v>
      </c>
      <c r="BA275" s="8" t="str">
        <f t="shared" si="295"/>
        <v>15% PUR</v>
      </c>
      <c r="BB275" s="8" t="str">
        <f t="shared" si="296"/>
        <v>0% PUR</v>
      </c>
      <c r="BC275" s="4" t="str">
        <f t="shared" si="290"/>
        <v>Deduction of Advance Payment to Suppliers</v>
      </c>
      <c r="BD275" s="4" t="str">
        <f t="shared" si="317"/>
        <v>Manpower</v>
      </c>
      <c r="BE275" s="4" t="str">
        <f t="shared" si="318"/>
        <v>Machinary</v>
      </c>
      <c r="BF275" s="4" t="str">
        <f t="shared" si="319"/>
        <v>Deduction of Advance Payment to Suppliers</v>
      </c>
      <c r="BG275" s="4" t="str">
        <f t="shared" si="320"/>
        <v>Indirect Costs</v>
      </c>
      <c r="BH275" s="4" t="str">
        <f t="shared" si="321"/>
        <v>Overheads</v>
      </c>
      <c r="BI275" s="4">
        <f t="shared" si="297"/>
        <v>-1</v>
      </c>
      <c r="BJ275" s="4">
        <f t="shared" si="298"/>
        <v>1</v>
      </c>
      <c r="BK275" s="4">
        <f t="shared" si="299"/>
        <v>1</v>
      </c>
      <c r="BL275" s="4">
        <f t="shared" si="300"/>
        <v>-1</v>
      </c>
      <c r="BM275" s="4">
        <f t="shared" si="301"/>
        <v>1</v>
      </c>
      <c r="BN275" s="4">
        <f t="shared" si="302"/>
        <v>1</v>
      </c>
      <c r="BO275" s="26">
        <f t="shared" si="303"/>
        <v>136521</v>
      </c>
      <c r="BP275" s="26">
        <f t="shared" si="304"/>
        <v>66685</v>
      </c>
      <c r="BQ275" s="26">
        <f t="shared" si="305"/>
        <v>6156</v>
      </c>
      <c r="BR275" s="26">
        <f t="shared" si="306"/>
        <v>27334</v>
      </c>
      <c r="BS275" s="26">
        <f t="shared" si="307"/>
        <v>11693</v>
      </c>
      <c r="BT275" s="26">
        <f t="shared" si="308"/>
        <v>26980</v>
      </c>
      <c r="BU275" s="27">
        <f t="shared" si="309"/>
        <v>-294543</v>
      </c>
      <c r="BV275" s="27" t="str">
        <f t="shared" si="310"/>
        <v/>
      </c>
    </row>
    <row r="276" spans="1:74" x14ac:dyDescent="0.2">
      <c r="A276" s="4" t="s">
        <v>794</v>
      </c>
      <c r="B276" s="5">
        <v>45474</v>
      </c>
      <c r="C276" s="5">
        <f t="shared" si="262"/>
        <v>45444</v>
      </c>
      <c r="D276" s="31" t="s">
        <v>1038</v>
      </c>
      <c r="E276" s="4" t="str">
        <f t="shared" si="263"/>
        <v>Raw Material Supplier</v>
      </c>
      <c r="F276" s="31" t="s">
        <v>1039</v>
      </c>
      <c r="G276" s="4" t="str">
        <f t="shared" si="264"/>
        <v>Employees Wages &amp; Salaries</v>
      </c>
      <c r="H276" s="31" t="s">
        <v>1041</v>
      </c>
      <c r="I276" s="4" t="str">
        <f t="shared" si="265"/>
        <v>Machinary Depreciation &amp; Maintenance</v>
      </c>
      <c r="J276" s="31" t="s">
        <v>1040</v>
      </c>
      <c r="K276" s="4" t="str">
        <f t="shared" si="266"/>
        <v>Subcontractors &amp; Services</v>
      </c>
      <c r="L276" s="31" t="s">
        <v>1042</v>
      </c>
      <c r="M276" s="4" t="str">
        <f t="shared" si="267"/>
        <v>Indirect Costs</v>
      </c>
      <c r="N276" s="31" t="s">
        <v>1020</v>
      </c>
      <c r="O276" s="4" t="str">
        <f t="shared" si="268"/>
        <v>Overheads</v>
      </c>
      <c r="P276" s="5">
        <v>45504</v>
      </c>
      <c r="Q276" s="5">
        <f t="shared" si="269"/>
        <v>45474</v>
      </c>
      <c r="R276" s="5">
        <f t="shared" si="270"/>
        <v>45474</v>
      </c>
      <c r="S276" s="4">
        <v>1518897.0462670047</v>
      </c>
      <c r="T276" s="7">
        <f t="shared" si="311"/>
        <v>1518897</v>
      </c>
      <c r="U276" s="4">
        <v>10239</v>
      </c>
      <c r="V276" s="4">
        <f>VLOOKUP(U276,'CC Odoo'!$A$1:$E$998,4,FALSE)</f>
        <v>1011</v>
      </c>
      <c r="W276" s="4" t="str">
        <f t="shared" si="271"/>
        <v>{"1011": 100.0}</v>
      </c>
      <c r="X276" s="4" t="str">
        <f t="shared" si="272"/>
        <v>3010092</v>
      </c>
      <c r="Y276" s="4" t="str">
        <f t="shared" si="273"/>
        <v>3010093</v>
      </c>
      <c r="Z276" s="4" t="str">
        <f t="shared" si="274"/>
        <v>3010094</v>
      </c>
      <c r="AA276" s="4" t="str">
        <f t="shared" si="275"/>
        <v>3010095</v>
      </c>
      <c r="AB276" s="4" t="str">
        <f t="shared" si="276"/>
        <v>3010096</v>
      </c>
      <c r="AC276" s="4" t="str">
        <f t="shared" si="277"/>
        <v>3010097</v>
      </c>
      <c r="AD276" s="5">
        <f t="shared" si="278"/>
        <v>45509</v>
      </c>
      <c r="AE276" s="5">
        <f t="shared" si="279"/>
        <v>45509</v>
      </c>
      <c r="AF276" s="5">
        <f t="shared" si="280"/>
        <v>45479</v>
      </c>
      <c r="AG276" s="5">
        <f t="shared" si="281"/>
        <v>45479</v>
      </c>
      <c r="AH276" s="5">
        <f t="shared" si="282"/>
        <v>45504</v>
      </c>
      <c r="AI276" s="5">
        <f t="shared" si="283"/>
        <v>45504</v>
      </c>
      <c r="AJ276" s="5">
        <f t="shared" si="284"/>
        <v>45489</v>
      </c>
      <c r="AK276" s="5">
        <f t="shared" si="285"/>
        <v>45489</v>
      </c>
      <c r="AL276" s="5">
        <f t="shared" si="286"/>
        <v>45474</v>
      </c>
      <c r="AM276" s="5">
        <f t="shared" si="287"/>
        <v>45474</v>
      </c>
      <c r="AN276" s="5">
        <f t="shared" si="288"/>
        <v>45495</v>
      </c>
      <c r="AO276" s="5">
        <f t="shared" si="289"/>
        <v>45495</v>
      </c>
      <c r="AQ276" s="4" t="str">
        <f t="shared" si="312"/>
        <v>{"</v>
      </c>
      <c r="AR276" s="4" t="str">
        <f t="shared" si="313"/>
        <v>"</v>
      </c>
      <c r="AS276" s="4" t="str">
        <f t="shared" si="314"/>
        <v xml:space="preserve">: </v>
      </c>
      <c r="AT276" s="4" t="str">
        <f t="shared" si="315"/>
        <v>100.0</v>
      </c>
      <c r="AU276" s="4" t="str">
        <f t="shared" si="316"/>
        <v>}</v>
      </c>
      <c r="AW276" s="8" t="str">
        <f t="shared" si="291"/>
        <v>15% PUR</v>
      </c>
      <c r="AX276" s="8" t="str">
        <f t="shared" si="292"/>
        <v>0% PUR</v>
      </c>
      <c r="AY276" s="8" t="str">
        <f t="shared" si="293"/>
        <v>15% PUR</v>
      </c>
      <c r="AZ276" s="8" t="str">
        <f t="shared" si="294"/>
        <v>15% PUR</v>
      </c>
      <c r="BA276" s="8" t="str">
        <f t="shared" si="295"/>
        <v>15% PUR</v>
      </c>
      <c r="BB276" s="8" t="str">
        <f t="shared" si="296"/>
        <v>0% PUR</v>
      </c>
      <c r="BC276" s="4" t="str">
        <f t="shared" si="290"/>
        <v>Raw Material</v>
      </c>
      <c r="BD276" s="4" t="str">
        <f t="shared" si="317"/>
        <v>Manpower</v>
      </c>
      <c r="BE276" s="4" t="str">
        <f t="shared" si="318"/>
        <v>Machinary</v>
      </c>
      <c r="BF276" s="4" t="str">
        <f t="shared" si="319"/>
        <v>Subcontractors</v>
      </c>
      <c r="BG276" s="4" t="str">
        <f t="shared" si="320"/>
        <v>Indirect Costs</v>
      </c>
      <c r="BH276" s="4" t="str">
        <f t="shared" si="321"/>
        <v>Overheads</v>
      </c>
      <c r="BI276" s="4">
        <f t="shared" si="297"/>
        <v>1</v>
      </c>
      <c r="BJ276" s="4">
        <f t="shared" si="298"/>
        <v>1</v>
      </c>
      <c r="BK276" s="4">
        <f t="shared" si="299"/>
        <v>1</v>
      </c>
      <c r="BL276" s="4">
        <f t="shared" si="300"/>
        <v>1</v>
      </c>
      <c r="BM276" s="4">
        <f t="shared" si="301"/>
        <v>1</v>
      </c>
      <c r="BN276" s="4">
        <f t="shared" si="302"/>
        <v>1</v>
      </c>
      <c r="BO276" s="26">
        <f t="shared" si="303"/>
        <v>704009</v>
      </c>
      <c r="BP276" s="26">
        <f t="shared" si="304"/>
        <v>343878</v>
      </c>
      <c r="BQ276" s="26">
        <f t="shared" si="305"/>
        <v>31745</v>
      </c>
      <c r="BR276" s="26">
        <f t="shared" si="306"/>
        <v>140954</v>
      </c>
      <c r="BS276" s="26">
        <f t="shared" si="307"/>
        <v>60300</v>
      </c>
      <c r="BT276" s="26">
        <f t="shared" si="308"/>
        <v>139131</v>
      </c>
      <c r="BU276" s="27">
        <f t="shared" si="309"/>
        <v>1518897</v>
      </c>
      <c r="BV276" s="27">
        <f t="shared" si="310"/>
        <v>1420017</v>
      </c>
    </row>
    <row r="277" spans="1:74" x14ac:dyDescent="0.2">
      <c r="A277" s="4" t="s">
        <v>795</v>
      </c>
      <c r="B277" s="5">
        <v>45474</v>
      </c>
      <c r="C277" s="5" t="str">
        <f t="shared" si="262"/>
        <v/>
      </c>
      <c r="D277" s="31" t="s">
        <v>1038</v>
      </c>
      <c r="E277" s="4" t="str">
        <f t="shared" si="263"/>
        <v/>
      </c>
      <c r="F277" s="31" t="s">
        <v>1039</v>
      </c>
      <c r="G277" s="4" t="str">
        <f t="shared" si="264"/>
        <v/>
      </c>
      <c r="H277" s="31" t="s">
        <v>1041</v>
      </c>
      <c r="I277" s="4" t="str">
        <f t="shared" si="265"/>
        <v/>
      </c>
      <c r="J277" s="31" t="s">
        <v>1040</v>
      </c>
      <c r="K277" s="4" t="str">
        <f t="shared" si="266"/>
        <v/>
      </c>
      <c r="L277" s="31" t="s">
        <v>1042</v>
      </c>
      <c r="M277" s="4" t="str">
        <f t="shared" si="267"/>
        <v/>
      </c>
      <c r="N277" s="31" t="s">
        <v>1020</v>
      </c>
      <c r="O277" s="4" t="str">
        <f t="shared" si="268"/>
        <v/>
      </c>
      <c r="P277" s="5">
        <v>45504</v>
      </c>
      <c r="Q277" s="5" t="str">
        <f t="shared" si="269"/>
        <v/>
      </c>
      <c r="R277" s="5" t="str">
        <f t="shared" si="270"/>
        <v/>
      </c>
      <c r="S277" s="4">
        <v>379724.26156675117</v>
      </c>
      <c r="T277" s="7">
        <f t="shared" si="311"/>
        <v>379724</v>
      </c>
      <c r="U277" s="4">
        <v>10239</v>
      </c>
      <c r="V277" s="4">
        <f>VLOOKUP(U277,'CC Odoo'!$A$1:$E$998,4,FALSE)</f>
        <v>1011</v>
      </c>
      <c r="W277" s="4" t="str">
        <f t="shared" si="271"/>
        <v>{"1011": 100.0}</v>
      </c>
      <c r="X277" s="4" t="str">
        <f t="shared" si="272"/>
        <v>101011701</v>
      </c>
      <c r="Y277" s="4" t="str">
        <f t="shared" si="273"/>
        <v>3010093</v>
      </c>
      <c r="Z277" s="4" t="str">
        <f t="shared" si="274"/>
        <v>3010094</v>
      </c>
      <c r="AA277" s="4" t="str">
        <f t="shared" si="275"/>
        <v>101011701</v>
      </c>
      <c r="AB277" s="4" t="str">
        <f t="shared" si="276"/>
        <v>3010096</v>
      </c>
      <c r="AC277" s="4" t="str">
        <f t="shared" si="277"/>
        <v>3010097</v>
      </c>
      <c r="AD277" s="5">
        <f t="shared" si="278"/>
        <v>45509</v>
      </c>
      <c r="AE277" s="5" t="str">
        <f t="shared" si="279"/>
        <v/>
      </c>
      <c r="AF277" s="5">
        <f t="shared" si="280"/>
        <v>45479</v>
      </c>
      <c r="AG277" s="5" t="str">
        <f t="shared" si="281"/>
        <v/>
      </c>
      <c r="AH277" s="5">
        <f t="shared" si="282"/>
        <v>45504</v>
      </c>
      <c r="AI277" s="5" t="str">
        <f t="shared" si="283"/>
        <v/>
      </c>
      <c r="AJ277" s="5">
        <f t="shared" si="284"/>
        <v>45489</v>
      </c>
      <c r="AK277" s="5" t="str">
        <f t="shared" si="285"/>
        <v/>
      </c>
      <c r="AL277" s="5">
        <f t="shared" si="286"/>
        <v>45474</v>
      </c>
      <c r="AM277" s="5" t="str">
        <f t="shared" si="287"/>
        <v/>
      </c>
      <c r="AN277" s="5">
        <f t="shared" si="288"/>
        <v>45495</v>
      </c>
      <c r="AO277" s="5" t="str">
        <f t="shared" si="289"/>
        <v/>
      </c>
      <c r="AQ277" s="4" t="str">
        <f t="shared" si="312"/>
        <v>{"</v>
      </c>
      <c r="AR277" s="4" t="str">
        <f t="shared" si="313"/>
        <v>"</v>
      </c>
      <c r="AS277" s="4" t="str">
        <f t="shared" si="314"/>
        <v xml:space="preserve">: </v>
      </c>
      <c r="AT277" s="4" t="str">
        <f t="shared" si="315"/>
        <v>100.0</v>
      </c>
      <c r="AU277" s="4" t="str">
        <f t="shared" si="316"/>
        <v>}</v>
      </c>
      <c r="AW277" s="8" t="str">
        <f t="shared" si="291"/>
        <v>15% PUR</v>
      </c>
      <c r="AX277" s="8" t="str">
        <f t="shared" si="292"/>
        <v>0% PUR</v>
      </c>
      <c r="AY277" s="8" t="str">
        <f t="shared" si="293"/>
        <v>15% PUR</v>
      </c>
      <c r="AZ277" s="8" t="str">
        <f t="shared" si="294"/>
        <v>15% PUR</v>
      </c>
      <c r="BA277" s="8" t="str">
        <f t="shared" si="295"/>
        <v>15% PUR</v>
      </c>
      <c r="BB277" s="8" t="str">
        <f t="shared" si="296"/>
        <v>0% PUR</v>
      </c>
      <c r="BC277" s="4" t="str">
        <f t="shared" si="290"/>
        <v>Deduction of Advance Payment to Suppliers</v>
      </c>
      <c r="BD277" s="4" t="str">
        <f t="shared" si="317"/>
        <v>Manpower</v>
      </c>
      <c r="BE277" s="4" t="str">
        <f t="shared" si="318"/>
        <v>Machinary</v>
      </c>
      <c r="BF277" s="4" t="str">
        <f t="shared" si="319"/>
        <v>Deduction of Advance Payment to Suppliers</v>
      </c>
      <c r="BG277" s="4" t="str">
        <f t="shared" si="320"/>
        <v>Indirect Costs</v>
      </c>
      <c r="BH277" s="4" t="str">
        <f t="shared" si="321"/>
        <v>Overheads</v>
      </c>
      <c r="BI277" s="4">
        <f t="shared" si="297"/>
        <v>-1</v>
      </c>
      <c r="BJ277" s="4">
        <f t="shared" si="298"/>
        <v>1</v>
      </c>
      <c r="BK277" s="4">
        <f t="shared" si="299"/>
        <v>1</v>
      </c>
      <c r="BL277" s="4">
        <f t="shared" si="300"/>
        <v>-1</v>
      </c>
      <c r="BM277" s="4">
        <f t="shared" si="301"/>
        <v>1</v>
      </c>
      <c r="BN277" s="4">
        <f t="shared" si="302"/>
        <v>1</v>
      </c>
      <c r="BO277" s="26">
        <f t="shared" si="303"/>
        <v>176002</v>
      </c>
      <c r="BP277" s="26">
        <f t="shared" si="304"/>
        <v>85970</v>
      </c>
      <c r="BQ277" s="26">
        <f t="shared" si="305"/>
        <v>7936</v>
      </c>
      <c r="BR277" s="26">
        <f t="shared" si="306"/>
        <v>35238</v>
      </c>
      <c r="BS277" s="26">
        <f t="shared" si="307"/>
        <v>15075</v>
      </c>
      <c r="BT277" s="26">
        <f t="shared" si="308"/>
        <v>34783</v>
      </c>
      <c r="BU277" s="27">
        <f t="shared" si="309"/>
        <v>-379724</v>
      </c>
      <c r="BV277" s="27" t="str">
        <f t="shared" si="310"/>
        <v/>
      </c>
    </row>
    <row r="278" spans="1:74" x14ac:dyDescent="0.2">
      <c r="A278" s="4" t="s">
        <v>794</v>
      </c>
      <c r="B278" s="5">
        <v>45474</v>
      </c>
      <c r="C278" s="5">
        <f t="shared" si="262"/>
        <v>45444</v>
      </c>
      <c r="D278" s="31" t="s">
        <v>1038</v>
      </c>
      <c r="E278" s="4" t="str">
        <f t="shared" si="263"/>
        <v>Raw Material Supplier</v>
      </c>
      <c r="F278" s="31" t="s">
        <v>1039</v>
      </c>
      <c r="G278" s="4" t="str">
        <f t="shared" si="264"/>
        <v>Employees Wages &amp; Salaries</v>
      </c>
      <c r="H278" s="31" t="s">
        <v>1041</v>
      </c>
      <c r="I278" s="4" t="str">
        <f t="shared" si="265"/>
        <v>Machinary Depreciation &amp; Maintenance</v>
      </c>
      <c r="J278" s="31" t="s">
        <v>1040</v>
      </c>
      <c r="K278" s="4" t="str">
        <f t="shared" si="266"/>
        <v>Subcontractors &amp; Services</v>
      </c>
      <c r="L278" s="31" t="s">
        <v>1042</v>
      </c>
      <c r="M278" s="4" t="str">
        <f t="shared" si="267"/>
        <v>Indirect Costs</v>
      </c>
      <c r="N278" s="31" t="s">
        <v>1020</v>
      </c>
      <c r="O278" s="4" t="str">
        <f t="shared" si="268"/>
        <v>Overheads</v>
      </c>
      <c r="P278" s="5">
        <v>45504</v>
      </c>
      <c r="Q278" s="5">
        <f t="shared" si="269"/>
        <v>45474</v>
      </c>
      <c r="R278" s="5">
        <f t="shared" si="270"/>
        <v>45474</v>
      </c>
      <c r="S278" s="4">
        <v>500000</v>
      </c>
      <c r="T278" s="7">
        <f t="shared" si="311"/>
        <v>500000</v>
      </c>
      <c r="U278" s="4">
        <v>10250</v>
      </c>
      <c r="V278" s="4">
        <f>VLOOKUP(U278,'CC Odoo'!$A$1:$E$998,4,FALSE)</f>
        <v>1022</v>
      </c>
      <c r="W278" s="4" t="str">
        <f t="shared" si="271"/>
        <v>{"1022": 100.0}</v>
      </c>
      <c r="X278" s="4" t="str">
        <f t="shared" si="272"/>
        <v>3010092</v>
      </c>
      <c r="Y278" s="4" t="str">
        <f t="shared" si="273"/>
        <v>3010093</v>
      </c>
      <c r="Z278" s="4" t="str">
        <f t="shared" si="274"/>
        <v>3010094</v>
      </c>
      <c r="AA278" s="4" t="str">
        <f t="shared" si="275"/>
        <v>3010095</v>
      </c>
      <c r="AB278" s="4" t="str">
        <f t="shared" si="276"/>
        <v>3010096</v>
      </c>
      <c r="AC278" s="4" t="str">
        <f t="shared" si="277"/>
        <v>3010097</v>
      </c>
      <c r="AD278" s="5">
        <f t="shared" si="278"/>
        <v>45509</v>
      </c>
      <c r="AE278" s="5">
        <f t="shared" si="279"/>
        <v>45509</v>
      </c>
      <c r="AF278" s="5">
        <f t="shared" si="280"/>
        <v>45479</v>
      </c>
      <c r="AG278" s="5">
        <f t="shared" si="281"/>
        <v>45479</v>
      </c>
      <c r="AH278" s="5">
        <f t="shared" si="282"/>
        <v>45504</v>
      </c>
      <c r="AI278" s="5">
        <f t="shared" si="283"/>
        <v>45504</v>
      </c>
      <c r="AJ278" s="5">
        <f t="shared" si="284"/>
        <v>45489</v>
      </c>
      <c r="AK278" s="5">
        <f t="shared" si="285"/>
        <v>45489</v>
      </c>
      <c r="AL278" s="5">
        <f t="shared" si="286"/>
        <v>45474</v>
      </c>
      <c r="AM278" s="5">
        <f t="shared" si="287"/>
        <v>45474</v>
      </c>
      <c r="AN278" s="5">
        <f t="shared" si="288"/>
        <v>45495</v>
      </c>
      <c r="AO278" s="5">
        <f t="shared" si="289"/>
        <v>45495</v>
      </c>
      <c r="AQ278" s="4" t="str">
        <f t="shared" si="312"/>
        <v>{"</v>
      </c>
      <c r="AR278" s="4" t="str">
        <f t="shared" si="313"/>
        <v>"</v>
      </c>
      <c r="AS278" s="4" t="str">
        <f t="shared" si="314"/>
        <v xml:space="preserve">: </v>
      </c>
      <c r="AT278" s="4" t="str">
        <f t="shared" si="315"/>
        <v>100.0</v>
      </c>
      <c r="AU278" s="4" t="str">
        <f t="shared" si="316"/>
        <v>}</v>
      </c>
      <c r="AW278" s="8" t="str">
        <f t="shared" si="291"/>
        <v>15% PUR</v>
      </c>
      <c r="AX278" s="8" t="str">
        <f t="shared" si="292"/>
        <v>0% PUR</v>
      </c>
      <c r="AY278" s="8" t="str">
        <f t="shared" si="293"/>
        <v>15% PUR</v>
      </c>
      <c r="AZ278" s="8" t="str">
        <f t="shared" si="294"/>
        <v>15% PUR</v>
      </c>
      <c r="BA278" s="8" t="str">
        <f t="shared" si="295"/>
        <v>15% PUR</v>
      </c>
      <c r="BB278" s="8" t="str">
        <f t="shared" si="296"/>
        <v>0% PUR</v>
      </c>
      <c r="BC278" s="4" t="str">
        <f t="shared" si="290"/>
        <v>Raw Material</v>
      </c>
      <c r="BD278" s="4" t="str">
        <f t="shared" si="317"/>
        <v>Manpower</v>
      </c>
      <c r="BE278" s="4" t="str">
        <f t="shared" si="318"/>
        <v>Machinary</v>
      </c>
      <c r="BF278" s="4" t="str">
        <f t="shared" si="319"/>
        <v>Subcontractors</v>
      </c>
      <c r="BG278" s="4" t="str">
        <f t="shared" si="320"/>
        <v>Indirect Costs</v>
      </c>
      <c r="BH278" s="4" t="str">
        <f t="shared" si="321"/>
        <v>Overheads</v>
      </c>
      <c r="BI278" s="4">
        <f t="shared" si="297"/>
        <v>1</v>
      </c>
      <c r="BJ278" s="4">
        <f t="shared" si="298"/>
        <v>1</v>
      </c>
      <c r="BK278" s="4">
        <f t="shared" si="299"/>
        <v>1</v>
      </c>
      <c r="BL278" s="4">
        <f t="shared" si="300"/>
        <v>1</v>
      </c>
      <c r="BM278" s="4">
        <f t="shared" si="301"/>
        <v>1</v>
      </c>
      <c r="BN278" s="4">
        <f t="shared" si="302"/>
        <v>1</v>
      </c>
      <c r="BO278" s="26">
        <f t="shared" si="303"/>
        <v>231750</v>
      </c>
      <c r="BP278" s="26">
        <f t="shared" si="304"/>
        <v>113200</v>
      </c>
      <c r="BQ278" s="26">
        <f t="shared" si="305"/>
        <v>10450</v>
      </c>
      <c r="BR278" s="26">
        <f t="shared" si="306"/>
        <v>46400</v>
      </c>
      <c r="BS278" s="26">
        <f t="shared" si="307"/>
        <v>19850</v>
      </c>
      <c r="BT278" s="26">
        <f t="shared" si="308"/>
        <v>45800</v>
      </c>
      <c r="BU278" s="27">
        <f t="shared" si="309"/>
        <v>500000</v>
      </c>
      <c r="BV278" s="27">
        <f t="shared" si="310"/>
        <v>467450</v>
      </c>
    </row>
    <row r="279" spans="1:74" x14ac:dyDescent="0.2">
      <c r="A279" s="4" t="s">
        <v>795</v>
      </c>
      <c r="B279" s="5">
        <v>45474</v>
      </c>
      <c r="C279" s="5" t="str">
        <f t="shared" si="262"/>
        <v/>
      </c>
      <c r="D279" s="31" t="s">
        <v>1038</v>
      </c>
      <c r="E279" s="4" t="str">
        <f t="shared" si="263"/>
        <v/>
      </c>
      <c r="F279" s="31" t="s">
        <v>1039</v>
      </c>
      <c r="G279" s="4" t="str">
        <f t="shared" si="264"/>
        <v/>
      </c>
      <c r="H279" s="31" t="s">
        <v>1041</v>
      </c>
      <c r="I279" s="4" t="str">
        <f t="shared" si="265"/>
        <v/>
      </c>
      <c r="J279" s="31" t="s">
        <v>1040</v>
      </c>
      <c r="K279" s="4" t="str">
        <f t="shared" si="266"/>
        <v/>
      </c>
      <c r="L279" s="31" t="s">
        <v>1042</v>
      </c>
      <c r="M279" s="4" t="str">
        <f t="shared" si="267"/>
        <v/>
      </c>
      <c r="N279" s="31" t="s">
        <v>1020</v>
      </c>
      <c r="O279" s="4" t="str">
        <f t="shared" si="268"/>
        <v/>
      </c>
      <c r="P279" s="5">
        <v>45504</v>
      </c>
      <c r="Q279" s="5" t="str">
        <f t="shared" si="269"/>
        <v/>
      </c>
      <c r="R279" s="5" t="str">
        <f t="shared" si="270"/>
        <v/>
      </c>
      <c r="S279" s="4">
        <v>100000</v>
      </c>
      <c r="T279" s="7">
        <f t="shared" si="311"/>
        <v>100000</v>
      </c>
      <c r="U279" s="4">
        <v>10250</v>
      </c>
      <c r="V279" s="4">
        <f>VLOOKUP(U279,'CC Odoo'!$A$1:$E$998,4,FALSE)</f>
        <v>1022</v>
      </c>
      <c r="W279" s="4" t="str">
        <f t="shared" si="271"/>
        <v>{"1022": 100.0}</v>
      </c>
      <c r="X279" s="4" t="str">
        <f t="shared" si="272"/>
        <v>101011701</v>
      </c>
      <c r="Y279" s="4" t="str">
        <f t="shared" si="273"/>
        <v>3010093</v>
      </c>
      <c r="Z279" s="4" t="str">
        <f t="shared" si="274"/>
        <v>3010094</v>
      </c>
      <c r="AA279" s="4" t="str">
        <f t="shared" si="275"/>
        <v>101011701</v>
      </c>
      <c r="AB279" s="4" t="str">
        <f t="shared" si="276"/>
        <v>3010096</v>
      </c>
      <c r="AC279" s="4" t="str">
        <f t="shared" si="277"/>
        <v>3010097</v>
      </c>
      <c r="AD279" s="5">
        <f t="shared" si="278"/>
        <v>45509</v>
      </c>
      <c r="AE279" s="5" t="str">
        <f t="shared" si="279"/>
        <v/>
      </c>
      <c r="AF279" s="5">
        <f t="shared" si="280"/>
        <v>45479</v>
      </c>
      <c r="AG279" s="5" t="str">
        <f t="shared" si="281"/>
        <v/>
      </c>
      <c r="AH279" s="5">
        <f t="shared" si="282"/>
        <v>45504</v>
      </c>
      <c r="AI279" s="5" t="str">
        <f t="shared" si="283"/>
        <v/>
      </c>
      <c r="AJ279" s="5">
        <f t="shared" si="284"/>
        <v>45489</v>
      </c>
      <c r="AK279" s="5" t="str">
        <f t="shared" si="285"/>
        <v/>
      </c>
      <c r="AL279" s="5">
        <f t="shared" si="286"/>
        <v>45474</v>
      </c>
      <c r="AM279" s="5" t="str">
        <f t="shared" si="287"/>
        <v/>
      </c>
      <c r="AN279" s="5">
        <f t="shared" si="288"/>
        <v>45495</v>
      </c>
      <c r="AO279" s="5" t="str">
        <f t="shared" si="289"/>
        <v/>
      </c>
      <c r="AQ279" s="4" t="str">
        <f t="shared" si="312"/>
        <v>{"</v>
      </c>
      <c r="AR279" s="4" t="str">
        <f t="shared" si="313"/>
        <v>"</v>
      </c>
      <c r="AS279" s="4" t="str">
        <f t="shared" si="314"/>
        <v xml:space="preserve">: </v>
      </c>
      <c r="AT279" s="4" t="str">
        <f t="shared" si="315"/>
        <v>100.0</v>
      </c>
      <c r="AU279" s="4" t="str">
        <f t="shared" si="316"/>
        <v>}</v>
      </c>
      <c r="AW279" s="8" t="str">
        <f t="shared" si="291"/>
        <v>15% PUR</v>
      </c>
      <c r="AX279" s="8" t="str">
        <f t="shared" si="292"/>
        <v>0% PUR</v>
      </c>
      <c r="AY279" s="8" t="str">
        <f t="shared" si="293"/>
        <v>15% PUR</v>
      </c>
      <c r="AZ279" s="8" t="str">
        <f t="shared" si="294"/>
        <v>15% PUR</v>
      </c>
      <c r="BA279" s="8" t="str">
        <f t="shared" si="295"/>
        <v>15% PUR</v>
      </c>
      <c r="BB279" s="8" t="str">
        <f t="shared" si="296"/>
        <v>0% PUR</v>
      </c>
      <c r="BC279" s="4" t="str">
        <f t="shared" si="290"/>
        <v>Deduction of Advance Payment to Suppliers</v>
      </c>
      <c r="BD279" s="4" t="str">
        <f t="shared" si="317"/>
        <v>Manpower</v>
      </c>
      <c r="BE279" s="4" t="str">
        <f t="shared" si="318"/>
        <v>Machinary</v>
      </c>
      <c r="BF279" s="4" t="str">
        <f t="shared" si="319"/>
        <v>Deduction of Advance Payment to Suppliers</v>
      </c>
      <c r="BG279" s="4" t="str">
        <f t="shared" si="320"/>
        <v>Indirect Costs</v>
      </c>
      <c r="BH279" s="4" t="str">
        <f t="shared" si="321"/>
        <v>Overheads</v>
      </c>
      <c r="BI279" s="4">
        <f t="shared" si="297"/>
        <v>-1</v>
      </c>
      <c r="BJ279" s="4">
        <f t="shared" si="298"/>
        <v>1</v>
      </c>
      <c r="BK279" s="4">
        <f t="shared" si="299"/>
        <v>1</v>
      </c>
      <c r="BL279" s="4">
        <f t="shared" si="300"/>
        <v>-1</v>
      </c>
      <c r="BM279" s="4">
        <f t="shared" si="301"/>
        <v>1</v>
      </c>
      <c r="BN279" s="4">
        <f t="shared" si="302"/>
        <v>1</v>
      </c>
      <c r="BO279" s="26">
        <f t="shared" si="303"/>
        <v>46350</v>
      </c>
      <c r="BP279" s="26">
        <f t="shared" si="304"/>
        <v>22640</v>
      </c>
      <c r="BQ279" s="26">
        <f t="shared" si="305"/>
        <v>2090</v>
      </c>
      <c r="BR279" s="26">
        <f t="shared" si="306"/>
        <v>9280</v>
      </c>
      <c r="BS279" s="26">
        <f t="shared" si="307"/>
        <v>3970</v>
      </c>
      <c r="BT279" s="26">
        <f t="shared" si="308"/>
        <v>9160</v>
      </c>
      <c r="BU279" s="27">
        <f t="shared" si="309"/>
        <v>-100000</v>
      </c>
      <c r="BV279" s="27" t="str">
        <f t="shared" si="310"/>
        <v/>
      </c>
    </row>
    <row r="280" spans="1:74" x14ac:dyDescent="0.2">
      <c r="A280" s="4" t="s">
        <v>794</v>
      </c>
      <c r="B280" s="5">
        <v>45474</v>
      </c>
      <c r="C280" s="5">
        <f t="shared" si="262"/>
        <v>45444</v>
      </c>
      <c r="D280" s="31" t="s">
        <v>1038</v>
      </c>
      <c r="E280" s="4" t="str">
        <f t="shared" si="263"/>
        <v>Raw Material Supplier</v>
      </c>
      <c r="F280" s="31" t="s">
        <v>1039</v>
      </c>
      <c r="G280" s="4" t="str">
        <f t="shared" si="264"/>
        <v>Employees Wages &amp; Salaries</v>
      </c>
      <c r="H280" s="31" t="s">
        <v>1041</v>
      </c>
      <c r="I280" s="4" t="str">
        <f t="shared" si="265"/>
        <v>Machinary Depreciation &amp; Maintenance</v>
      </c>
      <c r="J280" s="31" t="s">
        <v>1040</v>
      </c>
      <c r="K280" s="4" t="str">
        <f t="shared" si="266"/>
        <v>Subcontractors &amp; Services</v>
      </c>
      <c r="L280" s="31" t="s">
        <v>1042</v>
      </c>
      <c r="M280" s="4" t="str">
        <f t="shared" si="267"/>
        <v>Indirect Costs</v>
      </c>
      <c r="N280" s="31" t="s">
        <v>1020</v>
      </c>
      <c r="O280" s="4" t="str">
        <f t="shared" si="268"/>
        <v>Overheads</v>
      </c>
      <c r="P280" s="5">
        <v>45504</v>
      </c>
      <c r="Q280" s="5">
        <f t="shared" si="269"/>
        <v>45474</v>
      </c>
      <c r="R280" s="5">
        <f t="shared" si="270"/>
        <v>45474</v>
      </c>
      <c r="S280" s="4">
        <v>1500000</v>
      </c>
      <c r="T280" s="7">
        <f t="shared" si="311"/>
        <v>1500000</v>
      </c>
      <c r="U280" s="4">
        <v>10249</v>
      </c>
      <c r="V280" s="4">
        <f>VLOOKUP(U280,'CC Odoo'!$A$1:$E$998,4,FALSE)</f>
        <v>1021</v>
      </c>
      <c r="W280" s="4" t="str">
        <f t="shared" si="271"/>
        <v>{"1021": 100.0}</v>
      </c>
      <c r="X280" s="4" t="str">
        <f t="shared" si="272"/>
        <v>3010092</v>
      </c>
      <c r="Y280" s="4" t="str">
        <f t="shared" si="273"/>
        <v>3010093</v>
      </c>
      <c r="Z280" s="4" t="str">
        <f t="shared" si="274"/>
        <v>3010094</v>
      </c>
      <c r="AA280" s="4" t="str">
        <f t="shared" si="275"/>
        <v>3010095</v>
      </c>
      <c r="AB280" s="4" t="str">
        <f t="shared" si="276"/>
        <v>3010096</v>
      </c>
      <c r="AC280" s="4" t="str">
        <f t="shared" si="277"/>
        <v>3010097</v>
      </c>
      <c r="AD280" s="5">
        <f t="shared" si="278"/>
        <v>45509</v>
      </c>
      <c r="AE280" s="5">
        <f t="shared" si="279"/>
        <v>45509</v>
      </c>
      <c r="AF280" s="5">
        <f t="shared" si="280"/>
        <v>45479</v>
      </c>
      <c r="AG280" s="5">
        <f t="shared" si="281"/>
        <v>45479</v>
      </c>
      <c r="AH280" s="5">
        <f t="shared" si="282"/>
        <v>45504</v>
      </c>
      <c r="AI280" s="5">
        <f t="shared" si="283"/>
        <v>45504</v>
      </c>
      <c r="AJ280" s="5">
        <f t="shared" si="284"/>
        <v>45489</v>
      </c>
      <c r="AK280" s="5">
        <f t="shared" si="285"/>
        <v>45489</v>
      </c>
      <c r="AL280" s="5">
        <f t="shared" si="286"/>
        <v>45474</v>
      </c>
      <c r="AM280" s="5">
        <f t="shared" si="287"/>
        <v>45474</v>
      </c>
      <c r="AN280" s="5">
        <f t="shared" si="288"/>
        <v>45495</v>
      </c>
      <c r="AO280" s="5">
        <f t="shared" si="289"/>
        <v>45495</v>
      </c>
      <c r="AQ280" s="4" t="str">
        <f t="shared" si="312"/>
        <v>{"</v>
      </c>
      <c r="AR280" s="4" t="str">
        <f t="shared" si="313"/>
        <v>"</v>
      </c>
      <c r="AS280" s="4" t="str">
        <f t="shared" si="314"/>
        <v xml:space="preserve">: </v>
      </c>
      <c r="AT280" s="4" t="str">
        <f t="shared" si="315"/>
        <v>100.0</v>
      </c>
      <c r="AU280" s="4" t="str">
        <f t="shared" si="316"/>
        <v>}</v>
      </c>
      <c r="AW280" s="8" t="str">
        <f t="shared" si="291"/>
        <v>15% PUR</v>
      </c>
      <c r="AX280" s="8" t="str">
        <f t="shared" si="292"/>
        <v>0% PUR</v>
      </c>
      <c r="AY280" s="8" t="str">
        <f t="shared" si="293"/>
        <v>15% PUR</v>
      </c>
      <c r="AZ280" s="8" t="str">
        <f t="shared" si="294"/>
        <v>15% PUR</v>
      </c>
      <c r="BA280" s="8" t="str">
        <f t="shared" si="295"/>
        <v>15% PUR</v>
      </c>
      <c r="BB280" s="8" t="str">
        <f t="shared" si="296"/>
        <v>0% PUR</v>
      </c>
      <c r="BC280" s="4" t="str">
        <f t="shared" si="290"/>
        <v>Raw Material</v>
      </c>
      <c r="BD280" s="4" t="str">
        <f t="shared" si="317"/>
        <v>Manpower</v>
      </c>
      <c r="BE280" s="4" t="str">
        <f t="shared" si="318"/>
        <v>Machinary</v>
      </c>
      <c r="BF280" s="4" t="str">
        <f t="shared" si="319"/>
        <v>Subcontractors</v>
      </c>
      <c r="BG280" s="4" t="str">
        <f t="shared" si="320"/>
        <v>Indirect Costs</v>
      </c>
      <c r="BH280" s="4" t="str">
        <f t="shared" si="321"/>
        <v>Overheads</v>
      </c>
      <c r="BI280" s="4">
        <f t="shared" si="297"/>
        <v>1</v>
      </c>
      <c r="BJ280" s="4">
        <f t="shared" si="298"/>
        <v>1</v>
      </c>
      <c r="BK280" s="4">
        <f t="shared" si="299"/>
        <v>1</v>
      </c>
      <c r="BL280" s="4">
        <f t="shared" si="300"/>
        <v>1</v>
      </c>
      <c r="BM280" s="4">
        <f t="shared" si="301"/>
        <v>1</v>
      </c>
      <c r="BN280" s="4">
        <f t="shared" si="302"/>
        <v>1</v>
      </c>
      <c r="BO280" s="26">
        <f t="shared" si="303"/>
        <v>695250</v>
      </c>
      <c r="BP280" s="26">
        <f t="shared" si="304"/>
        <v>339600</v>
      </c>
      <c r="BQ280" s="26">
        <f t="shared" si="305"/>
        <v>31350</v>
      </c>
      <c r="BR280" s="26">
        <f t="shared" si="306"/>
        <v>139200</v>
      </c>
      <c r="BS280" s="26">
        <f t="shared" si="307"/>
        <v>59550</v>
      </c>
      <c r="BT280" s="26">
        <f t="shared" si="308"/>
        <v>137400</v>
      </c>
      <c r="BU280" s="27">
        <f t="shared" si="309"/>
        <v>1500000</v>
      </c>
      <c r="BV280" s="27">
        <f t="shared" si="310"/>
        <v>1402350</v>
      </c>
    </row>
    <row r="281" spans="1:74" x14ac:dyDescent="0.2">
      <c r="A281" s="4" t="s">
        <v>795</v>
      </c>
      <c r="B281" s="5">
        <v>45474</v>
      </c>
      <c r="C281" s="5" t="str">
        <f t="shared" si="262"/>
        <v/>
      </c>
      <c r="D281" s="31" t="s">
        <v>1038</v>
      </c>
      <c r="E281" s="4" t="str">
        <f t="shared" si="263"/>
        <v/>
      </c>
      <c r="F281" s="31" t="s">
        <v>1039</v>
      </c>
      <c r="G281" s="4" t="str">
        <f t="shared" si="264"/>
        <v/>
      </c>
      <c r="H281" s="31" t="s">
        <v>1041</v>
      </c>
      <c r="I281" s="4" t="str">
        <f t="shared" si="265"/>
        <v/>
      </c>
      <c r="J281" s="31" t="s">
        <v>1040</v>
      </c>
      <c r="K281" s="4" t="str">
        <f t="shared" si="266"/>
        <v/>
      </c>
      <c r="L281" s="31" t="s">
        <v>1042</v>
      </c>
      <c r="M281" s="4" t="str">
        <f t="shared" si="267"/>
        <v/>
      </c>
      <c r="N281" s="31" t="s">
        <v>1020</v>
      </c>
      <c r="O281" s="4" t="str">
        <f t="shared" si="268"/>
        <v/>
      </c>
      <c r="P281" s="5">
        <v>45504</v>
      </c>
      <c r="Q281" s="5" t="str">
        <f t="shared" si="269"/>
        <v/>
      </c>
      <c r="R281" s="5" t="str">
        <f t="shared" si="270"/>
        <v/>
      </c>
      <c r="S281" s="4">
        <v>225000</v>
      </c>
      <c r="T281" s="7">
        <f t="shared" si="311"/>
        <v>225000</v>
      </c>
      <c r="U281" s="4">
        <v>10249</v>
      </c>
      <c r="V281" s="4">
        <f>VLOOKUP(U281,'CC Odoo'!$A$1:$E$998,4,FALSE)</f>
        <v>1021</v>
      </c>
      <c r="W281" s="4" t="str">
        <f t="shared" si="271"/>
        <v>{"1021": 100.0}</v>
      </c>
      <c r="X281" s="4" t="str">
        <f t="shared" si="272"/>
        <v>101011701</v>
      </c>
      <c r="Y281" s="4" t="str">
        <f t="shared" si="273"/>
        <v>3010093</v>
      </c>
      <c r="Z281" s="4" t="str">
        <f t="shared" si="274"/>
        <v>3010094</v>
      </c>
      <c r="AA281" s="4" t="str">
        <f t="shared" si="275"/>
        <v>101011701</v>
      </c>
      <c r="AB281" s="4" t="str">
        <f t="shared" si="276"/>
        <v>3010096</v>
      </c>
      <c r="AC281" s="4" t="str">
        <f t="shared" si="277"/>
        <v>3010097</v>
      </c>
      <c r="AD281" s="5">
        <f t="shared" si="278"/>
        <v>45509</v>
      </c>
      <c r="AE281" s="5" t="str">
        <f t="shared" si="279"/>
        <v/>
      </c>
      <c r="AF281" s="5">
        <f t="shared" si="280"/>
        <v>45479</v>
      </c>
      <c r="AG281" s="5" t="str">
        <f t="shared" si="281"/>
        <v/>
      </c>
      <c r="AH281" s="5">
        <f t="shared" si="282"/>
        <v>45504</v>
      </c>
      <c r="AI281" s="5" t="str">
        <f t="shared" si="283"/>
        <v/>
      </c>
      <c r="AJ281" s="5">
        <f t="shared" si="284"/>
        <v>45489</v>
      </c>
      <c r="AK281" s="5" t="str">
        <f t="shared" si="285"/>
        <v/>
      </c>
      <c r="AL281" s="5">
        <f t="shared" si="286"/>
        <v>45474</v>
      </c>
      <c r="AM281" s="5" t="str">
        <f t="shared" si="287"/>
        <v/>
      </c>
      <c r="AN281" s="5">
        <f t="shared" si="288"/>
        <v>45495</v>
      </c>
      <c r="AO281" s="5" t="str">
        <f t="shared" si="289"/>
        <v/>
      </c>
      <c r="AQ281" s="4" t="str">
        <f t="shared" si="312"/>
        <v>{"</v>
      </c>
      <c r="AR281" s="4" t="str">
        <f t="shared" si="313"/>
        <v>"</v>
      </c>
      <c r="AS281" s="4" t="str">
        <f t="shared" si="314"/>
        <v xml:space="preserve">: </v>
      </c>
      <c r="AT281" s="4" t="str">
        <f t="shared" si="315"/>
        <v>100.0</v>
      </c>
      <c r="AU281" s="4" t="str">
        <f t="shared" si="316"/>
        <v>}</v>
      </c>
      <c r="AW281" s="8" t="str">
        <f t="shared" si="291"/>
        <v>15% PUR</v>
      </c>
      <c r="AX281" s="8" t="str">
        <f t="shared" si="292"/>
        <v>0% PUR</v>
      </c>
      <c r="AY281" s="8" t="str">
        <f t="shared" si="293"/>
        <v>15% PUR</v>
      </c>
      <c r="AZ281" s="8" t="str">
        <f t="shared" si="294"/>
        <v>15% PUR</v>
      </c>
      <c r="BA281" s="8" t="str">
        <f t="shared" si="295"/>
        <v>15% PUR</v>
      </c>
      <c r="BB281" s="8" t="str">
        <f t="shared" si="296"/>
        <v>0% PUR</v>
      </c>
      <c r="BC281" s="4" t="str">
        <f t="shared" si="290"/>
        <v>Deduction of Advance Payment to Suppliers</v>
      </c>
      <c r="BD281" s="4" t="str">
        <f t="shared" si="317"/>
        <v>Manpower</v>
      </c>
      <c r="BE281" s="4" t="str">
        <f t="shared" si="318"/>
        <v>Machinary</v>
      </c>
      <c r="BF281" s="4" t="str">
        <f t="shared" si="319"/>
        <v>Deduction of Advance Payment to Suppliers</v>
      </c>
      <c r="BG281" s="4" t="str">
        <f t="shared" si="320"/>
        <v>Indirect Costs</v>
      </c>
      <c r="BH281" s="4" t="str">
        <f t="shared" si="321"/>
        <v>Overheads</v>
      </c>
      <c r="BI281" s="4">
        <f t="shared" si="297"/>
        <v>-1</v>
      </c>
      <c r="BJ281" s="4">
        <f t="shared" si="298"/>
        <v>1</v>
      </c>
      <c r="BK281" s="4">
        <f t="shared" si="299"/>
        <v>1</v>
      </c>
      <c r="BL281" s="4">
        <f t="shared" si="300"/>
        <v>-1</v>
      </c>
      <c r="BM281" s="4">
        <f t="shared" si="301"/>
        <v>1</v>
      </c>
      <c r="BN281" s="4">
        <f t="shared" si="302"/>
        <v>1</v>
      </c>
      <c r="BO281" s="26">
        <f t="shared" si="303"/>
        <v>104288</v>
      </c>
      <c r="BP281" s="26">
        <f t="shared" si="304"/>
        <v>50940</v>
      </c>
      <c r="BQ281" s="26">
        <f t="shared" si="305"/>
        <v>4703</v>
      </c>
      <c r="BR281" s="26">
        <f t="shared" si="306"/>
        <v>20880</v>
      </c>
      <c r="BS281" s="26">
        <f t="shared" si="307"/>
        <v>8933</v>
      </c>
      <c r="BT281" s="26">
        <f t="shared" si="308"/>
        <v>20610</v>
      </c>
      <c r="BU281" s="27">
        <f t="shared" si="309"/>
        <v>-225000</v>
      </c>
      <c r="BV281" s="27" t="str">
        <f t="shared" si="310"/>
        <v/>
      </c>
    </row>
    <row r="282" spans="1:74" x14ac:dyDescent="0.2">
      <c r="A282" s="4" t="s">
        <v>794</v>
      </c>
      <c r="B282" s="5">
        <v>45474</v>
      </c>
      <c r="C282" s="5">
        <f t="shared" si="262"/>
        <v>45444</v>
      </c>
      <c r="D282" s="31" t="s">
        <v>1038</v>
      </c>
      <c r="E282" s="4" t="str">
        <f t="shared" si="263"/>
        <v>Raw Material Supplier</v>
      </c>
      <c r="F282" s="31" t="s">
        <v>1039</v>
      </c>
      <c r="G282" s="4" t="str">
        <f t="shared" si="264"/>
        <v>Employees Wages &amp; Salaries</v>
      </c>
      <c r="H282" s="31" t="s">
        <v>1041</v>
      </c>
      <c r="I282" s="4" t="str">
        <f t="shared" si="265"/>
        <v>Machinary Depreciation &amp; Maintenance</v>
      </c>
      <c r="J282" s="31" t="s">
        <v>1040</v>
      </c>
      <c r="K282" s="4" t="str">
        <f t="shared" si="266"/>
        <v>Subcontractors &amp; Services</v>
      </c>
      <c r="L282" s="31" t="s">
        <v>1042</v>
      </c>
      <c r="M282" s="4" t="str">
        <f t="shared" si="267"/>
        <v>Indirect Costs</v>
      </c>
      <c r="N282" s="31" t="s">
        <v>1020</v>
      </c>
      <c r="O282" s="4" t="str">
        <f t="shared" si="268"/>
        <v>Overheads</v>
      </c>
      <c r="P282" s="5">
        <v>45504</v>
      </c>
      <c r="Q282" s="5">
        <f t="shared" si="269"/>
        <v>45474</v>
      </c>
      <c r="R282" s="5">
        <f t="shared" si="270"/>
        <v>45474</v>
      </c>
      <c r="S282" s="4">
        <v>4506303.2544092899</v>
      </c>
      <c r="T282" s="7">
        <f t="shared" si="311"/>
        <v>4506303</v>
      </c>
      <c r="U282" s="4">
        <v>10139</v>
      </c>
      <c r="V282" s="4">
        <f>VLOOKUP(U282,'CC Odoo'!$A$1:$E$998,4,FALSE)</f>
        <v>911</v>
      </c>
      <c r="W282" s="4" t="str">
        <f t="shared" si="271"/>
        <v>{"911": 100.0}</v>
      </c>
      <c r="X282" s="4" t="str">
        <f t="shared" si="272"/>
        <v>3010092</v>
      </c>
      <c r="Y282" s="4" t="str">
        <f t="shared" si="273"/>
        <v>3010093</v>
      </c>
      <c r="Z282" s="4" t="str">
        <f t="shared" si="274"/>
        <v>3010094</v>
      </c>
      <c r="AA282" s="4" t="str">
        <f t="shared" si="275"/>
        <v>3010095</v>
      </c>
      <c r="AB282" s="4" t="str">
        <f t="shared" si="276"/>
        <v>3010096</v>
      </c>
      <c r="AC282" s="4" t="str">
        <f t="shared" si="277"/>
        <v>3010097</v>
      </c>
      <c r="AD282" s="5">
        <f t="shared" si="278"/>
        <v>45509</v>
      </c>
      <c r="AE282" s="5">
        <f t="shared" si="279"/>
        <v>45509</v>
      </c>
      <c r="AF282" s="5">
        <f t="shared" si="280"/>
        <v>45479</v>
      </c>
      <c r="AG282" s="5">
        <f t="shared" si="281"/>
        <v>45479</v>
      </c>
      <c r="AH282" s="5">
        <f t="shared" si="282"/>
        <v>45504</v>
      </c>
      <c r="AI282" s="5">
        <f t="shared" si="283"/>
        <v>45504</v>
      </c>
      <c r="AJ282" s="5">
        <f t="shared" si="284"/>
        <v>45489</v>
      </c>
      <c r="AK282" s="5">
        <f t="shared" si="285"/>
        <v>45489</v>
      </c>
      <c r="AL282" s="5">
        <f t="shared" si="286"/>
        <v>45474</v>
      </c>
      <c r="AM282" s="5">
        <f t="shared" si="287"/>
        <v>45474</v>
      </c>
      <c r="AN282" s="5">
        <f t="shared" si="288"/>
        <v>45495</v>
      </c>
      <c r="AO282" s="5">
        <f t="shared" si="289"/>
        <v>45495</v>
      </c>
      <c r="AQ282" s="4" t="str">
        <f t="shared" si="312"/>
        <v>{"</v>
      </c>
      <c r="AR282" s="4" t="str">
        <f t="shared" si="313"/>
        <v>"</v>
      </c>
      <c r="AS282" s="4" t="str">
        <f t="shared" si="314"/>
        <v xml:space="preserve">: </v>
      </c>
      <c r="AT282" s="4" t="str">
        <f t="shared" si="315"/>
        <v>100.0</v>
      </c>
      <c r="AU282" s="4" t="str">
        <f t="shared" si="316"/>
        <v>}</v>
      </c>
      <c r="AW282" s="8" t="str">
        <f t="shared" si="291"/>
        <v>15% PUR</v>
      </c>
      <c r="AX282" s="8" t="str">
        <f t="shared" si="292"/>
        <v>0% PUR</v>
      </c>
      <c r="AY282" s="8" t="str">
        <f t="shared" si="293"/>
        <v>15% PUR</v>
      </c>
      <c r="AZ282" s="8" t="str">
        <f t="shared" si="294"/>
        <v>15% PUR</v>
      </c>
      <c r="BA282" s="8" t="str">
        <f t="shared" si="295"/>
        <v>15% PUR</v>
      </c>
      <c r="BB282" s="8" t="str">
        <f t="shared" si="296"/>
        <v>0% PUR</v>
      </c>
      <c r="BC282" s="4" t="str">
        <f t="shared" si="290"/>
        <v>Raw Material</v>
      </c>
      <c r="BD282" s="4" t="str">
        <f t="shared" si="317"/>
        <v>Manpower</v>
      </c>
      <c r="BE282" s="4" t="str">
        <f t="shared" si="318"/>
        <v>Machinary</v>
      </c>
      <c r="BF282" s="4" t="str">
        <f t="shared" si="319"/>
        <v>Subcontractors</v>
      </c>
      <c r="BG282" s="4" t="str">
        <f t="shared" si="320"/>
        <v>Indirect Costs</v>
      </c>
      <c r="BH282" s="4" t="str">
        <f t="shared" si="321"/>
        <v>Overheads</v>
      </c>
      <c r="BI282" s="4">
        <f t="shared" si="297"/>
        <v>1</v>
      </c>
      <c r="BJ282" s="4">
        <f t="shared" si="298"/>
        <v>1</v>
      </c>
      <c r="BK282" s="4">
        <f t="shared" si="299"/>
        <v>1</v>
      </c>
      <c r="BL282" s="4">
        <f t="shared" si="300"/>
        <v>1</v>
      </c>
      <c r="BM282" s="4">
        <f t="shared" si="301"/>
        <v>1</v>
      </c>
      <c r="BN282" s="4">
        <f t="shared" si="302"/>
        <v>1</v>
      </c>
      <c r="BO282" s="26">
        <f t="shared" si="303"/>
        <v>2088671</v>
      </c>
      <c r="BP282" s="26">
        <f t="shared" si="304"/>
        <v>1020227</v>
      </c>
      <c r="BQ282" s="26">
        <f t="shared" si="305"/>
        <v>94182</v>
      </c>
      <c r="BR282" s="26">
        <f t="shared" si="306"/>
        <v>418185</v>
      </c>
      <c r="BS282" s="26">
        <f t="shared" si="307"/>
        <v>178900</v>
      </c>
      <c r="BT282" s="26">
        <f t="shared" si="308"/>
        <v>412777</v>
      </c>
      <c r="BU282" s="27">
        <f t="shared" si="309"/>
        <v>4506303</v>
      </c>
      <c r="BV282" s="27">
        <f t="shared" si="310"/>
        <v>4212942</v>
      </c>
    </row>
    <row r="283" spans="1:74" x14ac:dyDescent="0.2">
      <c r="A283" s="4" t="s">
        <v>795</v>
      </c>
      <c r="B283" s="5">
        <v>45474</v>
      </c>
      <c r="C283" s="5" t="str">
        <f t="shared" si="262"/>
        <v/>
      </c>
      <c r="D283" s="31" t="s">
        <v>1038</v>
      </c>
      <c r="E283" s="4" t="str">
        <f t="shared" si="263"/>
        <v/>
      </c>
      <c r="F283" s="31" t="s">
        <v>1039</v>
      </c>
      <c r="G283" s="4" t="str">
        <f t="shared" si="264"/>
        <v/>
      </c>
      <c r="H283" s="31" t="s">
        <v>1041</v>
      </c>
      <c r="I283" s="4" t="str">
        <f t="shared" si="265"/>
        <v/>
      </c>
      <c r="J283" s="31" t="s">
        <v>1040</v>
      </c>
      <c r="K283" s="4" t="str">
        <f t="shared" si="266"/>
        <v/>
      </c>
      <c r="L283" s="31" t="s">
        <v>1042</v>
      </c>
      <c r="M283" s="4" t="str">
        <f t="shared" si="267"/>
        <v/>
      </c>
      <c r="N283" s="31" t="s">
        <v>1020</v>
      </c>
      <c r="O283" s="4" t="str">
        <f t="shared" si="268"/>
        <v/>
      </c>
      <c r="P283" s="5">
        <v>45504</v>
      </c>
      <c r="Q283" s="5" t="str">
        <f t="shared" si="269"/>
        <v/>
      </c>
      <c r="R283" s="5" t="str">
        <f t="shared" si="270"/>
        <v/>
      </c>
      <c r="S283" s="4">
        <v>264970.63135926623</v>
      </c>
      <c r="T283" s="7">
        <f t="shared" si="311"/>
        <v>264971</v>
      </c>
      <c r="U283" s="4">
        <v>10139</v>
      </c>
      <c r="V283" s="4">
        <f>VLOOKUP(U283,'CC Odoo'!$A$1:$E$998,4,FALSE)</f>
        <v>911</v>
      </c>
      <c r="W283" s="4" t="str">
        <f t="shared" si="271"/>
        <v>{"911": 100.0}</v>
      </c>
      <c r="X283" s="4" t="str">
        <f t="shared" si="272"/>
        <v>101011701</v>
      </c>
      <c r="Y283" s="4" t="str">
        <f t="shared" si="273"/>
        <v>3010093</v>
      </c>
      <c r="Z283" s="4" t="str">
        <f t="shared" si="274"/>
        <v>3010094</v>
      </c>
      <c r="AA283" s="4" t="str">
        <f t="shared" si="275"/>
        <v>101011701</v>
      </c>
      <c r="AB283" s="4" t="str">
        <f t="shared" si="276"/>
        <v>3010096</v>
      </c>
      <c r="AC283" s="4" t="str">
        <f t="shared" si="277"/>
        <v>3010097</v>
      </c>
      <c r="AD283" s="5">
        <f t="shared" si="278"/>
        <v>45509</v>
      </c>
      <c r="AE283" s="5" t="str">
        <f t="shared" si="279"/>
        <v/>
      </c>
      <c r="AF283" s="5">
        <f t="shared" si="280"/>
        <v>45479</v>
      </c>
      <c r="AG283" s="5" t="str">
        <f t="shared" si="281"/>
        <v/>
      </c>
      <c r="AH283" s="5">
        <f t="shared" si="282"/>
        <v>45504</v>
      </c>
      <c r="AI283" s="5" t="str">
        <f t="shared" si="283"/>
        <v/>
      </c>
      <c r="AJ283" s="5">
        <f t="shared" si="284"/>
        <v>45489</v>
      </c>
      <c r="AK283" s="5" t="str">
        <f t="shared" si="285"/>
        <v/>
      </c>
      <c r="AL283" s="5">
        <f t="shared" si="286"/>
        <v>45474</v>
      </c>
      <c r="AM283" s="5" t="str">
        <f t="shared" si="287"/>
        <v/>
      </c>
      <c r="AN283" s="5">
        <f t="shared" si="288"/>
        <v>45495</v>
      </c>
      <c r="AO283" s="5" t="str">
        <f t="shared" si="289"/>
        <v/>
      </c>
      <c r="AQ283" s="4" t="str">
        <f t="shared" si="312"/>
        <v>{"</v>
      </c>
      <c r="AR283" s="4" t="str">
        <f t="shared" si="313"/>
        <v>"</v>
      </c>
      <c r="AS283" s="4" t="str">
        <f t="shared" si="314"/>
        <v xml:space="preserve">: </v>
      </c>
      <c r="AT283" s="4" t="str">
        <f t="shared" si="315"/>
        <v>100.0</v>
      </c>
      <c r="AU283" s="4" t="str">
        <f t="shared" si="316"/>
        <v>}</v>
      </c>
      <c r="AW283" s="8" t="str">
        <f t="shared" si="291"/>
        <v>15% PUR</v>
      </c>
      <c r="AX283" s="8" t="str">
        <f t="shared" si="292"/>
        <v>0% PUR</v>
      </c>
      <c r="AY283" s="8" t="str">
        <f t="shared" si="293"/>
        <v>15% PUR</v>
      </c>
      <c r="AZ283" s="8" t="str">
        <f t="shared" si="294"/>
        <v>15% PUR</v>
      </c>
      <c r="BA283" s="8" t="str">
        <f t="shared" si="295"/>
        <v>15% PUR</v>
      </c>
      <c r="BB283" s="8" t="str">
        <f t="shared" si="296"/>
        <v>0% PUR</v>
      </c>
      <c r="BC283" s="4" t="str">
        <f t="shared" si="290"/>
        <v>Deduction of Advance Payment to Suppliers</v>
      </c>
      <c r="BD283" s="4" t="str">
        <f t="shared" si="317"/>
        <v>Manpower</v>
      </c>
      <c r="BE283" s="4" t="str">
        <f t="shared" si="318"/>
        <v>Machinary</v>
      </c>
      <c r="BF283" s="4" t="str">
        <f t="shared" si="319"/>
        <v>Deduction of Advance Payment to Suppliers</v>
      </c>
      <c r="BG283" s="4" t="str">
        <f t="shared" si="320"/>
        <v>Indirect Costs</v>
      </c>
      <c r="BH283" s="4" t="str">
        <f t="shared" si="321"/>
        <v>Overheads</v>
      </c>
      <c r="BI283" s="4">
        <f t="shared" si="297"/>
        <v>-1</v>
      </c>
      <c r="BJ283" s="4">
        <f t="shared" si="298"/>
        <v>1</v>
      </c>
      <c r="BK283" s="4">
        <f t="shared" si="299"/>
        <v>1</v>
      </c>
      <c r="BL283" s="4">
        <f t="shared" si="300"/>
        <v>-1</v>
      </c>
      <c r="BM283" s="4">
        <f t="shared" si="301"/>
        <v>1</v>
      </c>
      <c r="BN283" s="4">
        <f t="shared" si="302"/>
        <v>1</v>
      </c>
      <c r="BO283" s="26">
        <f t="shared" si="303"/>
        <v>122814</v>
      </c>
      <c r="BP283" s="26">
        <f t="shared" si="304"/>
        <v>59989</v>
      </c>
      <c r="BQ283" s="26">
        <f t="shared" si="305"/>
        <v>5538</v>
      </c>
      <c r="BR283" s="26">
        <f t="shared" si="306"/>
        <v>24589</v>
      </c>
      <c r="BS283" s="26">
        <f t="shared" si="307"/>
        <v>10519</v>
      </c>
      <c r="BT283" s="26">
        <f t="shared" si="308"/>
        <v>24271</v>
      </c>
      <c r="BU283" s="27">
        <f t="shared" si="309"/>
        <v>-264971</v>
      </c>
      <c r="BV283" s="27" t="str">
        <f t="shared" si="310"/>
        <v/>
      </c>
    </row>
    <row r="284" spans="1:74" x14ac:dyDescent="0.2">
      <c r="A284" s="4" t="s">
        <v>794</v>
      </c>
      <c r="B284" s="5">
        <v>45474</v>
      </c>
      <c r="C284" s="5">
        <f t="shared" si="262"/>
        <v>45444</v>
      </c>
      <c r="D284" s="31" t="s">
        <v>1038</v>
      </c>
      <c r="E284" s="4" t="str">
        <f t="shared" si="263"/>
        <v>Raw Material Supplier</v>
      </c>
      <c r="F284" s="31" t="s">
        <v>1039</v>
      </c>
      <c r="G284" s="4" t="str">
        <f t="shared" si="264"/>
        <v>Employees Wages &amp; Salaries</v>
      </c>
      <c r="H284" s="31" t="s">
        <v>1041</v>
      </c>
      <c r="I284" s="4" t="str">
        <f t="shared" si="265"/>
        <v>Machinary Depreciation &amp; Maintenance</v>
      </c>
      <c r="J284" s="31" t="s">
        <v>1040</v>
      </c>
      <c r="K284" s="4" t="str">
        <f t="shared" si="266"/>
        <v>Subcontractors &amp; Services</v>
      </c>
      <c r="L284" s="31" t="s">
        <v>1042</v>
      </c>
      <c r="M284" s="4" t="str">
        <f t="shared" si="267"/>
        <v>Indirect Costs</v>
      </c>
      <c r="N284" s="31" t="s">
        <v>1020</v>
      </c>
      <c r="O284" s="4" t="str">
        <f t="shared" si="268"/>
        <v>Overheads</v>
      </c>
      <c r="P284" s="5">
        <v>45504</v>
      </c>
      <c r="Q284" s="5">
        <f t="shared" si="269"/>
        <v>45474</v>
      </c>
      <c r="R284" s="5">
        <f t="shared" si="270"/>
        <v>45474</v>
      </c>
      <c r="S284" s="4">
        <v>227992.6</v>
      </c>
      <c r="T284" s="7">
        <f t="shared" si="311"/>
        <v>227993</v>
      </c>
      <c r="U284" s="4">
        <v>10190</v>
      </c>
      <c r="V284" s="4">
        <f>VLOOKUP(U284,'CC Odoo'!$A$1:$E$998,4,FALSE)</f>
        <v>962</v>
      </c>
      <c r="W284" s="4" t="str">
        <f t="shared" si="271"/>
        <v>{"962": 100.0}</v>
      </c>
      <c r="X284" s="4" t="str">
        <f t="shared" si="272"/>
        <v>3010092</v>
      </c>
      <c r="Y284" s="4" t="str">
        <f t="shared" si="273"/>
        <v>3010093</v>
      </c>
      <c r="Z284" s="4" t="str">
        <f t="shared" si="274"/>
        <v>3010094</v>
      </c>
      <c r="AA284" s="4" t="str">
        <f t="shared" si="275"/>
        <v>3010095</v>
      </c>
      <c r="AB284" s="4" t="str">
        <f t="shared" si="276"/>
        <v>3010096</v>
      </c>
      <c r="AC284" s="4" t="str">
        <f t="shared" si="277"/>
        <v>3010097</v>
      </c>
      <c r="AD284" s="5">
        <f t="shared" si="278"/>
        <v>45509</v>
      </c>
      <c r="AE284" s="5">
        <f t="shared" si="279"/>
        <v>45509</v>
      </c>
      <c r="AF284" s="5">
        <f t="shared" si="280"/>
        <v>45479</v>
      </c>
      <c r="AG284" s="5">
        <f t="shared" si="281"/>
        <v>45479</v>
      </c>
      <c r="AH284" s="5">
        <f t="shared" si="282"/>
        <v>45504</v>
      </c>
      <c r="AI284" s="5">
        <f t="shared" si="283"/>
        <v>45504</v>
      </c>
      <c r="AJ284" s="5">
        <f t="shared" si="284"/>
        <v>45489</v>
      </c>
      <c r="AK284" s="5">
        <f t="shared" si="285"/>
        <v>45489</v>
      </c>
      <c r="AL284" s="5">
        <f t="shared" si="286"/>
        <v>45474</v>
      </c>
      <c r="AM284" s="5">
        <f t="shared" si="287"/>
        <v>45474</v>
      </c>
      <c r="AN284" s="5">
        <f t="shared" si="288"/>
        <v>45495</v>
      </c>
      <c r="AO284" s="5">
        <f t="shared" si="289"/>
        <v>45495</v>
      </c>
      <c r="AQ284" s="4" t="str">
        <f t="shared" si="312"/>
        <v>{"</v>
      </c>
      <c r="AR284" s="4" t="str">
        <f t="shared" si="313"/>
        <v>"</v>
      </c>
      <c r="AS284" s="4" t="str">
        <f t="shared" si="314"/>
        <v xml:space="preserve">: </v>
      </c>
      <c r="AT284" s="4" t="str">
        <f t="shared" si="315"/>
        <v>100.0</v>
      </c>
      <c r="AU284" s="4" t="str">
        <f t="shared" si="316"/>
        <v>}</v>
      </c>
      <c r="AW284" s="8" t="str">
        <f t="shared" si="291"/>
        <v>15% PUR</v>
      </c>
      <c r="AX284" s="8" t="str">
        <f t="shared" si="292"/>
        <v>0% PUR</v>
      </c>
      <c r="AY284" s="8" t="str">
        <f t="shared" si="293"/>
        <v>15% PUR</v>
      </c>
      <c r="AZ284" s="8" t="str">
        <f t="shared" si="294"/>
        <v>15% PUR</v>
      </c>
      <c r="BA284" s="8" t="str">
        <f t="shared" si="295"/>
        <v>15% PUR</v>
      </c>
      <c r="BB284" s="8" t="str">
        <f t="shared" si="296"/>
        <v>0% PUR</v>
      </c>
      <c r="BC284" s="4" t="str">
        <f t="shared" si="290"/>
        <v>Raw Material</v>
      </c>
      <c r="BD284" s="4" t="str">
        <f t="shared" si="317"/>
        <v>Manpower</v>
      </c>
      <c r="BE284" s="4" t="str">
        <f t="shared" si="318"/>
        <v>Machinary</v>
      </c>
      <c r="BF284" s="4" t="str">
        <f t="shared" si="319"/>
        <v>Subcontractors</v>
      </c>
      <c r="BG284" s="4" t="str">
        <f t="shared" si="320"/>
        <v>Indirect Costs</v>
      </c>
      <c r="BH284" s="4" t="str">
        <f t="shared" si="321"/>
        <v>Overheads</v>
      </c>
      <c r="BI284" s="4">
        <f t="shared" si="297"/>
        <v>1</v>
      </c>
      <c r="BJ284" s="4">
        <f t="shared" si="298"/>
        <v>1</v>
      </c>
      <c r="BK284" s="4">
        <f t="shared" si="299"/>
        <v>1</v>
      </c>
      <c r="BL284" s="4">
        <f t="shared" si="300"/>
        <v>1</v>
      </c>
      <c r="BM284" s="4">
        <f t="shared" si="301"/>
        <v>1</v>
      </c>
      <c r="BN284" s="4">
        <f t="shared" si="302"/>
        <v>1</v>
      </c>
      <c r="BO284" s="26">
        <f t="shared" si="303"/>
        <v>105675</v>
      </c>
      <c r="BP284" s="26">
        <f t="shared" si="304"/>
        <v>51618</v>
      </c>
      <c r="BQ284" s="26">
        <f t="shared" si="305"/>
        <v>4765</v>
      </c>
      <c r="BR284" s="26">
        <f t="shared" si="306"/>
        <v>21158</v>
      </c>
      <c r="BS284" s="26">
        <f t="shared" si="307"/>
        <v>9051</v>
      </c>
      <c r="BT284" s="26">
        <f t="shared" si="308"/>
        <v>20884</v>
      </c>
      <c r="BU284" s="27">
        <f t="shared" si="309"/>
        <v>227993</v>
      </c>
      <c r="BV284" s="27">
        <f t="shared" si="310"/>
        <v>213151</v>
      </c>
    </row>
    <row r="285" spans="1:74" x14ac:dyDescent="0.2">
      <c r="A285" s="4" t="s">
        <v>795</v>
      </c>
      <c r="B285" s="5">
        <v>45474</v>
      </c>
      <c r="C285" s="5" t="str">
        <f t="shared" si="262"/>
        <v/>
      </c>
      <c r="D285" s="31" t="s">
        <v>1038</v>
      </c>
      <c r="E285" s="4" t="str">
        <f t="shared" si="263"/>
        <v/>
      </c>
      <c r="F285" s="31" t="s">
        <v>1039</v>
      </c>
      <c r="G285" s="4" t="str">
        <f t="shared" si="264"/>
        <v/>
      </c>
      <c r="H285" s="31" t="s">
        <v>1041</v>
      </c>
      <c r="I285" s="4" t="str">
        <f t="shared" si="265"/>
        <v/>
      </c>
      <c r="J285" s="31" t="s">
        <v>1040</v>
      </c>
      <c r="K285" s="4" t="str">
        <f t="shared" si="266"/>
        <v/>
      </c>
      <c r="L285" s="31" t="s">
        <v>1042</v>
      </c>
      <c r="M285" s="4" t="str">
        <f t="shared" si="267"/>
        <v/>
      </c>
      <c r="N285" s="31" t="s">
        <v>1020</v>
      </c>
      <c r="O285" s="4" t="str">
        <f t="shared" si="268"/>
        <v/>
      </c>
      <c r="P285" s="5">
        <v>45504</v>
      </c>
      <c r="Q285" s="5" t="str">
        <f t="shared" si="269"/>
        <v/>
      </c>
      <c r="R285" s="5" t="str">
        <f t="shared" si="270"/>
        <v/>
      </c>
      <c r="S285" s="4">
        <v>22799.260000000002</v>
      </c>
      <c r="T285" s="7">
        <f t="shared" si="311"/>
        <v>22799</v>
      </c>
      <c r="U285" s="4">
        <v>10190</v>
      </c>
      <c r="V285" s="4">
        <f>VLOOKUP(U285,'CC Odoo'!$A$1:$E$998,4,FALSE)</f>
        <v>962</v>
      </c>
      <c r="W285" s="4" t="str">
        <f t="shared" si="271"/>
        <v>{"962": 100.0}</v>
      </c>
      <c r="X285" s="4" t="str">
        <f t="shared" si="272"/>
        <v>101011701</v>
      </c>
      <c r="Y285" s="4" t="str">
        <f t="shared" si="273"/>
        <v>3010093</v>
      </c>
      <c r="Z285" s="4" t="str">
        <f t="shared" si="274"/>
        <v>3010094</v>
      </c>
      <c r="AA285" s="4" t="str">
        <f t="shared" si="275"/>
        <v>101011701</v>
      </c>
      <c r="AB285" s="4" t="str">
        <f t="shared" si="276"/>
        <v>3010096</v>
      </c>
      <c r="AC285" s="4" t="str">
        <f t="shared" si="277"/>
        <v>3010097</v>
      </c>
      <c r="AD285" s="5">
        <f t="shared" si="278"/>
        <v>45509</v>
      </c>
      <c r="AE285" s="5" t="str">
        <f t="shared" si="279"/>
        <v/>
      </c>
      <c r="AF285" s="5">
        <f t="shared" si="280"/>
        <v>45479</v>
      </c>
      <c r="AG285" s="5" t="str">
        <f t="shared" si="281"/>
        <v/>
      </c>
      <c r="AH285" s="5">
        <f t="shared" si="282"/>
        <v>45504</v>
      </c>
      <c r="AI285" s="5" t="str">
        <f t="shared" si="283"/>
        <v/>
      </c>
      <c r="AJ285" s="5">
        <f t="shared" si="284"/>
        <v>45489</v>
      </c>
      <c r="AK285" s="5" t="str">
        <f t="shared" si="285"/>
        <v/>
      </c>
      <c r="AL285" s="5">
        <f t="shared" si="286"/>
        <v>45474</v>
      </c>
      <c r="AM285" s="5" t="str">
        <f t="shared" si="287"/>
        <v/>
      </c>
      <c r="AN285" s="5">
        <f t="shared" si="288"/>
        <v>45495</v>
      </c>
      <c r="AO285" s="5" t="str">
        <f t="shared" si="289"/>
        <v/>
      </c>
      <c r="AQ285" s="4" t="str">
        <f t="shared" si="312"/>
        <v>{"</v>
      </c>
      <c r="AR285" s="4" t="str">
        <f t="shared" si="313"/>
        <v>"</v>
      </c>
      <c r="AS285" s="4" t="str">
        <f t="shared" si="314"/>
        <v xml:space="preserve">: </v>
      </c>
      <c r="AT285" s="4" t="str">
        <f t="shared" si="315"/>
        <v>100.0</v>
      </c>
      <c r="AU285" s="4" t="str">
        <f t="shared" si="316"/>
        <v>}</v>
      </c>
      <c r="AW285" s="8" t="str">
        <f t="shared" si="291"/>
        <v>15% PUR</v>
      </c>
      <c r="AX285" s="8" t="str">
        <f t="shared" si="292"/>
        <v>0% PUR</v>
      </c>
      <c r="AY285" s="8" t="str">
        <f t="shared" si="293"/>
        <v>15% PUR</v>
      </c>
      <c r="AZ285" s="8" t="str">
        <f t="shared" si="294"/>
        <v>15% PUR</v>
      </c>
      <c r="BA285" s="8" t="str">
        <f t="shared" si="295"/>
        <v>15% PUR</v>
      </c>
      <c r="BB285" s="8" t="str">
        <f t="shared" si="296"/>
        <v>0% PUR</v>
      </c>
      <c r="BC285" s="4" t="str">
        <f t="shared" si="290"/>
        <v>Deduction of Advance Payment to Suppliers</v>
      </c>
      <c r="BD285" s="4" t="str">
        <f t="shared" si="317"/>
        <v>Manpower</v>
      </c>
      <c r="BE285" s="4" t="str">
        <f t="shared" si="318"/>
        <v>Machinary</v>
      </c>
      <c r="BF285" s="4" t="str">
        <f t="shared" si="319"/>
        <v>Deduction of Advance Payment to Suppliers</v>
      </c>
      <c r="BG285" s="4" t="str">
        <f t="shared" si="320"/>
        <v>Indirect Costs</v>
      </c>
      <c r="BH285" s="4" t="str">
        <f t="shared" si="321"/>
        <v>Overheads</v>
      </c>
      <c r="BI285" s="4">
        <f t="shared" si="297"/>
        <v>-1</v>
      </c>
      <c r="BJ285" s="4">
        <f t="shared" si="298"/>
        <v>1</v>
      </c>
      <c r="BK285" s="4">
        <f t="shared" si="299"/>
        <v>1</v>
      </c>
      <c r="BL285" s="4">
        <f t="shared" si="300"/>
        <v>-1</v>
      </c>
      <c r="BM285" s="4">
        <f t="shared" si="301"/>
        <v>1</v>
      </c>
      <c r="BN285" s="4">
        <f t="shared" si="302"/>
        <v>1</v>
      </c>
      <c r="BO285" s="26">
        <f t="shared" si="303"/>
        <v>10567</v>
      </c>
      <c r="BP285" s="26">
        <f t="shared" si="304"/>
        <v>5162</v>
      </c>
      <c r="BQ285" s="26">
        <f t="shared" si="305"/>
        <v>476</v>
      </c>
      <c r="BR285" s="26">
        <f t="shared" si="306"/>
        <v>2116</v>
      </c>
      <c r="BS285" s="26">
        <f t="shared" si="307"/>
        <v>905</v>
      </c>
      <c r="BT285" s="26">
        <f t="shared" si="308"/>
        <v>2088</v>
      </c>
      <c r="BU285" s="27">
        <f t="shared" si="309"/>
        <v>-22799</v>
      </c>
      <c r="BV285" s="27" t="str">
        <f t="shared" si="310"/>
        <v/>
      </c>
    </row>
    <row r="286" spans="1:74" x14ac:dyDescent="0.2">
      <c r="A286" s="4" t="s">
        <v>794</v>
      </c>
      <c r="B286" s="5">
        <v>45474</v>
      </c>
      <c r="C286" s="5">
        <f t="shared" si="262"/>
        <v>45444</v>
      </c>
      <c r="D286" s="31" t="s">
        <v>1038</v>
      </c>
      <c r="E286" s="4" t="str">
        <f t="shared" si="263"/>
        <v>Raw Material Supplier</v>
      </c>
      <c r="F286" s="31" t="s">
        <v>1039</v>
      </c>
      <c r="G286" s="4" t="str">
        <f t="shared" si="264"/>
        <v>Employees Wages &amp; Salaries</v>
      </c>
      <c r="H286" s="31" t="s">
        <v>1041</v>
      </c>
      <c r="I286" s="4" t="str">
        <f t="shared" si="265"/>
        <v>Machinary Depreciation &amp; Maintenance</v>
      </c>
      <c r="J286" s="31" t="s">
        <v>1040</v>
      </c>
      <c r="K286" s="4" t="str">
        <f t="shared" si="266"/>
        <v>Subcontractors &amp; Services</v>
      </c>
      <c r="L286" s="31" t="s">
        <v>1042</v>
      </c>
      <c r="M286" s="4" t="str">
        <f t="shared" si="267"/>
        <v>Indirect Costs</v>
      </c>
      <c r="N286" s="31" t="s">
        <v>1020</v>
      </c>
      <c r="O286" s="4" t="str">
        <f t="shared" si="268"/>
        <v>Overheads</v>
      </c>
      <c r="P286" s="5">
        <v>45504</v>
      </c>
      <c r="Q286" s="5">
        <f t="shared" si="269"/>
        <v>45474</v>
      </c>
      <c r="R286" s="5">
        <f t="shared" si="270"/>
        <v>45474</v>
      </c>
      <c r="S286" s="4">
        <v>2745360.4000000004</v>
      </c>
      <c r="T286" s="7">
        <f t="shared" si="311"/>
        <v>2745360</v>
      </c>
      <c r="U286" s="4">
        <v>10264</v>
      </c>
      <c r="V286" s="4">
        <f>VLOOKUP(U286,'CC Odoo'!$A$1:$E$998,4,FALSE)</f>
        <v>1110</v>
      </c>
      <c r="W286" s="4" t="str">
        <f t="shared" si="271"/>
        <v>{"1110": 100.0}</v>
      </c>
      <c r="X286" s="4" t="str">
        <f t="shared" si="272"/>
        <v>3010092</v>
      </c>
      <c r="Y286" s="4" t="str">
        <f t="shared" si="273"/>
        <v>3010093</v>
      </c>
      <c r="Z286" s="4" t="str">
        <f t="shared" si="274"/>
        <v>3010094</v>
      </c>
      <c r="AA286" s="4" t="str">
        <f t="shared" si="275"/>
        <v>3010095</v>
      </c>
      <c r="AB286" s="4" t="str">
        <f t="shared" si="276"/>
        <v>3010096</v>
      </c>
      <c r="AC286" s="4" t="str">
        <f t="shared" si="277"/>
        <v>3010097</v>
      </c>
      <c r="AD286" s="5">
        <f t="shared" si="278"/>
        <v>45509</v>
      </c>
      <c r="AE286" s="5">
        <f t="shared" si="279"/>
        <v>45509</v>
      </c>
      <c r="AF286" s="5">
        <f t="shared" si="280"/>
        <v>45479</v>
      </c>
      <c r="AG286" s="5">
        <f t="shared" si="281"/>
        <v>45479</v>
      </c>
      <c r="AH286" s="5">
        <f t="shared" si="282"/>
        <v>45504</v>
      </c>
      <c r="AI286" s="5">
        <f t="shared" si="283"/>
        <v>45504</v>
      </c>
      <c r="AJ286" s="5">
        <f t="shared" si="284"/>
        <v>45489</v>
      </c>
      <c r="AK286" s="5">
        <f t="shared" si="285"/>
        <v>45489</v>
      </c>
      <c r="AL286" s="5">
        <f t="shared" si="286"/>
        <v>45474</v>
      </c>
      <c r="AM286" s="5">
        <f t="shared" si="287"/>
        <v>45474</v>
      </c>
      <c r="AN286" s="5">
        <f t="shared" si="288"/>
        <v>45495</v>
      </c>
      <c r="AO286" s="5">
        <f t="shared" si="289"/>
        <v>45495</v>
      </c>
      <c r="AQ286" s="4" t="str">
        <f t="shared" si="312"/>
        <v>{"</v>
      </c>
      <c r="AR286" s="4" t="str">
        <f t="shared" si="313"/>
        <v>"</v>
      </c>
      <c r="AS286" s="4" t="str">
        <f t="shared" si="314"/>
        <v xml:space="preserve">: </v>
      </c>
      <c r="AT286" s="4" t="str">
        <f t="shared" si="315"/>
        <v>100.0</v>
      </c>
      <c r="AU286" s="4" t="str">
        <f t="shared" si="316"/>
        <v>}</v>
      </c>
      <c r="AW286" s="8" t="str">
        <f t="shared" si="291"/>
        <v>15% PUR</v>
      </c>
      <c r="AX286" s="8" t="str">
        <f t="shared" si="292"/>
        <v>0% PUR</v>
      </c>
      <c r="AY286" s="8" t="str">
        <f t="shared" si="293"/>
        <v>15% PUR</v>
      </c>
      <c r="AZ286" s="8" t="str">
        <f t="shared" si="294"/>
        <v>15% PUR</v>
      </c>
      <c r="BA286" s="8" t="str">
        <f t="shared" si="295"/>
        <v>15% PUR</v>
      </c>
      <c r="BB286" s="8" t="str">
        <f t="shared" si="296"/>
        <v>0% PUR</v>
      </c>
      <c r="BC286" s="4" t="str">
        <f t="shared" si="290"/>
        <v>Raw Material</v>
      </c>
      <c r="BD286" s="4" t="str">
        <f t="shared" si="317"/>
        <v>Manpower</v>
      </c>
      <c r="BE286" s="4" t="str">
        <f t="shared" si="318"/>
        <v>Machinary</v>
      </c>
      <c r="BF286" s="4" t="str">
        <f t="shared" si="319"/>
        <v>Subcontractors</v>
      </c>
      <c r="BG286" s="4" t="str">
        <f t="shared" si="320"/>
        <v>Indirect Costs</v>
      </c>
      <c r="BH286" s="4" t="str">
        <f t="shared" si="321"/>
        <v>Overheads</v>
      </c>
      <c r="BI286" s="4">
        <f t="shared" si="297"/>
        <v>1</v>
      </c>
      <c r="BJ286" s="4">
        <f t="shared" si="298"/>
        <v>1</v>
      </c>
      <c r="BK286" s="4">
        <f t="shared" si="299"/>
        <v>1</v>
      </c>
      <c r="BL286" s="4">
        <f t="shared" si="300"/>
        <v>1</v>
      </c>
      <c r="BM286" s="4">
        <f t="shared" si="301"/>
        <v>1</v>
      </c>
      <c r="BN286" s="4">
        <f t="shared" si="302"/>
        <v>1</v>
      </c>
      <c r="BO286" s="26">
        <f t="shared" si="303"/>
        <v>1272474</v>
      </c>
      <c r="BP286" s="26">
        <f t="shared" si="304"/>
        <v>621550</v>
      </c>
      <c r="BQ286" s="26">
        <f t="shared" si="305"/>
        <v>57378</v>
      </c>
      <c r="BR286" s="26">
        <f t="shared" si="306"/>
        <v>254769</v>
      </c>
      <c r="BS286" s="26">
        <f t="shared" si="307"/>
        <v>108991</v>
      </c>
      <c r="BT286" s="26">
        <f t="shared" si="308"/>
        <v>251475</v>
      </c>
      <c r="BU286" s="27">
        <f t="shared" si="309"/>
        <v>2745360</v>
      </c>
      <c r="BV286" s="27">
        <f t="shared" si="310"/>
        <v>2566637</v>
      </c>
    </row>
    <row r="287" spans="1:74" x14ac:dyDescent="0.2">
      <c r="A287" s="4" t="s">
        <v>795</v>
      </c>
      <c r="B287" s="5">
        <v>45474</v>
      </c>
      <c r="C287" s="5" t="str">
        <f t="shared" si="262"/>
        <v/>
      </c>
      <c r="D287" s="31" t="s">
        <v>1038</v>
      </c>
      <c r="E287" s="4" t="str">
        <f t="shared" si="263"/>
        <v/>
      </c>
      <c r="F287" s="31" t="s">
        <v>1039</v>
      </c>
      <c r="G287" s="4" t="str">
        <f t="shared" si="264"/>
        <v/>
      </c>
      <c r="H287" s="31" t="s">
        <v>1041</v>
      </c>
      <c r="I287" s="4" t="str">
        <f t="shared" si="265"/>
        <v/>
      </c>
      <c r="J287" s="31" t="s">
        <v>1040</v>
      </c>
      <c r="K287" s="4" t="str">
        <f t="shared" si="266"/>
        <v/>
      </c>
      <c r="L287" s="31" t="s">
        <v>1042</v>
      </c>
      <c r="M287" s="4" t="str">
        <f t="shared" si="267"/>
        <v/>
      </c>
      <c r="N287" s="31" t="s">
        <v>1020</v>
      </c>
      <c r="O287" s="4" t="str">
        <f t="shared" si="268"/>
        <v/>
      </c>
      <c r="P287" s="5">
        <v>45504</v>
      </c>
      <c r="Q287" s="5" t="str">
        <f t="shared" si="269"/>
        <v/>
      </c>
      <c r="R287" s="5" t="str">
        <f t="shared" si="270"/>
        <v/>
      </c>
      <c r="S287" s="4">
        <v>823608.12000000011</v>
      </c>
      <c r="T287" s="7">
        <f t="shared" si="311"/>
        <v>823608</v>
      </c>
      <c r="U287" s="4">
        <v>10264</v>
      </c>
      <c r="V287" s="4">
        <f>VLOOKUP(U287,'CC Odoo'!$A$1:$E$998,4,FALSE)</f>
        <v>1110</v>
      </c>
      <c r="W287" s="4" t="str">
        <f t="shared" si="271"/>
        <v>{"1110": 100.0}</v>
      </c>
      <c r="X287" s="4" t="str">
        <f t="shared" si="272"/>
        <v>101011701</v>
      </c>
      <c r="Y287" s="4" t="str">
        <f t="shared" si="273"/>
        <v>3010093</v>
      </c>
      <c r="Z287" s="4" t="str">
        <f t="shared" si="274"/>
        <v>3010094</v>
      </c>
      <c r="AA287" s="4" t="str">
        <f t="shared" si="275"/>
        <v>101011701</v>
      </c>
      <c r="AB287" s="4" t="str">
        <f t="shared" si="276"/>
        <v>3010096</v>
      </c>
      <c r="AC287" s="4" t="str">
        <f t="shared" si="277"/>
        <v>3010097</v>
      </c>
      <c r="AD287" s="5">
        <f t="shared" si="278"/>
        <v>45509</v>
      </c>
      <c r="AE287" s="5" t="str">
        <f t="shared" si="279"/>
        <v/>
      </c>
      <c r="AF287" s="5">
        <f t="shared" si="280"/>
        <v>45479</v>
      </c>
      <c r="AG287" s="5" t="str">
        <f t="shared" si="281"/>
        <v/>
      </c>
      <c r="AH287" s="5">
        <f t="shared" si="282"/>
        <v>45504</v>
      </c>
      <c r="AI287" s="5" t="str">
        <f t="shared" si="283"/>
        <v/>
      </c>
      <c r="AJ287" s="5">
        <f t="shared" si="284"/>
        <v>45489</v>
      </c>
      <c r="AK287" s="5" t="str">
        <f t="shared" si="285"/>
        <v/>
      </c>
      <c r="AL287" s="5">
        <f t="shared" si="286"/>
        <v>45474</v>
      </c>
      <c r="AM287" s="5" t="str">
        <f t="shared" si="287"/>
        <v/>
      </c>
      <c r="AN287" s="5">
        <f t="shared" si="288"/>
        <v>45495</v>
      </c>
      <c r="AO287" s="5" t="str">
        <f t="shared" si="289"/>
        <v/>
      </c>
      <c r="AQ287" s="4" t="str">
        <f t="shared" si="312"/>
        <v>{"</v>
      </c>
      <c r="AR287" s="4" t="str">
        <f t="shared" si="313"/>
        <v>"</v>
      </c>
      <c r="AS287" s="4" t="str">
        <f t="shared" si="314"/>
        <v xml:space="preserve">: </v>
      </c>
      <c r="AT287" s="4" t="str">
        <f t="shared" si="315"/>
        <v>100.0</v>
      </c>
      <c r="AU287" s="4" t="str">
        <f t="shared" si="316"/>
        <v>}</v>
      </c>
      <c r="AW287" s="8" t="str">
        <f t="shared" si="291"/>
        <v>15% PUR</v>
      </c>
      <c r="AX287" s="8" t="str">
        <f t="shared" si="292"/>
        <v>0% PUR</v>
      </c>
      <c r="AY287" s="8" t="str">
        <f t="shared" si="293"/>
        <v>15% PUR</v>
      </c>
      <c r="AZ287" s="8" t="str">
        <f t="shared" si="294"/>
        <v>15% PUR</v>
      </c>
      <c r="BA287" s="8" t="str">
        <f t="shared" si="295"/>
        <v>15% PUR</v>
      </c>
      <c r="BB287" s="8" t="str">
        <f t="shared" si="296"/>
        <v>0% PUR</v>
      </c>
      <c r="BC287" s="4" t="str">
        <f t="shared" si="290"/>
        <v>Deduction of Advance Payment to Suppliers</v>
      </c>
      <c r="BD287" s="4" t="str">
        <f t="shared" si="317"/>
        <v>Manpower</v>
      </c>
      <c r="BE287" s="4" t="str">
        <f t="shared" si="318"/>
        <v>Machinary</v>
      </c>
      <c r="BF287" s="4" t="str">
        <f t="shared" si="319"/>
        <v>Deduction of Advance Payment to Suppliers</v>
      </c>
      <c r="BG287" s="4" t="str">
        <f t="shared" si="320"/>
        <v>Indirect Costs</v>
      </c>
      <c r="BH287" s="4" t="str">
        <f t="shared" si="321"/>
        <v>Overheads</v>
      </c>
      <c r="BI287" s="4">
        <f t="shared" si="297"/>
        <v>-1</v>
      </c>
      <c r="BJ287" s="4">
        <f t="shared" si="298"/>
        <v>1</v>
      </c>
      <c r="BK287" s="4">
        <f t="shared" si="299"/>
        <v>1</v>
      </c>
      <c r="BL287" s="4">
        <f t="shared" si="300"/>
        <v>-1</v>
      </c>
      <c r="BM287" s="4">
        <f t="shared" si="301"/>
        <v>1</v>
      </c>
      <c r="BN287" s="4">
        <f t="shared" si="302"/>
        <v>1</v>
      </c>
      <c r="BO287" s="26">
        <f t="shared" si="303"/>
        <v>381742</v>
      </c>
      <c r="BP287" s="26">
        <f t="shared" si="304"/>
        <v>186465</v>
      </c>
      <c r="BQ287" s="26">
        <f t="shared" si="305"/>
        <v>17213</v>
      </c>
      <c r="BR287" s="26">
        <f t="shared" si="306"/>
        <v>76431</v>
      </c>
      <c r="BS287" s="26">
        <f t="shared" si="307"/>
        <v>32697</v>
      </c>
      <c r="BT287" s="26">
        <f t="shared" si="308"/>
        <v>75442</v>
      </c>
      <c r="BU287" s="27">
        <f t="shared" si="309"/>
        <v>-823608</v>
      </c>
      <c r="BV287" s="27" t="str">
        <f t="shared" si="310"/>
        <v/>
      </c>
    </row>
    <row r="288" spans="1:74" x14ac:dyDescent="0.2">
      <c r="A288" s="4" t="s">
        <v>794</v>
      </c>
      <c r="B288" s="5">
        <v>45474</v>
      </c>
      <c r="C288" s="5">
        <f t="shared" si="262"/>
        <v>45444</v>
      </c>
      <c r="D288" s="31" t="s">
        <v>1038</v>
      </c>
      <c r="E288" s="4" t="str">
        <f t="shared" si="263"/>
        <v>Raw Material Supplier</v>
      </c>
      <c r="F288" s="31" t="s">
        <v>1039</v>
      </c>
      <c r="G288" s="4" t="str">
        <f t="shared" si="264"/>
        <v>Employees Wages &amp; Salaries</v>
      </c>
      <c r="H288" s="31" t="s">
        <v>1041</v>
      </c>
      <c r="I288" s="4" t="str">
        <f t="shared" si="265"/>
        <v>Machinary Depreciation &amp; Maintenance</v>
      </c>
      <c r="J288" s="31" t="s">
        <v>1040</v>
      </c>
      <c r="K288" s="4" t="str">
        <f t="shared" si="266"/>
        <v>Subcontractors &amp; Services</v>
      </c>
      <c r="L288" s="31" t="s">
        <v>1042</v>
      </c>
      <c r="M288" s="4" t="str">
        <f t="shared" si="267"/>
        <v>Indirect Costs</v>
      </c>
      <c r="N288" s="31" t="s">
        <v>1020</v>
      </c>
      <c r="O288" s="4" t="str">
        <f t="shared" si="268"/>
        <v>Overheads</v>
      </c>
      <c r="P288" s="5">
        <v>45504</v>
      </c>
      <c r="Q288" s="5">
        <f t="shared" si="269"/>
        <v>45474</v>
      </c>
      <c r="R288" s="5">
        <f t="shared" si="270"/>
        <v>45474</v>
      </c>
      <c r="S288" s="4">
        <v>2248650.9</v>
      </c>
      <c r="T288" s="7">
        <f t="shared" si="311"/>
        <v>2248651</v>
      </c>
      <c r="U288" s="4">
        <v>10265</v>
      </c>
      <c r="V288" s="4">
        <f>VLOOKUP(U288,'CC Odoo'!$A$1:$E$998,4,FALSE)</f>
        <v>61</v>
      </c>
      <c r="W288" s="4" t="str">
        <f t="shared" si="271"/>
        <v>{"61": 100.0}</v>
      </c>
      <c r="X288" s="4" t="str">
        <f t="shared" si="272"/>
        <v>3010092</v>
      </c>
      <c r="Y288" s="4" t="str">
        <f t="shared" si="273"/>
        <v>3010093</v>
      </c>
      <c r="Z288" s="4" t="str">
        <f t="shared" si="274"/>
        <v>3010094</v>
      </c>
      <c r="AA288" s="4" t="str">
        <f t="shared" si="275"/>
        <v>3010095</v>
      </c>
      <c r="AB288" s="4" t="str">
        <f t="shared" si="276"/>
        <v>3010096</v>
      </c>
      <c r="AC288" s="4" t="str">
        <f t="shared" si="277"/>
        <v>3010097</v>
      </c>
      <c r="AD288" s="5">
        <f t="shared" si="278"/>
        <v>45509</v>
      </c>
      <c r="AE288" s="5">
        <f t="shared" si="279"/>
        <v>45509</v>
      </c>
      <c r="AF288" s="5">
        <f t="shared" si="280"/>
        <v>45479</v>
      </c>
      <c r="AG288" s="5">
        <f t="shared" si="281"/>
        <v>45479</v>
      </c>
      <c r="AH288" s="5">
        <f t="shared" si="282"/>
        <v>45504</v>
      </c>
      <c r="AI288" s="5">
        <f t="shared" si="283"/>
        <v>45504</v>
      </c>
      <c r="AJ288" s="5">
        <f t="shared" si="284"/>
        <v>45489</v>
      </c>
      <c r="AK288" s="5">
        <f t="shared" si="285"/>
        <v>45489</v>
      </c>
      <c r="AL288" s="5">
        <f t="shared" si="286"/>
        <v>45474</v>
      </c>
      <c r="AM288" s="5">
        <f t="shared" si="287"/>
        <v>45474</v>
      </c>
      <c r="AN288" s="5">
        <f t="shared" si="288"/>
        <v>45495</v>
      </c>
      <c r="AO288" s="5">
        <f t="shared" si="289"/>
        <v>45495</v>
      </c>
      <c r="AQ288" s="4" t="str">
        <f t="shared" si="312"/>
        <v>{"</v>
      </c>
      <c r="AR288" s="4" t="str">
        <f t="shared" si="313"/>
        <v>"</v>
      </c>
      <c r="AS288" s="4" t="str">
        <f t="shared" si="314"/>
        <v xml:space="preserve">: </v>
      </c>
      <c r="AT288" s="4" t="str">
        <f t="shared" si="315"/>
        <v>100.0</v>
      </c>
      <c r="AU288" s="4" t="str">
        <f t="shared" si="316"/>
        <v>}</v>
      </c>
      <c r="AW288" s="8" t="str">
        <f t="shared" si="291"/>
        <v>15% PUR</v>
      </c>
      <c r="AX288" s="8" t="str">
        <f t="shared" si="292"/>
        <v>0% PUR</v>
      </c>
      <c r="AY288" s="8" t="str">
        <f t="shared" si="293"/>
        <v>15% PUR</v>
      </c>
      <c r="AZ288" s="8" t="str">
        <f t="shared" si="294"/>
        <v>15% PUR</v>
      </c>
      <c r="BA288" s="8" t="str">
        <f t="shared" si="295"/>
        <v>15% PUR</v>
      </c>
      <c r="BB288" s="8" t="str">
        <f t="shared" si="296"/>
        <v>0% PUR</v>
      </c>
      <c r="BC288" s="4" t="str">
        <f t="shared" si="290"/>
        <v>Raw Material</v>
      </c>
      <c r="BD288" s="4" t="str">
        <f t="shared" si="317"/>
        <v>Manpower</v>
      </c>
      <c r="BE288" s="4" t="str">
        <f t="shared" si="318"/>
        <v>Machinary</v>
      </c>
      <c r="BF288" s="4" t="str">
        <f t="shared" si="319"/>
        <v>Subcontractors</v>
      </c>
      <c r="BG288" s="4" t="str">
        <f t="shared" si="320"/>
        <v>Indirect Costs</v>
      </c>
      <c r="BH288" s="4" t="str">
        <f t="shared" si="321"/>
        <v>Overheads</v>
      </c>
      <c r="BI288" s="4">
        <f t="shared" si="297"/>
        <v>1</v>
      </c>
      <c r="BJ288" s="4">
        <f t="shared" si="298"/>
        <v>1</v>
      </c>
      <c r="BK288" s="4">
        <f t="shared" si="299"/>
        <v>1</v>
      </c>
      <c r="BL288" s="4">
        <f t="shared" si="300"/>
        <v>1</v>
      </c>
      <c r="BM288" s="4">
        <f t="shared" si="301"/>
        <v>1</v>
      </c>
      <c r="BN288" s="4">
        <f t="shared" si="302"/>
        <v>1</v>
      </c>
      <c r="BO288" s="26">
        <f t="shared" si="303"/>
        <v>1042250</v>
      </c>
      <c r="BP288" s="26">
        <f t="shared" si="304"/>
        <v>509095</v>
      </c>
      <c r="BQ288" s="26">
        <f t="shared" si="305"/>
        <v>46997</v>
      </c>
      <c r="BR288" s="26">
        <f t="shared" si="306"/>
        <v>208675</v>
      </c>
      <c r="BS288" s="26">
        <f t="shared" si="307"/>
        <v>89271</v>
      </c>
      <c r="BT288" s="26">
        <f t="shared" si="308"/>
        <v>205976</v>
      </c>
      <c r="BU288" s="27">
        <f t="shared" si="309"/>
        <v>2248651</v>
      </c>
      <c r="BV288" s="27">
        <f t="shared" si="310"/>
        <v>2102264</v>
      </c>
    </row>
    <row r="289" spans="1:74" x14ac:dyDescent="0.2">
      <c r="A289" s="4" t="s">
        <v>795</v>
      </c>
      <c r="B289" s="5">
        <v>45474</v>
      </c>
      <c r="C289" s="5" t="str">
        <f t="shared" si="262"/>
        <v/>
      </c>
      <c r="D289" s="31" t="s">
        <v>1038</v>
      </c>
      <c r="E289" s="4" t="str">
        <f t="shared" si="263"/>
        <v/>
      </c>
      <c r="F289" s="31" t="s">
        <v>1039</v>
      </c>
      <c r="G289" s="4" t="str">
        <f t="shared" si="264"/>
        <v/>
      </c>
      <c r="H289" s="31" t="s">
        <v>1041</v>
      </c>
      <c r="I289" s="4" t="str">
        <f t="shared" si="265"/>
        <v/>
      </c>
      <c r="J289" s="31" t="s">
        <v>1040</v>
      </c>
      <c r="K289" s="4" t="str">
        <f t="shared" si="266"/>
        <v/>
      </c>
      <c r="L289" s="31" t="s">
        <v>1042</v>
      </c>
      <c r="M289" s="4" t="str">
        <f t="shared" si="267"/>
        <v/>
      </c>
      <c r="N289" s="31" t="s">
        <v>1020</v>
      </c>
      <c r="O289" s="4" t="str">
        <f t="shared" si="268"/>
        <v/>
      </c>
      <c r="P289" s="5">
        <v>45504</v>
      </c>
      <c r="Q289" s="5" t="str">
        <f t="shared" si="269"/>
        <v/>
      </c>
      <c r="R289" s="5" t="str">
        <f t="shared" si="270"/>
        <v/>
      </c>
      <c r="S289" s="4">
        <v>674595.2699999999</v>
      </c>
      <c r="T289" s="7">
        <f t="shared" si="311"/>
        <v>674595</v>
      </c>
      <c r="U289" s="4">
        <v>10265</v>
      </c>
      <c r="V289" s="4">
        <f>VLOOKUP(U289,'CC Odoo'!$A$1:$E$998,4,FALSE)</f>
        <v>61</v>
      </c>
      <c r="W289" s="4" t="str">
        <f t="shared" si="271"/>
        <v>{"61": 100.0}</v>
      </c>
      <c r="X289" s="4" t="str">
        <f t="shared" si="272"/>
        <v>101011701</v>
      </c>
      <c r="Y289" s="4" t="str">
        <f t="shared" si="273"/>
        <v>3010093</v>
      </c>
      <c r="Z289" s="4" t="str">
        <f t="shared" si="274"/>
        <v>3010094</v>
      </c>
      <c r="AA289" s="4" t="str">
        <f t="shared" si="275"/>
        <v>101011701</v>
      </c>
      <c r="AB289" s="4" t="str">
        <f t="shared" si="276"/>
        <v>3010096</v>
      </c>
      <c r="AC289" s="4" t="str">
        <f t="shared" si="277"/>
        <v>3010097</v>
      </c>
      <c r="AD289" s="5">
        <f t="shared" si="278"/>
        <v>45509</v>
      </c>
      <c r="AE289" s="5" t="str">
        <f t="shared" si="279"/>
        <v/>
      </c>
      <c r="AF289" s="5">
        <f t="shared" si="280"/>
        <v>45479</v>
      </c>
      <c r="AG289" s="5" t="str">
        <f t="shared" si="281"/>
        <v/>
      </c>
      <c r="AH289" s="5">
        <f t="shared" si="282"/>
        <v>45504</v>
      </c>
      <c r="AI289" s="5" t="str">
        <f t="shared" si="283"/>
        <v/>
      </c>
      <c r="AJ289" s="5">
        <f t="shared" si="284"/>
        <v>45489</v>
      </c>
      <c r="AK289" s="5" t="str">
        <f t="shared" si="285"/>
        <v/>
      </c>
      <c r="AL289" s="5">
        <f t="shared" si="286"/>
        <v>45474</v>
      </c>
      <c r="AM289" s="5" t="str">
        <f t="shared" si="287"/>
        <v/>
      </c>
      <c r="AN289" s="5">
        <f t="shared" si="288"/>
        <v>45495</v>
      </c>
      <c r="AO289" s="5" t="str">
        <f t="shared" si="289"/>
        <v/>
      </c>
      <c r="AQ289" s="4" t="str">
        <f t="shared" si="312"/>
        <v>{"</v>
      </c>
      <c r="AR289" s="4" t="str">
        <f t="shared" si="313"/>
        <v>"</v>
      </c>
      <c r="AS289" s="4" t="str">
        <f t="shared" si="314"/>
        <v xml:space="preserve">: </v>
      </c>
      <c r="AT289" s="4" t="str">
        <f t="shared" si="315"/>
        <v>100.0</v>
      </c>
      <c r="AU289" s="4" t="str">
        <f t="shared" si="316"/>
        <v>}</v>
      </c>
      <c r="AW289" s="8" t="str">
        <f t="shared" si="291"/>
        <v>15% PUR</v>
      </c>
      <c r="AX289" s="8" t="str">
        <f t="shared" si="292"/>
        <v>0% PUR</v>
      </c>
      <c r="AY289" s="8" t="str">
        <f t="shared" si="293"/>
        <v>15% PUR</v>
      </c>
      <c r="AZ289" s="8" t="str">
        <f t="shared" si="294"/>
        <v>15% PUR</v>
      </c>
      <c r="BA289" s="8" t="str">
        <f t="shared" si="295"/>
        <v>15% PUR</v>
      </c>
      <c r="BB289" s="8" t="str">
        <f t="shared" si="296"/>
        <v>0% PUR</v>
      </c>
      <c r="BC289" s="4" t="str">
        <f t="shared" si="290"/>
        <v>Deduction of Advance Payment to Suppliers</v>
      </c>
      <c r="BD289" s="4" t="str">
        <f t="shared" si="317"/>
        <v>Manpower</v>
      </c>
      <c r="BE289" s="4" t="str">
        <f t="shared" si="318"/>
        <v>Machinary</v>
      </c>
      <c r="BF289" s="4" t="str">
        <f t="shared" si="319"/>
        <v>Deduction of Advance Payment to Suppliers</v>
      </c>
      <c r="BG289" s="4" t="str">
        <f t="shared" si="320"/>
        <v>Indirect Costs</v>
      </c>
      <c r="BH289" s="4" t="str">
        <f t="shared" si="321"/>
        <v>Overheads</v>
      </c>
      <c r="BI289" s="4">
        <f t="shared" si="297"/>
        <v>-1</v>
      </c>
      <c r="BJ289" s="4">
        <f t="shared" si="298"/>
        <v>1</v>
      </c>
      <c r="BK289" s="4">
        <f t="shared" si="299"/>
        <v>1</v>
      </c>
      <c r="BL289" s="4">
        <f t="shared" si="300"/>
        <v>-1</v>
      </c>
      <c r="BM289" s="4">
        <f t="shared" si="301"/>
        <v>1</v>
      </c>
      <c r="BN289" s="4">
        <f t="shared" si="302"/>
        <v>1</v>
      </c>
      <c r="BO289" s="26">
        <f t="shared" si="303"/>
        <v>312675</v>
      </c>
      <c r="BP289" s="26">
        <f t="shared" si="304"/>
        <v>152728</v>
      </c>
      <c r="BQ289" s="26">
        <f t="shared" si="305"/>
        <v>14099</v>
      </c>
      <c r="BR289" s="26">
        <f t="shared" si="306"/>
        <v>62602</v>
      </c>
      <c r="BS289" s="26">
        <f t="shared" si="307"/>
        <v>26781</v>
      </c>
      <c r="BT289" s="26">
        <f t="shared" si="308"/>
        <v>61793</v>
      </c>
      <c r="BU289" s="27">
        <f t="shared" si="309"/>
        <v>-674595</v>
      </c>
      <c r="BV289" s="27" t="str">
        <f t="shared" si="310"/>
        <v/>
      </c>
    </row>
    <row r="290" spans="1:74" x14ac:dyDescent="0.2">
      <c r="A290" s="4" t="s">
        <v>794</v>
      </c>
      <c r="B290" s="5">
        <v>45505</v>
      </c>
      <c r="C290" s="5">
        <f t="shared" si="262"/>
        <v>45475</v>
      </c>
      <c r="D290" s="31" t="s">
        <v>1038</v>
      </c>
      <c r="E290" s="4" t="str">
        <f t="shared" si="263"/>
        <v>Raw Material Supplier</v>
      </c>
      <c r="F290" s="31" t="s">
        <v>1039</v>
      </c>
      <c r="G290" s="4" t="str">
        <f t="shared" si="264"/>
        <v>Employees Wages &amp; Salaries</v>
      </c>
      <c r="H290" s="31" t="s">
        <v>1041</v>
      </c>
      <c r="I290" s="4" t="str">
        <f t="shared" si="265"/>
        <v>Machinary Depreciation &amp; Maintenance</v>
      </c>
      <c r="J290" s="31" t="s">
        <v>1040</v>
      </c>
      <c r="K290" s="4" t="str">
        <f t="shared" si="266"/>
        <v>Subcontractors &amp; Services</v>
      </c>
      <c r="L290" s="31" t="s">
        <v>1042</v>
      </c>
      <c r="M290" s="4" t="str">
        <f t="shared" si="267"/>
        <v>Indirect Costs</v>
      </c>
      <c r="N290" s="31" t="s">
        <v>1020</v>
      </c>
      <c r="O290" s="4" t="str">
        <f t="shared" si="268"/>
        <v>Overheads</v>
      </c>
      <c r="P290" s="5">
        <v>45535</v>
      </c>
      <c r="Q290" s="5">
        <f t="shared" si="269"/>
        <v>45505</v>
      </c>
      <c r="R290" s="5">
        <f t="shared" si="270"/>
        <v>45505</v>
      </c>
      <c r="S290" s="4">
        <v>781000</v>
      </c>
      <c r="T290" s="7">
        <f t="shared" si="311"/>
        <v>781000</v>
      </c>
      <c r="U290" s="4">
        <v>10240</v>
      </c>
      <c r="V290" s="4">
        <f>VLOOKUP(U290,'CC Odoo'!$A$1:$E$998,4,FALSE)</f>
        <v>1012</v>
      </c>
      <c r="W290" s="4" t="str">
        <f t="shared" si="271"/>
        <v>{"1012": 100.0}</v>
      </c>
      <c r="X290" s="4" t="str">
        <f t="shared" si="272"/>
        <v>3010092</v>
      </c>
      <c r="Y290" s="4" t="str">
        <f t="shared" si="273"/>
        <v>3010093</v>
      </c>
      <c r="Z290" s="4" t="str">
        <f t="shared" si="274"/>
        <v>3010094</v>
      </c>
      <c r="AA290" s="4" t="str">
        <f t="shared" si="275"/>
        <v>3010095</v>
      </c>
      <c r="AB290" s="4" t="str">
        <f t="shared" si="276"/>
        <v>3010096</v>
      </c>
      <c r="AC290" s="4" t="str">
        <f t="shared" si="277"/>
        <v>3010097</v>
      </c>
      <c r="AD290" s="5">
        <f t="shared" si="278"/>
        <v>45540</v>
      </c>
      <c r="AE290" s="5">
        <f t="shared" si="279"/>
        <v>45540</v>
      </c>
      <c r="AF290" s="5">
        <f t="shared" si="280"/>
        <v>45510</v>
      </c>
      <c r="AG290" s="5">
        <f t="shared" si="281"/>
        <v>45510</v>
      </c>
      <c r="AH290" s="5">
        <f t="shared" si="282"/>
        <v>45535</v>
      </c>
      <c r="AI290" s="5">
        <f t="shared" si="283"/>
        <v>45535</v>
      </c>
      <c r="AJ290" s="5">
        <f t="shared" si="284"/>
        <v>45520</v>
      </c>
      <c r="AK290" s="5">
        <f t="shared" si="285"/>
        <v>45520</v>
      </c>
      <c r="AL290" s="5">
        <f t="shared" si="286"/>
        <v>45505</v>
      </c>
      <c r="AM290" s="5">
        <f t="shared" si="287"/>
        <v>45505</v>
      </c>
      <c r="AN290" s="5">
        <f t="shared" si="288"/>
        <v>45526</v>
      </c>
      <c r="AO290" s="5">
        <f t="shared" si="289"/>
        <v>45526</v>
      </c>
      <c r="AQ290" s="4" t="str">
        <f t="shared" si="312"/>
        <v>{"</v>
      </c>
      <c r="AR290" s="4" t="str">
        <f t="shared" si="313"/>
        <v>"</v>
      </c>
      <c r="AS290" s="4" t="str">
        <f t="shared" si="314"/>
        <v xml:space="preserve">: </v>
      </c>
      <c r="AT290" s="4" t="str">
        <f t="shared" si="315"/>
        <v>100.0</v>
      </c>
      <c r="AU290" s="4" t="str">
        <f t="shared" si="316"/>
        <v>}</v>
      </c>
      <c r="AW290" s="8" t="str">
        <f t="shared" si="291"/>
        <v>15% PUR</v>
      </c>
      <c r="AX290" s="8" t="str">
        <f t="shared" si="292"/>
        <v>0% PUR</v>
      </c>
      <c r="AY290" s="8" t="str">
        <f t="shared" si="293"/>
        <v>15% PUR</v>
      </c>
      <c r="AZ290" s="8" t="str">
        <f t="shared" si="294"/>
        <v>15% PUR</v>
      </c>
      <c r="BA290" s="8" t="str">
        <f t="shared" si="295"/>
        <v>15% PUR</v>
      </c>
      <c r="BB290" s="8" t="str">
        <f t="shared" si="296"/>
        <v>0% PUR</v>
      </c>
      <c r="BC290" s="4" t="str">
        <f t="shared" si="290"/>
        <v>Raw Material</v>
      </c>
      <c r="BD290" s="4" t="str">
        <f t="shared" si="317"/>
        <v>Manpower</v>
      </c>
      <c r="BE290" s="4" t="str">
        <f t="shared" si="318"/>
        <v>Machinary</v>
      </c>
      <c r="BF290" s="4" t="str">
        <f t="shared" si="319"/>
        <v>Subcontractors</v>
      </c>
      <c r="BG290" s="4" t="str">
        <f t="shared" si="320"/>
        <v>Indirect Costs</v>
      </c>
      <c r="BH290" s="4" t="str">
        <f t="shared" si="321"/>
        <v>Overheads</v>
      </c>
      <c r="BI290" s="4">
        <f t="shared" si="297"/>
        <v>1</v>
      </c>
      <c r="BJ290" s="4">
        <f t="shared" si="298"/>
        <v>1</v>
      </c>
      <c r="BK290" s="4">
        <f t="shared" si="299"/>
        <v>1</v>
      </c>
      <c r="BL290" s="4">
        <f t="shared" si="300"/>
        <v>1</v>
      </c>
      <c r="BM290" s="4">
        <f t="shared" si="301"/>
        <v>1</v>
      </c>
      <c r="BN290" s="4">
        <f t="shared" si="302"/>
        <v>1</v>
      </c>
      <c r="BO290" s="26">
        <f t="shared" si="303"/>
        <v>361994</v>
      </c>
      <c r="BP290" s="26">
        <f t="shared" si="304"/>
        <v>176818</v>
      </c>
      <c r="BQ290" s="26">
        <f t="shared" si="305"/>
        <v>16323</v>
      </c>
      <c r="BR290" s="26">
        <f t="shared" si="306"/>
        <v>72477</v>
      </c>
      <c r="BS290" s="26">
        <f t="shared" si="307"/>
        <v>31006</v>
      </c>
      <c r="BT290" s="26">
        <f t="shared" si="308"/>
        <v>71540</v>
      </c>
      <c r="BU290" s="27">
        <f t="shared" si="309"/>
        <v>781000</v>
      </c>
      <c r="BV290" s="27">
        <f t="shared" si="310"/>
        <v>730158</v>
      </c>
    </row>
    <row r="291" spans="1:74" x14ac:dyDescent="0.2">
      <c r="A291" s="4" t="s">
        <v>795</v>
      </c>
      <c r="B291" s="5">
        <v>45505</v>
      </c>
      <c r="C291" s="5" t="str">
        <f t="shared" si="262"/>
        <v/>
      </c>
      <c r="D291" s="31" t="s">
        <v>1038</v>
      </c>
      <c r="E291" s="4" t="str">
        <f t="shared" si="263"/>
        <v/>
      </c>
      <c r="F291" s="31" t="s">
        <v>1039</v>
      </c>
      <c r="G291" s="4" t="str">
        <f t="shared" si="264"/>
        <v/>
      </c>
      <c r="H291" s="31" t="s">
        <v>1041</v>
      </c>
      <c r="I291" s="4" t="str">
        <f t="shared" si="265"/>
        <v/>
      </c>
      <c r="J291" s="31" t="s">
        <v>1040</v>
      </c>
      <c r="K291" s="4" t="str">
        <f t="shared" si="266"/>
        <v/>
      </c>
      <c r="L291" s="31" t="s">
        <v>1042</v>
      </c>
      <c r="M291" s="4" t="str">
        <f t="shared" si="267"/>
        <v/>
      </c>
      <c r="N291" s="31" t="s">
        <v>1020</v>
      </c>
      <c r="O291" s="4" t="str">
        <f t="shared" si="268"/>
        <v/>
      </c>
      <c r="P291" s="5">
        <v>45535</v>
      </c>
      <c r="Q291" s="5" t="str">
        <f t="shared" si="269"/>
        <v/>
      </c>
      <c r="R291" s="5" t="str">
        <f t="shared" si="270"/>
        <v/>
      </c>
      <c r="S291" s="4">
        <v>234300</v>
      </c>
      <c r="T291" s="7">
        <f t="shared" si="311"/>
        <v>234300</v>
      </c>
      <c r="U291" s="4">
        <v>10240</v>
      </c>
      <c r="V291" s="4">
        <f>VLOOKUP(U291,'CC Odoo'!$A$1:$E$998,4,FALSE)</f>
        <v>1012</v>
      </c>
      <c r="W291" s="4" t="str">
        <f t="shared" si="271"/>
        <v>{"1012": 100.0}</v>
      </c>
      <c r="X291" s="4" t="str">
        <f t="shared" si="272"/>
        <v>101011701</v>
      </c>
      <c r="Y291" s="4" t="str">
        <f t="shared" si="273"/>
        <v>3010093</v>
      </c>
      <c r="Z291" s="4" t="str">
        <f t="shared" si="274"/>
        <v>3010094</v>
      </c>
      <c r="AA291" s="4" t="str">
        <f t="shared" si="275"/>
        <v>101011701</v>
      </c>
      <c r="AB291" s="4" t="str">
        <f t="shared" si="276"/>
        <v>3010096</v>
      </c>
      <c r="AC291" s="4" t="str">
        <f t="shared" si="277"/>
        <v>3010097</v>
      </c>
      <c r="AD291" s="5">
        <f t="shared" si="278"/>
        <v>45540</v>
      </c>
      <c r="AE291" s="5" t="str">
        <f t="shared" si="279"/>
        <v/>
      </c>
      <c r="AF291" s="5">
        <f t="shared" si="280"/>
        <v>45510</v>
      </c>
      <c r="AG291" s="5" t="str">
        <f t="shared" si="281"/>
        <v/>
      </c>
      <c r="AH291" s="5">
        <f t="shared" si="282"/>
        <v>45535</v>
      </c>
      <c r="AI291" s="5" t="str">
        <f t="shared" si="283"/>
        <v/>
      </c>
      <c r="AJ291" s="5">
        <f t="shared" si="284"/>
        <v>45520</v>
      </c>
      <c r="AK291" s="5" t="str">
        <f t="shared" si="285"/>
        <v/>
      </c>
      <c r="AL291" s="5">
        <f t="shared" si="286"/>
        <v>45505</v>
      </c>
      <c r="AM291" s="5" t="str">
        <f t="shared" si="287"/>
        <v/>
      </c>
      <c r="AN291" s="5">
        <f t="shared" si="288"/>
        <v>45526</v>
      </c>
      <c r="AO291" s="5" t="str">
        <f t="shared" si="289"/>
        <v/>
      </c>
      <c r="AQ291" s="4" t="str">
        <f t="shared" si="312"/>
        <v>{"</v>
      </c>
      <c r="AR291" s="4" t="str">
        <f t="shared" si="313"/>
        <v>"</v>
      </c>
      <c r="AS291" s="4" t="str">
        <f t="shared" si="314"/>
        <v xml:space="preserve">: </v>
      </c>
      <c r="AT291" s="4" t="str">
        <f t="shared" si="315"/>
        <v>100.0</v>
      </c>
      <c r="AU291" s="4" t="str">
        <f t="shared" si="316"/>
        <v>}</v>
      </c>
      <c r="AW291" s="8" t="str">
        <f t="shared" si="291"/>
        <v>15% PUR</v>
      </c>
      <c r="AX291" s="8" t="str">
        <f t="shared" si="292"/>
        <v>0% PUR</v>
      </c>
      <c r="AY291" s="8" t="str">
        <f t="shared" si="293"/>
        <v>15% PUR</v>
      </c>
      <c r="AZ291" s="8" t="str">
        <f t="shared" si="294"/>
        <v>15% PUR</v>
      </c>
      <c r="BA291" s="8" t="str">
        <f t="shared" si="295"/>
        <v>15% PUR</v>
      </c>
      <c r="BB291" s="8" t="str">
        <f t="shared" si="296"/>
        <v>0% PUR</v>
      </c>
      <c r="BC291" s="4" t="str">
        <f t="shared" si="290"/>
        <v>Deduction of Advance Payment to Suppliers</v>
      </c>
      <c r="BD291" s="4" t="str">
        <f t="shared" si="317"/>
        <v>Manpower</v>
      </c>
      <c r="BE291" s="4" t="str">
        <f t="shared" si="318"/>
        <v>Machinary</v>
      </c>
      <c r="BF291" s="4" t="str">
        <f t="shared" si="319"/>
        <v>Deduction of Advance Payment to Suppliers</v>
      </c>
      <c r="BG291" s="4" t="str">
        <f t="shared" si="320"/>
        <v>Indirect Costs</v>
      </c>
      <c r="BH291" s="4" t="str">
        <f t="shared" si="321"/>
        <v>Overheads</v>
      </c>
      <c r="BI291" s="4">
        <f t="shared" si="297"/>
        <v>-1</v>
      </c>
      <c r="BJ291" s="4">
        <f t="shared" si="298"/>
        <v>1</v>
      </c>
      <c r="BK291" s="4">
        <f t="shared" si="299"/>
        <v>1</v>
      </c>
      <c r="BL291" s="4">
        <f t="shared" si="300"/>
        <v>-1</v>
      </c>
      <c r="BM291" s="4">
        <f t="shared" si="301"/>
        <v>1</v>
      </c>
      <c r="BN291" s="4">
        <f t="shared" si="302"/>
        <v>1</v>
      </c>
      <c r="BO291" s="26">
        <f t="shared" si="303"/>
        <v>108598</v>
      </c>
      <c r="BP291" s="26">
        <f t="shared" si="304"/>
        <v>53046</v>
      </c>
      <c r="BQ291" s="26">
        <f t="shared" si="305"/>
        <v>4897</v>
      </c>
      <c r="BR291" s="26">
        <f t="shared" si="306"/>
        <v>21743</v>
      </c>
      <c r="BS291" s="26">
        <f t="shared" si="307"/>
        <v>9302</v>
      </c>
      <c r="BT291" s="26">
        <f t="shared" si="308"/>
        <v>21462</v>
      </c>
      <c r="BU291" s="27">
        <f t="shared" si="309"/>
        <v>-234300</v>
      </c>
      <c r="BV291" s="27" t="str">
        <f t="shared" si="310"/>
        <v/>
      </c>
    </row>
    <row r="292" spans="1:74" x14ac:dyDescent="0.2">
      <c r="A292" s="4" t="s">
        <v>794</v>
      </c>
      <c r="B292" s="5">
        <v>45505</v>
      </c>
      <c r="C292" s="5">
        <f t="shared" si="262"/>
        <v>45475</v>
      </c>
      <c r="D292" s="31" t="s">
        <v>1038</v>
      </c>
      <c r="E292" s="4" t="str">
        <f t="shared" si="263"/>
        <v>Raw Material Supplier</v>
      </c>
      <c r="F292" s="31" t="s">
        <v>1039</v>
      </c>
      <c r="G292" s="4" t="str">
        <f t="shared" si="264"/>
        <v>Employees Wages &amp; Salaries</v>
      </c>
      <c r="H292" s="31" t="s">
        <v>1041</v>
      </c>
      <c r="I292" s="4" t="str">
        <f t="shared" si="265"/>
        <v>Machinary Depreciation &amp; Maintenance</v>
      </c>
      <c r="J292" s="31" t="s">
        <v>1040</v>
      </c>
      <c r="K292" s="4" t="str">
        <f t="shared" si="266"/>
        <v>Subcontractors &amp; Services</v>
      </c>
      <c r="L292" s="31" t="s">
        <v>1042</v>
      </c>
      <c r="M292" s="4" t="str">
        <f t="shared" si="267"/>
        <v>Indirect Costs</v>
      </c>
      <c r="N292" s="31" t="s">
        <v>1020</v>
      </c>
      <c r="O292" s="4" t="str">
        <f t="shared" si="268"/>
        <v>Overheads</v>
      </c>
      <c r="P292" s="5">
        <v>45535</v>
      </c>
      <c r="Q292" s="5">
        <f t="shared" si="269"/>
        <v>45505</v>
      </c>
      <c r="R292" s="5">
        <f t="shared" si="270"/>
        <v>45505</v>
      </c>
      <c r="S292" s="4">
        <v>8419636</v>
      </c>
      <c r="T292" s="7">
        <f t="shared" si="311"/>
        <v>8419636</v>
      </c>
      <c r="U292" s="4">
        <v>10256</v>
      </c>
      <c r="V292" s="4">
        <f>VLOOKUP(U292,'CC Odoo'!$A$1:$E$998,4,FALSE)</f>
        <v>1028</v>
      </c>
      <c r="W292" s="4" t="str">
        <f t="shared" si="271"/>
        <v>{"1028": 100.0}</v>
      </c>
      <c r="X292" s="4" t="str">
        <f t="shared" si="272"/>
        <v>3010092</v>
      </c>
      <c r="Y292" s="4" t="str">
        <f t="shared" si="273"/>
        <v>3010093</v>
      </c>
      <c r="Z292" s="4" t="str">
        <f t="shared" si="274"/>
        <v>3010094</v>
      </c>
      <c r="AA292" s="4" t="str">
        <f t="shared" si="275"/>
        <v>3010095</v>
      </c>
      <c r="AB292" s="4" t="str">
        <f t="shared" si="276"/>
        <v>3010096</v>
      </c>
      <c r="AC292" s="4" t="str">
        <f t="shared" si="277"/>
        <v>3010097</v>
      </c>
      <c r="AD292" s="5">
        <f t="shared" si="278"/>
        <v>45540</v>
      </c>
      <c r="AE292" s="5">
        <f t="shared" si="279"/>
        <v>45540</v>
      </c>
      <c r="AF292" s="5">
        <f t="shared" si="280"/>
        <v>45510</v>
      </c>
      <c r="AG292" s="5">
        <f t="shared" si="281"/>
        <v>45510</v>
      </c>
      <c r="AH292" s="5">
        <f t="shared" si="282"/>
        <v>45535</v>
      </c>
      <c r="AI292" s="5">
        <f t="shared" si="283"/>
        <v>45535</v>
      </c>
      <c r="AJ292" s="5">
        <f t="shared" si="284"/>
        <v>45520</v>
      </c>
      <c r="AK292" s="5">
        <f t="shared" si="285"/>
        <v>45520</v>
      </c>
      <c r="AL292" s="5">
        <f t="shared" si="286"/>
        <v>45505</v>
      </c>
      <c r="AM292" s="5">
        <f t="shared" si="287"/>
        <v>45505</v>
      </c>
      <c r="AN292" s="5">
        <f t="shared" si="288"/>
        <v>45526</v>
      </c>
      <c r="AO292" s="5">
        <f t="shared" si="289"/>
        <v>45526</v>
      </c>
      <c r="AQ292" s="4" t="str">
        <f t="shared" si="312"/>
        <v>{"</v>
      </c>
      <c r="AR292" s="4" t="str">
        <f t="shared" si="313"/>
        <v>"</v>
      </c>
      <c r="AS292" s="4" t="str">
        <f t="shared" si="314"/>
        <v xml:space="preserve">: </v>
      </c>
      <c r="AT292" s="4" t="str">
        <f t="shared" si="315"/>
        <v>100.0</v>
      </c>
      <c r="AU292" s="4" t="str">
        <f t="shared" si="316"/>
        <v>}</v>
      </c>
      <c r="AW292" s="8" t="str">
        <f t="shared" si="291"/>
        <v>15% PUR</v>
      </c>
      <c r="AX292" s="8" t="str">
        <f t="shared" si="292"/>
        <v>0% PUR</v>
      </c>
      <c r="AY292" s="8" t="str">
        <f t="shared" si="293"/>
        <v>15% PUR</v>
      </c>
      <c r="AZ292" s="8" t="str">
        <f t="shared" si="294"/>
        <v>15% PUR</v>
      </c>
      <c r="BA292" s="8" t="str">
        <f t="shared" si="295"/>
        <v>15% PUR</v>
      </c>
      <c r="BB292" s="8" t="str">
        <f t="shared" si="296"/>
        <v>0% PUR</v>
      </c>
      <c r="BC292" s="4" t="str">
        <f t="shared" si="290"/>
        <v>Raw Material</v>
      </c>
      <c r="BD292" s="4" t="str">
        <f t="shared" si="317"/>
        <v>Manpower</v>
      </c>
      <c r="BE292" s="4" t="str">
        <f t="shared" si="318"/>
        <v>Machinary</v>
      </c>
      <c r="BF292" s="4" t="str">
        <f t="shared" si="319"/>
        <v>Subcontractors</v>
      </c>
      <c r="BG292" s="4" t="str">
        <f t="shared" si="320"/>
        <v>Indirect Costs</v>
      </c>
      <c r="BH292" s="4" t="str">
        <f t="shared" si="321"/>
        <v>Overheads</v>
      </c>
      <c r="BI292" s="4">
        <f t="shared" si="297"/>
        <v>1</v>
      </c>
      <c r="BJ292" s="4">
        <f t="shared" si="298"/>
        <v>1</v>
      </c>
      <c r="BK292" s="4">
        <f t="shared" si="299"/>
        <v>1</v>
      </c>
      <c r="BL292" s="4">
        <f t="shared" si="300"/>
        <v>1</v>
      </c>
      <c r="BM292" s="4">
        <f t="shared" si="301"/>
        <v>1</v>
      </c>
      <c r="BN292" s="4">
        <f t="shared" si="302"/>
        <v>1</v>
      </c>
      <c r="BO292" s="26">
        <f t="shared" si="303"/>
        <v>3902501</v>
      </c>
      <c r="BP292" s="26">
        <f t="shared" si="304"/>
        <v>1906206</v>
      </c>
      <c r="BQ292" s="26">
        <f t="shared" si="305"/>
        <v>175970</v>
      </c>
      <c r="BR292" s="26">
        <f t="shared" si="306"/>
        <v>781342</v>
      </c>
      <c r="BS292" s="26">
        <f t="shared" si="307"/>
        <v>334260</v>
      </c>
      <c r="BT292" s="26">
        <f t="shared" si="308"/>
        <v>771239</v>
      </c>
      <c r="BU292" s="27">
        <f t="shared" si="309"/>
        <v>8419636</v>
      </c>
      <c r="BV292" s="27">
        <f t="shared" si="310"/>
        <v>7871518</v>
      </c>
    </row>
    <row r="293" spans="1:74" x14ac:dyDescent="0.2">
      <c r="A293" s="4" t="s">
        <v>795</v>
      </c>
      <c r="B293" s="5">
        <v>45505</v>
      </c>
      <c r="C293" s="5" t="str">
        <f t="shared" si="262"/>
        <v/>
      </c>
      <c r="D293" s="31" t="s">
        <v>1038</v>
      </c>
      <c r="E293" s="4" t="str">
        <f t="shared" si="263"/>
        <v/>
      </c>
      <c r="F293" s="31" t="s">
        <v>1039</v>
      </c>
      <c r="G293" s="4" t="str">
        <f t="shared" si="264"/>
        <v/>
      </c>
      <c r="H293" s="31" t="s">
        <v>1041</v>
      </c>
      <c r="I293" s="4" t="str">
        <f t="shared" si="265"/>
        <v/>
      </c>
      <c r="J293" s="31" t="s">
        <v>1040</v>
      </c>
      <c r="K293" s="4" t="str">
        <f t="shared" si="266"/>
        <v/>
      </c>
      <c r="L293" s="31" t="s">
        <v>1042</v>
      </c>
      <c r="M293" s="4" t="str">
        <f t="shared" si="267"/>
        <v/>
      </c>
      <c r="N293" s="31" t="s">
        <v>1020</v>
      </c>
      <c r="O293" s="4" t="str">
        <f t="shared" si="268"/>
        <v/>
      </c>
      <c r="P293" s="5">
        <v>45535</v>
      </c>
      <c r="Q293" s="5" t="str">
        <f t="shared" si="269"/>
        <v/>
      </c>
      <c r="R293" s="5" t="str">
        <f t="shared" si="270"/>
        <v/>
      </c>
      <c r="S293" s="4">
        <v>1683927.2000000002</v>
      </c>
      <c r="T293" s="7">
        <f t="shared" si="311"/>
        <v>1683927</v>
      </c>
      <c r="U293" s="4">
        <v>10256</v>
      </c>
      <c r="V293" s="4">
        <f>VLOOKUP(U293,'CC Odoo'!$A$1:$E$998,4,FALSE)</f>
        <v>1028</v>
      </c>
      <c r="W293" s="4" t="str">
        <f t="shared" si="271"/>
        <v>{"1028": 100.0}</v>
      </c>
      <c r="X293" s="4" t="str">
        <f t="shared" si="272"/>
        <v>101011701</v>
      </c>
      <c r="Y293" s="4" t="str">
        <f t="shared" si="273"/>
        <v>3010093</v>
      </c>
      <c r="Z293" s="4" t="str">
        <f t="shared" si="274"/>
        <v>3010094</v>
      </c>
      <c r="AA293" s="4" t="str">
        <f t="shared" si="275"/>
        <v>101011701</v>
      </c>
      <c r="AB293" s="4" t="str">
        <f t="shared" si="276"/>
        <v>3010096</v>
      </c>
      <c r="AC293" s="4" t="str">
        <f t="shared" si="277"/>
        <v>3010097</v>
      </c>
      <c r="AD293" s="5">
        <f t="shared" si="278"/>
        <v>45540</v>
      </c>
      <c r="AE293" s="5" t="str">
        <f t="shared" si="279"/>
        <v/>
      </c>
      <c r="AF293" s="5">
        <f t="shared" si="280"/>
        <v>45510</v>
      </c>
      <c r="AG293" s="5" t="str">
        <f t="shared" si="281"/>
        <v/>
      </c>
      <c r="AH293" s="5">
        <f t="shared" si="282"/>
        <v>45535</v>
      </c>
      <c r="AI293" s="5" t="str">
        <f t="shared" si="283"/>
        <v/>
      </c>
      <c r="AJ293" s="5">
        <f t="shared" si="284"/>
        <v>45520</v>
      </c>
      <c r="AK293" s="5" t="str">
        <f t="shared" si="285"/>
        <v/>
      </c>
      <c r="AL293" s="5">
        <f t="shared" si="286"/>
        <v>45505</v>
      </c>
      <c r="AM293" s="5" t="str">
        <f t="shared" si="287"/>
        <v/>
      </c>
      <c r="AN293" s="5">
        <f t="shared" si="288"/>
        <v>45526</v>
      </c>
      <c r="AO293" s="5" t="str">
        <f t="shared" si="289"/>
        <v/>
      </c>
      <c r="AQ293" s="4" t="str">
        <f t="shared" si="312"/>
        <v>{"</v>
      </c>
      <c r="AR293" s="4" t="str">
        <f t="shared" si="313"/>
        <v>"</v>
      </c>
      <c r="AS293" s="4" t="str">
        <f t="shared" si="314"/>
        <v xml:space="preserve">: </v>
      </c>
      <c r="AT293" s="4" t="str">
        <f t="shared" si="315"/>
        <v>100.0</v>
      </c>
      <c r="AU293" s="4" t="str">
        <f t="shared" si="316"/>
        <v>}</v>
      </c>
      <c r="AW293" s="8" t="str">
        <f t="shared" si="291"/>
        <v>15% PUR</v>
      </c>
      <c r="AX293" s="8" t="str">
        <f t="shared" si="292"/>
        <v>0% PUR</v>
      </c>
      <c r="AY293" s="8" t="str">
        <f t="shared" si="293"/>
        <v>15% PUR</v>
      </c>
      <c r="AZ293" s="8" t="str">
        <f t="shared" si="294"/>
        <v>15% PUR</v>
      </c>
      <c r="BA293" s="8" t="str">
        <f t="shared" si="295"/>
        <v>15% PUR</v>
      </c>
      <c r="BB293" s="8" t="str">
        <f t="shared" si="296"/>
        <v>0% PUR</v>
      </c>
      <c r="BC293" s="4" t="str">
        <f t="shared" si="290"/>
        <v>Deduction of Advance Payment to Suppliers</v>
      </c>
      <c r="BD293" s="4" t="str">
        <f t="shared" si="317"/>
        <v>Manpower</v>
      </c>
      <c r="BE293" s="4" t="str">
        <f t="shared" si="318"/>
        <v>Machinary</v>
      </c>
      <c r="BF293" s="4" t="str">
        <f t="shared" si="319"/>
        <v>Deduction of Advance Payment to Suppliers</v>
      </c>
      <c r="BG293" s="4" t="str">
        <f t="shared" si="320"/>
        <v>Indirect Costs</v>
      </c>
      <c r="BH293" s="4" t="str">
        <f t="shared" si="321"/>
        <v>Overheads</v>
      </c>
      <c r="BI293" s="4">
        <f t="shared" si="297"/>
        <v>-1</v>
      </c>
      <c r="BJ293" s="4">
        <f t="shared" si="298"/>
        <v>1</v>
      </c>
      <c r="BK293" s="4">
        <f t="shared" si="299"/>
        <v>1</v>
      </c>
      <c r="BL293" s="4">
        <f t="shared" si="300"/>
        <v>-1</v>
      </c>
      <c r="BM293" s="4">
        <f t="shared" si="301"/>
        <v>1</v>
      </c>
      <c r="BN293" s="4">
        <f t="shared" si="302"/>
        <v>1</v>
      </c>
      <c r="BO293" s="26">
        <f t="shared" si="303"/>
        <v>780500</v>
      </c>
      <c r="BP293" s="26">
        <f t="shared" si="304"/>
        <v>381241</v>
      </c>
      <c r="BQ293" s="26">
        <f t="shared" si="305"/>
        <v>35194</v>
      </c>
      <c r="BR293" s="26">
        <f t="shared" si="306"/>
        <v>156268</v>
      </c>
      <c r="BS293" s="26">
        <f t="shared" si="307"/>
        <v>66852</v>
      </c>
      <c r="BT293" s="26">
        <f t="shared" si="308"/>
        <v>154248</v>
      </c>
      <c r="BU293" s="27">
        <f t="shared" si="309"/>
        <v>-1683927</v>
      </c>
      <c r="BV293" s="27" t="str">
        <f t="shared" si="310"/>
        <v/>
      </c>
    </row>
    <row r="294" spans="1:74" x14ac:dyDescent="0.2">
      <c r="A294" s="4" t="s">
        <v>794</v>
      </c>
      <c r="B294" s="5">
        <v>45505</v>
      </c>
      <c r="C294" s="5">
        <f t="shared" si="262"/>
        <v>45475</v>
      </c>
      <c r="D294" s="31" t="s">
        <v>1038</v>
      </c>
      <c r="E294" s="4" t="str">
        <f t="shared" si="263"/>
        <v>Raw Material Supplier</v>
      </c>
      <c r="F294" s="31" t="s">
        <v>1039</v>
      </c>
      <c r="G294" s="4" t="str">
        <f t="shared" si="264"/>
        <v>Employees Wages &amp; Salaries</v>
      </c>
      <c r="H294" s="31" t="s">
        <v>1041</v>
      </c>
      <c r="I294" s="4" t="str">
        <f t="shared" si="265"/>
        <v>Machinary Depreciation &amp; Maintenance</v>
      </c>
      <c r="J294" s="31" t="s">
        <v>1040</v>
      </c>
      <c r="K294" s="4" t="str">
        <f t="shared" si="266"/>
        <v>Subcontractors &amp; Services</v>
      </c>
      <c r="L294" s="31" t="s">
        <v>1042</v>
      </c>
      <c r="M294" s="4" t="str">
        <f t="shared" si="267"/>
        <v>Indirect Costs</v>
      </c>
      <c r="N294" s="31" t="s">
        <v>1020</v>
      </c>
      <c r="O294" s="4" t="str">
        <f t="shared" si="268"/>
        <v>Overheads</v>
      </c>
      <c r="P294" s="5">
        <v>45535</v>
      </c>
      <c r="Q294" s="5">
        <f t="shared" si="269"/>
        <v>45505</v>
      </c>
      <c r="R294" s="5">
        <f t="shared" si="270"/>
        <v>45505</v>
      </c>
      <c r="S294" s="4">
        <v>831414.3</v>
      </c>
      <c r="T294" s="7">
        <f t="shared" si="311"/>
        <v>831414</v>
      </c>
      <c r="U294" s="4">
        <v>10219</v>
      </c>
      <c r="V294" s="4">
        <f>VLOOKUP(U294,'CC Odoo'!$A$1:$E$998,4,FALSE)</f>
        <v>991</v>
      </c>
      <c r="W294" s="4" t="str">
        <f t="shared" si="271"/>
        <v>{"991": 100.0}</v>
      </c>
      <c r="X294" s="4" t="str">
        <f t="shared" si="272"/>
        <v>3010092</v>
      </c>
      <c r="Y294" s="4" t="str">
        <f t="shared" si="273"/>
        <v>3010093</v>
      </c>
      <c r="Z294" s="4" t="str">
        <f t="shared" si="274"/>
        <v>3010094</v>
      </c>
      <c r="AA294" s="4" t="str">
        <f t="shared" si="275"/>
        <v>3010095</v>
      </c>
      <c r="AB294" s="4" t="str">
        <f t="shared" si="276"/>
        <v>3010096</v>
      </c>
      <c r="AC294" s="4" t="str">
        <f t="shared" si="277"/>
        <v>3010097</v>
      </c>
      <c r="AD294" s="5">
        <f t="shared" si="278"/>
        <v>45540</v>
      </c>
      <c r="AE294" s="5">
        <f t="shared" si="279"/>
        <v>45540</v>
      </c>
      <c r="AF294" s="5">
        <f t="shared" si="280"/>
        <v>45510</v>
      </c>
      <c r="AG294" s="5">
        <f t="shared" si="281"/>
        <v>45510</v>
      </c>
      <c r="AH294" s="5">
        <f t="shared" si="282"/>
        <v>45535</v>
      </c>
      <c r="AI294" s="5">
        <f t="shared" si="283"/>
        <v>45535</v>
      </c>
      <c r="AJ294" s="5">
        <f t="shared" si="284"/>
        <v>45520</v>
      </c>
      <c r="AK294" s="5">
        <f t="shared" si="285"/>
        <v>45520</v>
      </c>
      <c r="AL294" s="5">
        <f t="shared" si="286"/>
        <v>45505</v>
      </c>
      <c r="AM294" s="5">
        <f t="shared" si="287"/>
        <v>45505</v>
      </c>
      <c r="AN294" s="5">
        <f t="shared" si="288"/>
        <v>45526</v>
      </c>
      <c r="AO294" s="5">
        <f t="shared" si="289"/>
        <v>45526</v>
      </c>
      <c r="AQ294" s="4" t="str">
        <f t="shared" si="312"/>
        <v>{"</v>
      </c>
      <c r="AR294" s="4" t="str">
        <f t="shared" si="313"/>
        <v>"</v>
      </c>
      <c r="AS294" s="4" t="str">
        <f t="shared" si="314"/>
        <v xml:space="preserve">: </v>
      </c>
      <c r="AT294" s="4" t="str">
        <f t="shared" si="315"/>
        <v>100.0</v>
      </c>
      <c r="AU294" s="4" t="str">
        <f t="shared" si="316"/>
        <v>}</v>
      </c>
      <c r="AW294" s="8" t="str">
        <f t="shared" si="291"/>
        <v>15% PUR</v>
      </c>
      <c r="AX294" s="8" t="str">
        <f t="shared" si="292"/>
        <v>0% PUR</v>
      </c>
      <c r="AY294" s="8" t="str">
        <f t="shared" si="293"/>
        <v>15% PUR</v>
      </c>
      <c r="AZ294" s="8" t="str">
        <f t="shared" si="294"/>
        <v>15% PUR</v>
      </c>
      <c r="BA294" s="8" t="str">
        <f t="shared" si="295"/>
        <v>15% PUR</v>
      </c>
      <c r="BB294" s="8" t="str">
        <f t="shared" si="296"/>
        <v>0% PUR</v>
      </c>
      <c r="BC294" s="4" t="str">
        <f t="shared" si="290"/>
        <v>Raw Material</v>
      </c>
      <c r="BD294" s="4" t="str">
        <f t="shared" si="317"/>
        <v>Manpower</v>
      </c>
      <c r="BE294" s="4" t="str">
        <f t="shared" si="318"/>
        <v>Machinary</v>
      </c>
      <c r="BF294" s="4" t="str">
        <f t="shared" si="319"/>
        <v>Subcontractors</v>
      </c>
      <c r="BG294" s="4" t="str">
        <f t="shared" si="320"/>
        <v>Indirect Costs</v>
      </c>
      <c r="BH294" s="4" t="str">
        <f t="shared" si="321"/>
        <v>Overheads</v>
      </c>
      <c r="BI294" s="4">
        <f t="shared" si="297"/>
        <v>1</v>
      </c>
      <c r="BJ294" s="4">
        <f t="shared" si="298"/>
        <v>1</v>
      </c>
      <c r="BK294" s="4">
        <f t="shared" si="299"/>
        <v>1</v>
      </c>
      <c r="BL294" s="4">
        <f t="shared" si="300"/>
        <v>1</v>
      </c>
      <c r="BM294" s="4">
        <f t="shared" si="301"/>
        <v>1</v>
      </c>
      <c r="BN294" s="4">
        <f t="shared" si="302"/>
        <v>1</v>
      </c>
      <c r="BO294" s="26">
        <f t="shared" si="303"/>
        <v>385360</v>
      </c>
      <c r="BP294" s="26">
        <f t="shared" si="304"/>
        <v>188232</v>
      </c>
      <c r="BQ294" s="26">
        <f t="shared" si="305"/>
        <v>17377</v>
      </c>
      <c r="BR294" s="26">
        <f t="shared" si="306"/>
        <v>77155</v>
      </c>
      <c r="BS294" s="26">
        <f t="shared" si="307"/>
        <v>33007</v>
      </c>
      <c r="BT294" s="26">
        <f t="shared" si="308"/>
        <v>76158</v>
      </c>
      <c r="BU294" s="27">
        <f t="shared" si="309"/>
        <v>831414</v>
      </c>
      <c r="BV294" s="27">
        <f t="shared" si="310"/>
        <v>777289</v>
      </c>
    </row>
    <row r="295" spans="1:74" x14ac:dyDescent="0.2">
      <c r="A295" s="4" t="s">
        <v>795</v>
      </c>
      <c r="B295" s="5">
        <v>45505</v>
      </c>
      <c r="C295" s="5" t="str">
        <f t="shared" si="262"/>
        <v/>
      </c>
      <c r="D295" s="31" t="s">
        <v>1038</v>
      </c>
      <c r="E295" s="4" t="str">
        <f t="shared" si="263"/>
        <v/>
      </c>
      <c r="F295" s="31" t="s">
        <v>1039</v>
      </c>
      <c r="G295" s="4" t="str">
        <f t="shared" si="264"/>
        <v/>
      </c>
      <c r="H295" s="31" t="s">
        <v>1041</v>
      </c>
      <c r="I295" s="4" t="str">
        <f t="shared" si="265"/>
        <v/>
      </c>
      <c r="J295" s="31" t="s">
        <v>1040</v>
      </c>
      <c r="K295" s="4" t="str">
        <f t="shared" si="266"/>
        <v/>
      </c>
      <c r="L295" s="31" t="s">
        <v>1042</v>
      </c>
      <c r="M295" s="4" t="str">
        <f t="shared" si="267"/>
        <v/>
      </c>
      <c r="N295" s="31" t="s">
        <v>1020</v>
      </c>
      <c r="O295" s="4" t="str">
        <f t="shared" si="268"/>
        <v/>
      </c>
      <c r="P295" s="5">
        <v>45535</v>
      </c>
      <c r="Q295" s="5" t="str">
        <f t="shared" si="269"/>
        <v/>
      </c>
      <c r="R295" s="5" t="str">
        <f t="shared" si="270"/>
        <v/>
      </c>
      <c r="S295" s="4">
        <v>207853.57500000001</v>
      </c>
      <c r="T295" s="7">
        <f t="shared" si="311"/>
        <v>207854</v>
      </c>
      <c r="U295" s="4">
        <v>10219</v>
      </c>
      <c r="V295" s="4">
        <f>VLOOKUP(U295,'CC Odoo'!$A$1:$E$998,4,FALSE)</f>
        <v>991</v>
      </c>
      <c r="W295" s="4" t="str">
        <f t="shared" si="271"/>
        <v>{"991": 100.0}</v>
      </c>
      <c r="X295" s="4" t="str">
        <f t="shared" si="272"/>
        <v>101011701</v>
      </c>
      <c r="Y295" s="4" t="str">
        <f t="shared" si="273"/>
        <v>3010093</v>
      </c>
      <c r="Z295" s="4" t="str">
        <f t="shared" si="274"/>
        <v>3010094</v>
      </c>
      <c r="AA295" s="4" t="str">
        <f t="shared" si="275"/>
        <v>101011701</v>
      </c>
      <c r="AB295" s="4" t="str">
        <f t="shared" si="276"/>
        <v>3010096</v>
      </c>
      <c r="AC295" s="4" t="str">
        <f t="shared" si="277"/>
        <v>3010097</v>
      </c>
      <c r="AD295" s="5">
        <f t="shared" si="278"/>
        <v>45540</v>
      </c>
      <c r="AE295" s="5" t="str">
        <f t="shared" si="279"/>
        <v/>
      </c>
      <c r="AF295" s="5">
        <f t="shared" si="280"/>
        <v>45510</v>
      </c>
      <c r="AG295" s="5" t="str">
        <f t="shared" si="281"/>
        <v/>
      </c>
      <c r="AH295" s="5">
        <f t="shared" si="282"/>
        <v>45535</v>
      </c>
      <c r="AI295" s="5" t="str">
        <f t="shared" si="283"/>
        <v/>
      </c>
      <c r="AJ295" s="5">
        <f t="shared" si="284"/>
        <v>45520</v>
      </c>
      <c r="AK295" s="5" t="str">
        <f t="shared" si="285"/>
        <v/>
      </c>
      <c r="AL295" s="5">
        <f t="shared" si="286"/>
        <v>45505</v>
      </c>
      <c r="AM295" s="5" t="str">
        <f t="shared" si="287"/>
        <v/>
      </c>
      <c r="AN295" s="5">
        <f t="shared" si="288"/>
        <v>45526</v>
      </c>
      <c r="AO295" s="5" t="str">
        <f t="shared" si="289"/>
        <v/>
      </c>
      <c r="AQ295" s="4" t="str">
        <f t="shared" si="312"/>
        <v>{"</v>
      </c>
      <c r="AR295" s="4" t="str">
        <f t="shared" si="313"/>
        <v>"</v>
      </c>
      <c r="AS295" s="4" t="str">
        <f t="shared" si="314"/>
        <v xml:space="preserve">: </v>
      </c>
      <c r="AT295" s="4" t="str">
        <f t="shared" si="315"/>
        <v>100.0</v>
      </c>
      <c r="AU295" s="4" t="str">
        <f t="shared" si="316"/>
        <v>}</v>
      </c>
      <c r="AW295" s="8" t="str">
        <f t="shared" si="291"/>
        <v>15% PUR</v>
      </c>
      <c r="AX295" s="8" t="str">
        <f t="shared" si="292"/>
        <v>0% PUR</v>
      </c>
      <c r="AY295" s="8" t="str">
        <f t="shared" si="293"/>
        <v>15% PUR</v>
      </c>
      <c r="AZ295" s="8" t="str">
        <f t="shared" si="294"/>
        <v>15% PUR</v>
      </c>
      <c r="BA295" s="8" t="str">
        <f t="shared" si="295"/>
        <v>15% PUR</v>
      </c>
      <c r="BB295" s="8" t="str">
        <f t="shared" si="296"/>
        <v>0% PUR</v>
      </c>
      <c r="BC295" s="4" t="str">
        <f t="shared" si="290"/>
        <v>Deduction of Advance Payment to Suppliers</v>
      </c>
      <c r="BD295" s="4" t="str">
        <f t="shared" si="317"/>
        <v>Manpower</v>
      </c>
      <c r="BE295" s="4" t="str">
        <f t="shared" si="318"/>
        <v>Machinary</v>
      </c>
      <c r="BF295" s="4" t="str">
        <f t="shared" si="319"/>
        <v>Deduction of Advance Payment to Suppliers</v>
      </c>
      <c r="BG295" s="4" t="str">
        <f t="shared" si="320"/>
        <v>Indirect Costs</v>
      </c>
      <c r="BH295" s="4" t="str">
        <f t="shared" si="321"/>
        <v>Overheads</v>
      </c>
      <c r="BI295" s="4">
        <f t="shared" si="297"/>
        <v>-1</v>
      </c>
      <c r="BJ295" s="4">
        <f t="shared" si="298"/>
        <v>1</v>
      </c>
      <c r="BK295" s="4">
        <f t="shared" si="299"/>
        <v>1</v>
      </c>
      <c r="BL295" s="4">
        <f t="shared" si="300"/>
        <v>-1</v>
      </c>
      <c r="BM295" s="4">
        <f t="shared" si="301"/>
        <v>1</v>
      </c>
      <c r="BN295" s="4">
        <f t="shared" si="302"/>
        <v>1</v>
      </c>
      <c r="BO295" s="26">
        <f t="shared" si="303"/>
        <v>96340</v>
      </c>
      <c r="BP295" s="26">
        <f t="shared" si="304"/>
        <v>47058</v>
      </c>
      <c r="BQ295" s="26">
        <f t="shared" si="305"/>
        <v>4344</v>
      </c>
      <c r="BR295" s="26">
        <f t="shared" si="306"/>
        <v>19289</v>
      </c>
      <c r="BS295" s="26">
        <f t="shared" si="307"/>
        <v>8252</v>
      </c>
      <c r="BT295" s="26">
        <f t="shared" si="308"/>
        <v>19039</v>
      </c>
      <c r="BU295" s="27">
        <f t="shared" si="309"/>
        <v>-207854</v>
      </c>
      <c r="BV295" s="27" t="str">
        <f t="shared" si="310"/>
        <v/>
      </c>
    </row>
    <row r="296" spans="1:74" x14ac:dyDescent="0.2">
      <c r="A296" s="4" t="s">
        <v>794</v>
      </c>
      <c r="B296" s="5">
        <v>45505</v>
      </c>
      <c r="C296" s="5">
        <f t="shared" si="262"/>
        <v>45475</v>
      </c>
      <c r="D296" s="31" t="s">
        <v>1038</v>
      </c>
      <c r="E296" s="4" t="str">
        <f t="shared" si="263"/>
        <v>Raw Material Supplier</v>
      </c>
      <c r="F296" s="31" t="s">
        <v>1039</v>
      </c>
      <c r="G296" s="4" t="str">
        <f t="shared" si="264"/>
        <v>Employees Wages &amp; Salaries</v>
      </c>
      <c r="H296" s="31" t="s">
        <v>1041</v>
      </c>
      <c r="I296" s="4" t="str">
        <f t="shared" si="265"/>
        <v>Machinary Depreciation &amp; Maintenance</v>
      </c>
      <c r="J296" s="31" t="s">
        <v>1040</v>
      </c>
      <c r="K296" s="4" t="str">
        <f t="shared" si="266"/>
        <v>Subcontractors &amp; Services</v>
      </c>
      <c r="L296" s="31" t="s">
        <v>1042</v>
      </c>
      <c r="M296" s="4" t="str">
        <f t="shared" si="267"/>
        <v>Indirect Costs</v>
      </c>
      <c r="N296" s="31" t="s">
        <v>1020</v>
      </c>
      <c r="O296" s="4" t="str">
        <f t="shared" si="268"/>
        <v>Overheads</v>
      </c>
      <c r="P296" s="5">
        <v>45535</v>
      </c>
      <c r="Q296" s="5">
        <f t="shared" si="269"/>
        <v>45505</v>
      </c>
      <c r="R296" s="5">
        <f t="shared" si="270"/>
        <v>45505</v>
      </c>
      <c r="S296" s="4">
        <v>1292078.6370000001</v>
      </c>
      <c r="T296" s="7">
        <f t="shared" si="311"/>
        <v>1292079</v>
      </c>
      <c r="U296" s="4">
        <v>10254</v>
      </c>
      <c r="V296" s="4">
        <f>VLOOKUP(U296,'CC Odoo'!$A$1:$E$998,4,FALSE)</f>
        <v>1026</v>
      </c>
      <c r="W296" s="4" t="str">
        <f t="shared" si="271"/>
        <v>{"1026": 100.0}</v>
      </c>
      <c r="X296" s="4" t="str">
        <f t="shared" si="272"/>
        <v>3010092</v>
      </c>
      <c r="Y296" s="4" t="str">
        <f t="shared" si="273"/>
        <v>3010093</v>
      </c>
      <c r="Z296" s="4" t="str">
        <f t="shared" si="274"/>
        <v>3010094</v>
      </c>
      <c r="AA296" s="4" t="str">
        <f t="shared" si="275"/>
        <v>3010095</v>
      </c>
      <c r="AB296" s="4" t="str">
        <f t="shared" si="276"/>
        <v>3010096</v>
      </c>
      <c r="AC296" s="4" t="str">
        <f t="shared" si="277"/>
        <v>3010097</v>
      </c>
      <c r="AD296" s="5">
        <f t="shared" si="278"/>
        <v>45540</v>
      </c>
      <c r="AE296" s="5">
        <f t="shared" si="279"/>
        <v>45540</v>
      </c>
      <c r="AF296" s="5">
        <f t="shared" si="280"/>
        <v>45510</v>
      </c>
      <c r="AG296" s="5">
        <f t="shared" si="281"/>
        <v>45510</v>
      </c>
      <c r="AH296" s="5">
        <f t="shared" si="282"/>
        <v>45535</v>
      </c>
      <c r="AI296" s="5">
        <f t="shared" si="283"/>
        <v>45535</v>
      </c>
      <c r="AJ296" s="5">
        <f t="shared" si="284"/>
        <v>45520</v>
      </c>
      <c r="AK296" s="5">
        <f t="shared" si="285"/>
        <v>45520</v>
      </c>
      <c r="AL296" s="5">
        <f t="shared" si="286"/>
        <v>45505</v>
      </c>
      <c r="AM296" s="5">
        <f t="shared" si="287"/>
        <v>45505</v>
      </c>
      <c r="AN296" s="5">
        <f t="shared" si="288"/>
        <v>45526</v>
      </c>
      <c r="AO296" s="5">
        <f t="shared" si="289"/>
        <v>45526</v>
      </c>
      <c r="AQ296" s="4" t="str">
        <f t="shared" si="312"/>
        <v>{"</v>
      </c>
      <c r="AR296" s="4" t="str">
        <f t="shared" si="313"/>
        <v>"</v>
      </c>
      <c r="AS296" s="4" t="str">
        <f t="shared" si="314"/>
        <v xml:space="preserve">: </v>
      </c>
      <c r="AT296" s="4" t="str">
        <f t="shared" si="315"/>
        <v>100.0</v>
      </c>
      <c r="AU296" s="4" t="str">
        <f t="shared" si="316"/>
        <v>}</v>
      </c>
      <c r="AW296" s="8" t="str">
        <f t="shared" si="291"/>
        <v>15% PUR</v>
      </c>
      <c r="AX296" s="8" t="str">
        <f t="shared" si="292"/>
        <v>0% PUR</v>
      </c>
      <c r="AY296" s="8" t="str">
        <f t="shared" si="293"/>
        <v>15% PUR</v>
      </c>
      <c r="AZ296" s="8" t="str">
        <f t="shared" si="294"/>
        <v>15% PUR</v>
      </c>
      <c r="BA296" s="8" t="str">
        <f t="shared" si="295"/>
        <v>15% PUR</v>
      </c>
      <c r="BB296" s="8" t="str">
        <f t="shared" si="296"/>
        <v>0% PUR</v>
      </c>
      <c r="BC296" s="4" t="str">
        <f t="shared" si="290"/>
        <v>Raw Material</v>
      </c>
      <c r="BD296" s="4" t="str">
        <f t="shared" si="317"/>
        <v>Manpower</v>
      </c>
      <c r="BE296" s="4" t="str">
        <f t="shared" si="318"/>
        <v>Machinary</v>
      </c>
      <c r="BF296" s="4" t="str">
        <f t="shared" si="319"/>
        <v>Subcontractors</v>
      </c>
      <c r="BG296" s="4" t="str">
        <f t="shared" si="320"/>
        <v>Indirect Costs</v>
      </c>
      <c r="BH296" s="4" t="str">
        <f t="shared" si="321"/>
        <v>Overheads</v>
      </c>
      <c r="BI296" s="4">
        <f t="shared" si="297"/>
        <v>1</v>
      </c>
      <c r="BJ296" s="4">
        <f t="shared" si="298"/>
        <v>1</v>
      </c>
      <c r="BK296" s="4">
        <f t="shared" si="299"/>
        <v>1</v>
      </c>
      <c r="BL296" s="4">
        <f t="shared" si="300"/>
        <v>1</v>
      </c>
      <c r="BM296" s="4">
        <f t="shared" si="301"/>
        <v>1</v>
      </c>
      <c r="BN296" s="4">
        <f t="shared" si="302"/>
        <v>1</v>
      </c>
      <c r="BO296" s="26">
        <f t="shared" si="303"/>
        <v>598879</v>
      </c>
      <c r="BP296" s="26">
        <f t="shared" si="304"/>
        <v>292527</v>
      </c>
      <c r="BQ296" s="26">
        <f t="shared" si="305"/>
        <v>27004</v>
      </c>
      <c r="BR296" s="26">
        <f t="shared" si="306"/>
        <v>119905</v>
      </c>
      <c r="BS296" s="26">
        <f t="shared" si="307"/>
        <v>51296</v>
      </c>
      <c r="BT296" s="26">
        <f t="shared" si="308"/>
        <v>118354</v>
      </c>
      <c r="BU296" s="27">
        <f t="shared" si="309"/>
        <v>1292079</v>
      </c>
      <c r="BV296" s="27">
        <f t="shared" si="310"/>
        <v>1207965</v>
      </c>
    </row>
    <row r="297" spans="1:74" x14ac:dyDescent="0.2">
      <c r="A297" s="4" t="s">
        <v>795</v>
      </c>
      <c r="B297" s="5">
        <v>45505</v>
      </c>
      <c r="C297" s="5" t="str">
        <f t="shared" si="262"/>
        <v/>
      </c>
      <c r="D297" s="31" t="s">
        <v>1038</v>
      </c>
      <c r="E297" s="4" t="str">
        <f t="shared" si="263"/>
        <v/>
      </c>
      <c r="F297" s="31" t="s">
        <v>1039</v>
      </c>
      <c r="G297" s="4" t="str">
        <f t="shared" si="264"/>
        <v/>
      </c>
      <c r="H297" s="31" t="s">
        <v>1041</v>
      </c>
      <c r="I297" s="4" t="str">
        <f t="shared" si="265"/>
        <v/>
      </c>
      <c r="J297" s="31" t="s">
        <v>1040</v>
      </c>
      <c r="K297" s="4" t="str">
        <f t="shared" si="266"/>
        <v/>
      </c>
      <c r="L297" s="31" t="s">
        <v>1042</v>
      </c>
      <c r="M297" s="4" t="str">
        <f t="shared" si="267"/>
        <v/>
      </c>
      <c r="N297" s="31" t="s">
        <v>1020</v>
      </c>
      <c r="O297" s="4" t="str">
        <f t="shared" si="268"/>
        <v/>
      </c>
      <c r="P297" s="5">
        <v>45535</v>
      </c>
      <c r="Q297" s="5" t="str">
        <f t="shared" si="269"/>
        <v/>
      </c>
      <c r="R297" s="5" t="str">
        <f t="shared" si="270"/>
        <v/>
      </c>
      <c r="S297" s="4">
        <v>258415.72740000003</v>
      </c>
      <c r="T297" s="7">
        <f t="shared" si="311"/>
        <v>258416</v>
      </c>
      <c r="U297" s="4">
        <v>10254</v>
      </c>
      <c r="V297" s="4">
        <f>VLOOKUP(U297,'CC Odoo'!$A$1:$E$998,4,FALSE)</f>
        <v>1026</v>
      </c>
      <c r="W297" s="4" t="str">
        <f t="shared" si="271"/>
        <v>{"1026": 100.0}</v>
      </c>
      <c r="X297" s="4" t="str">
        <f t="shared" si="272"/>
        <v>101011701</v>
      </c>
      <c r="Y297" s="4" t="str">
        <f t="shared" si="273"/>
        <v>3010093</v>
      </c>
      <c r="Z297" s="4" t="str">
        <f t="shared" si="274"/>
        <v>3010094</v>
      </c>
      <c r="AA297" s="4" t="str">
        <f t="shared" si="275"/>
        <v>101011701</v>
      </c>
      <c r="AB297" s="4" t="str">
        <f t="shared" si="276"/>
        <v>3010096</v>
      </c>
      <c r="AC297" s="4" t="str">
        <f t="shared" si="277"/>
        <v>3010097</v>
      </c>
      <c r="AD297" s="5">
        <f t="shared" si="278"/>
        <v>45540</v>
      </c>
      <c r="AE297" s="5" t="str">
        <f t="shared" si="279"/>
        <v/>
      </c>
      <c r="AF297" s="5">
        <f t="shared" si="280"/>
        <v>45510</v>
      </c>
      <c r="AG297" s="5" t="str">
        <f t="shared" si="281"/>
        <v/>
      </c>
      <c r="AH297" s="5">
        <f t="shared" si="282"/>
        <v>45535</v>
      </c>
      <c r="AI297" s="5" t="str">
        <f t="shared" si="283"/>
        <v/>
      </c>
      <c r="AJ297" s="5">
        <f t="shared" si="284"/>
        <v>45520</v>
      </c>
      <c r="AK297" s="5" t="str">
        <f t="shared" si="285"/>
        <v/>
      </c>
      <c r="AL297" s="5">
        <f t="shared" si="286"/>
        <v>45505</v>
      </c>
      <c r="AM297" s="5" t="str">
        <f t="shared" si="287"/>
        <v/>
      </c>
      <c r="AN297" s="5">
        <f t="shared" si="288"/>
        <v>45526</v>
      </c>
      <c r="AO297" s="5" t="str">
        <f t="shared" si="289"/>
        <v/>
      </c>
      <c r="AQ297" s="4" t="str">
        <f t="shared" si="312"/>
        <v>{"</v>
      </c>
      <c r="AR297" s="4" t="str">
        <f t="shared" si="313"/>
        <v>"</v>
      </c>
      <c r="AS297" s="4" t="str">
        <f t="shared" si="314"/>
        <v xml:space="preserve">: </v>
      </c>
      <c r="AT297" s="4" t="str">
        <f t="shared" si="315"/>
        <v>100.0</v>
      </c>
      <c r="AU297" s="4" t="str">
        <f t="shared" si="316"/>
        <v>}</v>
      </c>
      <c r="AW297" s="8" t="str">
        <f t="shared" si="291"/>
        <v>15% PUR</v>
      </c>
      <c r="AX297" s="8" t="str">
        <f t="shared" si="292"/>
        <v>0% PUR</v>
      </c>
      <c r="AY297" s="8" t="str">
        <f t="shared" si="293"/>
        <v>15% PUR</v>
      </c>
      <c r="AZ297" s="8" t="str">
        <f t="shared" si="294"/>
        <v>15% PUR</v>
      </c>
      <c r="BA297" s="8" t="str">
        <f t="shared" si="295"/>
        <v>15% PUR</v>
      </c>
      <c r="BB297" s="8" t="str">
        <f t="shared" si="296"/>
        <v>0% PUR</v>
      </c>
      <c r="BC297" s="4" t="str">
        <f t="shared" si="290"/>
        <v>Deduction of Advance Payment to Suppliers</v>
      </c>
      <c r="BD297" s="4" t="str">
        <f t="shared" si="317"/>
        <v>Manpower</v>
      </c>
      <c r="BE297" s="4" t="str">
        <f t="shared" si="318"/>
        <v>Machinary</v>
      </c>
      <c r="BF297" s="4" t="str">
        <f t="shared" si="319"/>
        <v>Deduction of Advance Payment to Suppliers</v>
      </c>
      <c r="BG297" s="4" t="str">
        <f t="shared" si="320"/>
        <v>Indirect Costs</v>
      </c>
      <c r="BH297" s="4" t="str">
        <f t="shared" si="321"/>
        <v>Overheads</v>
      </c>
      <c r="BI297" s="4">
        <f t="shared" si="297"/>
        <v>-1</v>
      </c>
      <c r="BJ297" s="4">
        <f t="shared" si="298"/>
        <v>1</v>
      </c>
      <c r="BK297" s="4">
        <f t="shared" si="299"/>
        <v>1</v>
      </c>
      <c r="BL297" s="4">
        <f t="shared" si="300"/>
        <v>-1</v>
      </c>
      <c r="BM297" s="4">
        <f t="shared" si="301"/>
        <v>1</v>
      </c>
      <c r="BN297" s="4">
        <f t="shared" si="302"/>
        <v>1</v>
      </c>
      <c r="BO297" s="26">
        <f t="shared" si="303"/>
        <v>119776</v>
      </c>
      <c r="BP297" s="26">
        <f t="shared" si="304"/>
        <v>58505</v>
      </c>
      <c r="BQ297" s="26">
        <f t="shared" si="305"/>
        <v>5401</v>
      </c>
      <c r="BR297" s="26">
        <f t="shared" si="306"/>
        <v>23981</v>
      </c>
      <c r="BS297" s="26">
        <f t="shared" si="307"/>
        <v>10259</v>
      </c>
      <c r="BT297" s="26">
        <f t="shared" si="308"/>
        <v>23671</v>
      </c>
      <c r="BU297" s="27">
        <f t="shared" si="309"/>
        <v>-258416</v>
      </c>
      <c r="BV297" s="27" t="str">
        <f t="shared" si="310"/>
        <v/>
      </c>
    </row>
    <row r="298" spans="1:74" x14ac:dyDescent="0.2">
      <c r="A298" s="4" t="s">
        <v>794</v>
      </c>
      <c r="B298" s="5">
        <v>45505</v>
      </c>
      <c r="C298" s="5">
        <f t="shared" si="262"/>
        <v>45475</v>
      </c>
      <c r="D298" s="31" t="s">
        <v>1038</v>
      </c>
      <c r="E298" s="4" t="str">
        <f t="shared" si="263"/>
        <v>Raw Material Supplier</v>
      </c>
      <c r="F298" s="31" t="s">
        <v>1039</v>
      </c>
      <c r="G298" s="4" t="str">
        <f t="shared" si="264"/>
        <v>Employees Wages &amp; Salaries</v>
      </c>
      <c r="H298" s="31" t="s">
        <v>1041</v>
      </c>
      <c r="I298" s="4" t="str">
        <f t="shared" si="265"/>
        <v>Machinary Depreciation &amp; Maintenance</v>
      </c>
      <c r="J298" s="31" t="s">
        <v>1040</v>
      </c>
      <c r="K298" s="4" t="str">
        <f t="shared" si="266"/>
        <v>Subcontractors &amp; Services</v>
      </c>
      <c r="L298" s="31" t="s">
        <v>1042</v>
      </c>
      <c r="M298" s="4" t="str">
        <f t="shared" si="267"/>
        <v>Indirect Costs</v>
      </c>
      <c r="N298" s="31" t="s">
        <v>1020</v>
      </c>
      <c r="O298" s="4" t="str">
        <f t="shared" si="268"/>
        <v>Overheads</v>
      </c>
      <c r="P298" s="5">
        <v>45535</v>
      </c>
      <c r="Q298" s="5">
        <f t="shared" si="269"/>
        <v>45505</v>
      </c>
      <c r="R298" s="5">
        <f t="shared" si="270"/>
        <v>45505</v>
      </c>
      <c r="S298" s="4">
        <v>1247264.7420000001</v>
      </c>
      <c r="T298" s="7">
        <f t="shared" si="311"/>
        <v>1247265</v>
      </c>
      <c r="U298" s="4">
        <v>10253</v>
      </c>
      <c r="V298" s="4">
        <f>VLOOKUP(U298,'CC Odoo'!$A$1:$E$998,4,FALSE)</f>
        <v>1025</v>
      </c>
      <c r="W298" s="4" t="str">
        <f t="shared" si="271"/>
        <v>{"1025": 100.0}</v>
      </c>
      <c r="X298" s="4" t="str">
        <f t="shared" si="272"/>
        <v>3010092</v>
      </c>
      <c r="Y298" s="4" t="str">
        <f t="shared" si="273"/>
        <v>3010093</v>
      </c>
      <c r="Z298" s="4" t="str">
        <f t="shared" si="274"/>
        <v>3010094</v>
      </c>
      <c r="AA298" s="4" t="str">
        <f t="shared" si="275"/>
        <v>3010095</v>
      </c>
      <c r="AB298" s="4" t="str">
        <f t="shared" si="276"/>
        <v>3010096</v>
      </c>
      <c r="AC298" s="4" t="str">
        <f t="shared" si="277"/>
        <v>3010097</v>
      </c>
      <c r="AD298" s="5">
        <f t="shared" si="278"/>
        <v>45540</v>
      </c>
      <c r="AE298" s="5">
        <f t="shared" si="279"/>
        <v>45540</v>
      </c>
      <c r="AF298" s="5">
        <f t="shared" si="280"/>
        <v>45510</v>
      </c>
      <c r="AG298" s="5">
        <f t="shared" si="281"/>
        <v>45510</v>
      </c>
      <c r="AH298" s="5">
        <f t="shared" si="282"/>
        <v>45535</v>
      </c>
      <c r="AI298" s="5">
        <f t="shared" si="283"/>
        <v>45535</v>
      </c>
      <c r="AJ298" s="5">
        <f t="shared" si="284"/>
        <v>45520</v>
      </c>
      <c r="AK298" s="5">
        <f t="shared" si="285"/>
        <v>45520</v>
      </c>
      <c r="AL298" s="5">
        <f t="shared" si="286"/>
        <v>45505</v>
      </c>
      <c r="AM298" s="5">
        <f t="shared" si="287"/>
        <v>45505</v>
      </c>
      <c r="AN298" s="5">
        <f t="shared" si="288"/>
        <v>45526</v>
      </c>
      <c r="AO298" s="5">
        <f t="shared" si="289"/>
        <v>45526</v>
      </c>
      <c r="AQ298" s="4" t="str">
        <f t="shared" si="312"/>
        <v>{"</v>
      </c>
      <c r="AR298" s="4" t="str">
        <f t="shared" si="313"/>
        <v>"</v>
      </c>
      <c r="AS298" s="4" t="str">
        <f t="shared" si="314"/>
        <v xml:space="preserve">: </v>
      </c>
      <c r="AT298" s="4" t="str">
        <f t="shared" si="315"/>
        <v>100.0</v>
      </c>
      <c r="AU298" s="4" t="str">
        <f t="shared" si="316"/>
        <v>}</v>
      </c>
      <c r="AW298" s="8" t="str">
        <f t="shared" si="291"/>
        <v>15% PUR</v>
      </c>
      <c r="AX298" s="8" t="str">
        <f t="shared" si="292"/>
        <v>0% PUR</v>
      </c>
      <c r="AY298" s="8" t="str">
        <f t="shared" si="293"/>
        <v>15% PUR</v>
      </c>
      <c r="AZ298" s="8" t="str">
        <f t="shared" si="294"/>
        <v>15% PUR</v>
      </c>
      <c r="BA298" s="8" t="str">
        <f t="shared" si="295"/>
        <v>15% PUR</v>
      </c>
      <c r="BB298" s="8" t="str">
        <f t="shared" si="296"/>
        <v>0% PUR</v>
      </c>
      <c r="BC298" s="4" t="str">
        <f t="shared" si="290"/>
        <v>Raw Material</v>
      </c>
      <c r="BD298" s="4" t="str">
        <f t="shared" si="317"/>
        <v>Manpower</v>
      </c>
      <c r="BE298" s="4" t="str">
        <f t="shared" si="318"/>
        <v>Machinary</v>
      </c>
      <c r="BF298" s="4" t="str">
        <f t="shared" si="319"/>
        <v>Subcontractors</v>
      </c>
      <c r="BG298" s="4" t="str">
        <f t="shared" si="320"/>
        <v>Indirect Costs</v>
      </c>
      <c r="BH298" s="4" t="str">
        <f t="shared" si="321"/>
        <v>Overheads</v>
      </c>
      <c r="BI298" s="4">
        <f t="shared" si="297"/>
        <v>1</v>
      </c>
      <c r="BJ298" s="4">
        <f t="shared" si="298"/>
        <v>1</v>
      </c>
      <c r="BK298" s="4">
        <f t="shared" si="299"/>
        <v>1</v>
      </c>
      <c r="BL298" s="4">
        <f t="shared" si="300"/>
        <v>1</v>
      </c>
      <c r="BM298" s="4">
        <f t="shared" si="301"/>
        <v>1</v>
      </c>
      <c r="BN298" s="4">
        <f t="shared" si="302"/>
        <v>1</v>
      </c>
      <c r="BO298" s="26">
        <f t="shared" si="303"/>
        <v>578107</v>
      </c>
      <c r="BP298" s="26">
        <f t="shared" si="304"/>
        <v>282381</v>
      </c>
      <c r="BQ298" s="26">
        <f t="shared" si="305"/>
        <v>26068</v>
      </c>
      <c r="BR298" s="26">
        <f t="shared" si="306"/>
        <v>115746</v>
      </c>
      <c r="BS298" s="26">
        <f t="shared" si="307"/>
        <v>49516</v>
      </c>
      <c r="BT298" s="26">
        <f t="shared" si="308"/>
        <v>114249</v>
      </c>
      <c r="BU298" s="27">
        <f t="shared" si="309"/>
        <v>1247265</v>
      </c>
      <c r="BV298" s="27">
        <f t="shared" si="310"/>
        <v>1166067</v>
      </c>
    </row>
    <row r="299" spans="1:74" x14ac:dyDescent="0.2">
      <c r="A299" s="4" t="s">
        <v>795</v>
      </c>
      <c r="B299" s="5">
        <v>45505</v>
      </c>
      <c r="C299" s="5" t="str">
        <f t="shared" si="262"/>
        <v/>
      </c>
      <c r="D299" s="31" t="s">
        <v>1038</v>
      </c>
      <c r="E299" s="4" t="str">
        <f t="shared" si="263"/>
        <v/>
      </c>
      <c r="F299" s="31" t="s">
        <v>1039</v>
      </c>
      <c r="G299" s="4" t="str">
        <f t="shared" si="264"/>
        <v/>
      </c>
      <c r="H299" s="31" t="s">
        <v>1041</v>
      </c>
      <c r="I299" s="4" t="str">
        <f t="shared" si="265"/>
        <v/>
      </c>
      <c r="J299" s="31" t="s">
        <v>1040</v>
      </c>
      <c r="K299" s="4" t="str">
        <f t="shared" si="266"/>
        <v/>
      </c>
      <c r="L299" s="31" t="s">
        <v>1042</v>
      </c>
      <c r="M299" s="4" t="str">
        <f t="shared" si="267"/>
        <v/>
      </c>
      <c r="N299" s="31" t="s">
        <v>1020</v>
      </c>
      <c r="O299" s="4" t="str">
        <f t="shared" si="268"/>
        <v/>
      </c>
      <c r="P299" s="5">
        <v>45535</v>
      </c>
      <c r="Q299" s="5" t="str">
        <f t="shared" si="269"/>
        <v/>
      </c>
      <c r="R299" s="5" t="str">
        <f t="shared" si="270"/>
        <v/>
      </c>
      <c r="S299" s="4">
        <v>498905.89680000005</v>
      </c>
      <c r="T299" s="7">
        <f t="shared" si="311"/>
        <v>498906</v>
      </c>
      <c r="U299" s="4">
        <v>10253</v>
      </c>
      <c r="V299" s="4">
        <f>VLOOKUP(U299,'CC Odoo'!$A$1:$E$998,4,FALSE)</f>
        <v>1025</v>
      </c>
      <c r="W299" s="4" t="str">
        <f t="shared" si="271"/>
        <v>{"1025": 100.0}</v>
      </c>
      <c r="X299" s="4" t="str">
        <f t="shared" si="272"/>
        <v>101011701</v>
      </c>
      <c r="Y299" s="4" t="str">
        <f t="shared" si="273"/>
        <v>3010093</v>
      </c>
      <c r="Z299" s="4" t="str">
        <f t="shared" si="274"/>
        <v>3010094</v>
      </c>
      <c r="AA299" s="4" t="str">
        <f t="shared" si="275"/>
        <v>101011701</v>
      </c>
      <c r="AB299" s="4" t="str">
        <f t="shared" si="276"/>
        <v>3010096</v>
      </c>
      <c r="AC299" s="4" t="str">
        <f t="shared" si="277"/>
        <v>3010097</v>
      </c>
      <c r="AD299" s="5">
        <f t="shared" si="278"/>
        <v>45540</v>
      </c>
      <c r="AE299" s="5" t="str">
        <f t="shared" si="279"/>
        <v/>
      </c>
      <c r="AF299" s="5">
        <f t="shared" si="280"/>
        <v>45510</v>
      </c>
      <c r="AG299" s="5" t="str">
        <f t="shared" si="281"/>
        <v/>
      </c>
      <c r="AH299" s="5">
        <f t="shared" si="282"/>
        <v>45535</v>
      </c>
      <c r="AI299" s="5" t="str">
        <f t="shared" si="283"/>
        <v/>
      </c>
      <c r="AJ299" s="5">
        <f t="shared" si="284"/>
        <v>45520</v>
      </c>
      <c r="AK299" s="5" t="str">
        <f t="shared" si="285"/>
        <v/>
      </c>
      <c r="AL299" s="5">
        <f t="shared" si="286"/>
        <v>45505</v>
      </c>
      <c r="AM299" s="5" t="str">
        <f t="shared" si="287"/>
        <v/>
      </c>
      <c r="AN299" s="5">
        <f t="shared" si="288"/>
        <v>45526</v>
      </c>
      <c r="AO299" s="5" t="str">
        <f t="shared" si="289"/>
        <v/>
      </c>
      <c r="AQ299" s="4" t="str">
        <f t="shared" si="312"/>
        <v>{"</v>
      </c>
      <c r="AR299" s="4" t="str">
        <f t="shared" si="313"/>
        <v>"</v>
      </c>
      <c r="AS299" s="4" t="str">
        <f t="shared" si="314"/>
        <v xml:space="preserve">: </v>
      </c>
      <c r="AT299" s="4" t="str">
        <f t="shared" si="315"/>
        <v>100.0</v>
      </c>
      <c r="AU299" s="4" t="str">
        <f t="shared" si="316"/>
        <v>}</v>
      </c>
      <c r="AW299" s="8" t="str">
        <f t="shared" si="291"/>
        <v>15% PUR</v>
      </c>
      <c r="AX299" s="8" t="str">
        <f t="shared" si="292"/>
        <v>0% PUR</v>
      </c>
      <c r="AY299" s="8" t="str">
        <f t="shared" si="293"/>
        <v>15% PUR</v>
      </c>
      <c r="AZ299" s="8" t="str">
        <f t="shared" si="294"/>
        <v>15% PUR</v>
      </c>
      <c r="BA299" s="8" t="str">
        <f t="shared" si="295"/>
        <v>15% PUR</v>
      </c>
      <c r="BB299" s="8" t="str">
        <f t="shared" si="296"/>
        <v>0% PUR</v>
      </c>
      <c r="BC299" s="4" t="str">
        <f t="shared" si="290"/>
        <v>Deduction of Advance Payment to Suppliers</v>
      </c>
      <c r="BD299" s="4" t="str">
        <f t="shared" si="317"/>
        <v>Manpower</v>
      </c>
      <c r="BE299" s="4" t="str">
        <f t="shared" si="318"/>
        <v>Machinary</v>
      </c>
      <c r="BF299" s="4" t="str">
        <f t="shared" si="319"/>
        <v>Deduction of Advance Payment to Suppliers</v>
      </c>
      <c r="BG299" s="4" t="str">
        <f t="shared" si="320"/>
        <v>Indirect Costs</v>
      </c>
      <c r="BH299" s="4" t="str">
        <f t="shared" si="321"/>
        <v>Overheads</v>
      </c>
      <c r="BI299" s="4">
        <f t="shared" si="297"/>
        <v>-1</v>
      </c>
      <c r="BJ299" s="4">
        <f t="shared" si="298"/>
        <v>1</v>
      </c>
      <c r="BK299" s="4">
        <f t="shared" si="299"/>
        <v>1</v>
      </c>
      <c r="BL299" s="4">
        <f t="shared" si="300"/>
        <v>-1</v>
      </c>
      <c r="BM299" s="4">
        <f t="shared" si="301"/>
        <v>1</v>
      </c>
      <c r="BN299" s="4">
        <f t="shared" si="302"/>
        <v>1</v>
      </c>
      <c r="BO299" s="26">
        <f t="shared" si="303"/>
        <v>231243</v>
      </c>
      <c r="BP299" s="26">
        <f t="shared" si="304"/>
        <v>112952</v>
      </c>
      <c r="BQ299" s="26">
        <f t="shared" si="305"/>
        <v>10427</v>
      </c>
      <c r="BR299" s="26">
        <f t="shared" si="306"/>
        <v>46298</v>
      </c>
      <c r="BS299" s="26">
        <f t="shared" si="307"/>
        <v>19807</v>
      </c>
      <c r="BT299" s="26">
        <f t="shared" si="308"/>
        <v>45700</v>
      </c>
      <c r="BU299" s="27">
        <f t="shared" si="309"/>
        <v>-498906</v>
      </c>
      <c r="BV299" s="27" t="str">
        <f t="shared" si="310"/>
        <v/>
      </c>
    </row>
    <row r="300" spans="1:74" x14ac:dyDescent="0.2">
      <c r="A300" s="4" t="s">
        <v>794</v>
      </c>
      <c r="B300" s="5">
        <v>45505</v>
      </c>
      <c r="C300" s="5">
        <f t="shared" si="262"/>
        <v>45475</v>
      </c>
      <c r="D300" s="31" t="s">
        <v>1038</v>
      </c>
      <c r="E300" s="4" t="str">
        <f t="shared" si="263"/>
        <v>Raw Material Supplier</v>
      </c>
      <c r="F300" s="31" t="s">
        <v>1039</v>
      </c>
      <c r="G300" s="4" t="str">
        <f t="shared" si="264"/>
        <v>Employees Wages &amp; Salaries</v>
      </c>
      <c r="H300" s="31" t="s">
        <v>1041</v>
      </c>
      <c r="I300" s="4" t="str">
        <f t="shared" si="265"/>
        <v>Machinary Depreciation &amp; Maintenance</v>
      </c>
      <c r="J300" s="31" t="s">
        <v>1040</v>
      </c>
      <c r="K300" s="4" t="str">
        <f t="shared" si="266"/>
        <v>Subcontractors &amp; Services</v>
      </c>
      <c r="L300" s="31" t="s">
        <v>1042</v>
      </c>
      <c r="M300" s="4" t="str">
        <f t="shared" si="267"/>
        <v>Indirect Costs</v>
      </c>
      <c r="N300" s="31" t="s">
        <v>1020</v>
      </c>
      <c r="O300" s="4" t="str">
        <f t="shared" si="268"/>
        <v>Overheads</v>
      </c>
      <c r="P300" s="5">
        <v>45535</v>
      </c>
      <c r="Q300" s="5">
        <f t="shared" si="269"/>
        <v>45505</v>
      </c>
      <c r="R300" s="5">
        <f t="shared" si="270"/>
        <v>45505</v>
      </c>
      <c r="S300" s="4">
        <v>1600000</v>
      </c>
      <c r="T300" s="7">
        <f t="shared" si="311"/>
        <v>1600000</v>
      </c>
      <c r="U300" s="4">
        <v>10995</v>
      </c>
      <c r="V300" s="4">
        <f>VLOOKUP(U300,'CC Odoo'!$A$1:$E$998,4,FALSE)</f>
        <v>1108</v>
      </c>
      <c r="W300" s="4" t="str">
        <f t="shared" si="271"/>
        <v>{"1108": 100.0}</v>
      </c>
      <c r="X300" s="4" t="str">
        <f t="shared" si="272"/>
        <v>3010092</v>
      </c>
      <c r="Y300" s="4" t="str">
        <f t="shared" si="273"/>
        <v>3010093</v>
      </c>
      <c r="Z300" s="4" t="str">
        <f t="shared" si="274"/>
        <v>3010094</v>
      </c>
      <c r="AA300" s="4" t="str">
        <f t="shared" si="275"/>
        <v>3010095</v>
      </c>
      <c r="AB300" s="4" t="str">
        <f t="shared" si="276"/>
        <v>3010096</v>
      </c>
      <c r="AC300" s="4" t="str">
        <f t="shared" si="277"/>
        <v>3010097</v>
      </c>
      <c r="AD300" s="5">
        <f t="shared" si="278"/>
        <v>45540</v>
      </c>
      <c r="AE300" s="5">
        <f t="shared" si="279"/>
        <v>45540</v>
      </c>
      <c r="AF300" s="5">
        <f t="shared" si="280"/>
        <v>45510</v>
      </c>
      <c r="AG300" s="5">
        <f t="shared" si="281"/>
        <v>45510</v>
      </c>
      <c r="AH300" s="5">
        <f t="shared" si="282"/>
        <v>45535</v>
      </c>
      <c r="AI300" s="5">
        <f t="shared" si="283"/>
        <v>45535</v>
      </c>
      <c r="AJ300" s="5">
        <f t="shared" si="284"/>
        <v>45520</v>
      </c>
      <c r="AK300" s="5">
        <f t="shared" si="285"/>
        <v>45520</v>
      </c>
      <c r="AL300" s="5">
        <f t="shared" si="286"/>
        <v>45505</v>
      </c>
      <c r="AM300" s="5">
        <f t="shared" si="287"/>
        <v>45505</v>
      </c>
      <c r="AN300" s="5">
        <f t="shared" si="288"/>
        <v>45526</v>
      </c>
      <c r="AO300" s="5">
        <f t="shared" si="289"/>
        <v>45526</v>
      </c>
      <c r="AQ300" s="4" t="str">
        <f t="shared" si="312"/>
        <v>{"</v>
      </c>
      <c r="AR300" s="4" t="str">
        <f t="shared" si="313"/>
        <v>"</v>
      </c>
      <c r="AS300" s="4" t="str">
        <f t="shared" si="314"/>
        <v xml:space="preserve">: </v>
      </c>
      <c r="AT300" s="4" t="str">
        <f t="shared" si="315"/>
        <v>100.0</v>
      </c>
      <c r="AU300" s="4" t="str">
        <f t="shared" si="316"/>
        <v>}</v>
      </c>
      <c r="AW300" s="8" t="str">
        <f t="shared" si="291"/>
        <v>15% PUR</v>
      </c>
      <c r="AX300" s="8" t="str">
        <f t="shared" si="292"/>
        <v>0% PUR</v>
      </c>
      <c r="AY300" s="8" t="str">
        <f t="shared" si="293"/>
        <v>15% PUR</v>
      </c>
      <c r="AZ300" s="8" t="str">
        <f t="shared" si="294"/>
        <v>15% PUR</v>
      </c>
      <c r="BA300" s="8" t="str">
        <f t="shared" si="295"/>
        <v>15% PUR</v>
      </c>
      <c r="BB300" s="8" t="str">
        <f t="shared" si="296"/>
        <v>0% PUR</v>
      </c>
      <c r="BC300" s="4" t="str">
        <f t="shared" si="290"/>
        <v>Raw Material</v>
      </c>
      <c r="BD300" s="4" t="str">
        <f t="shared" si="317"/>
        <v>Manpower</v>
      </c>
      <c r="BE300" s="4" t="str">
        <f t="shared" si="318"/>
        <v>Machinary</v>
      </c>
      <c r="BF300" s="4" t="str">
        <f t="shared" si="319"/>
        <v>Subcontractors</v>
      </c>
      <c r="BG300" s="4" t="str">
        <f t="shared" si="320"/>
        <v>Indirect Costs</v>
      </c>
      <c r="BH300" s="4" t="str">
        <f t="shared" si="321"/>
        <v>Overheads</v>
      </c>
      <c r="BI300" s="4">
        <f t="shared" si="297"/>
        <v>1</v>
      </c>
      <c r="BJ300" s="4">
        <f t="shared" si="298"/>
        <v>1</v>
      </c>
      <c r="BK300" s="4">
        <f t="shared" si="299"/>
        <v>1</v>
      </c>
      <c r="BL300" s="4">
        <f t="shared" si="300"/>
        <v>1</v>
      </c>
      <c r="BM300" s="4">
        <f t="shared" si="301"/>
        <v>1</v>
      </c>
      <c r="BN300" s="4">
        <f t="shared" si="302"/>
        <v>1</v>
      </c>
      <c r="BO300" s="26">
        <f t="shared" si="303"/>
        <v>741600</v>
      </c>
      <c r="BP300" s="26">
        <f t="shared" si="304"/>
        <v>362240</v>
      </c>
      <c r="BQ300" s="26">
        <f t="shared" si="305"/>
        <v>33440</v>
      </c>
      <c r="BR300" s="26">
        <f t="shared" si="306"/>
        <v>148480</v>
      </c>
      <c r="BS300" s="26">
        <f t="shared" si="307"/>
        <v>63520</v>
      </c>
      <c r="BT300" s="26">
        <f t="shared" si="308"/>
        <v>146560</v>
      </c>
      <c r="BU300" s="27">
        <f t="shared" si="309"/>
        <v>1600000</v>
      </c>
      <c r="BV300" s="27">
        <f t="shared" si="310"/>
        <v>1495840</v>
      </c>
    </row>
    <row r="301" spans="1:74" x14ac:dyDescent="0.2">
      <c r="A301" s="4" t="s">
        <v>794</v>
      </c>
      <c r="B301" s="5">
        <v>45505</v>
      </c>
      <c r="C301" s="5">
        <f t="shared" si="262"/>
        <v>45475</v>
      </c>
      <c r="D301" s="31" t="s">
        <v>1038</v>
      </c>
      <c r="E301" s="4" t="str">
        <f t="shared" si="263"/>
        <v>Raw Material Supplier</v>
      </c>
      <c r="F301" s="31" t="s">
        <v>1039</v>
      </c>
      <c r="G301" s="4" t="str">
        <f t="shared" si="264"/>
        <v>Employees Wages &amp; Salaries</v>
      </c>
      <c r="H301" s="31" t="s">
        <v>1041</v>
      </c>
      <c r="I301" s="4" t="str">
        <f t="shared" si="265"/>
        <v>Machinary Depreciation &amp; Maintenance</v>
      </c>
      <c r="J301" s="31" t="s">
        <v>1040</v>
      </c>
      <c r="K301" s="4" t="str">
        <f t="shared" si="266"/>
        <v>Subcontractors &amp; Services</v>
      </c>
      <c r="L301" s="31" t="s">
        <v>1042</v>
      </c>
      <c r="M301" s="4" t="str">
        <f t="shared" si="267"/>
        <v>Indirect Costs</v>
      </c>
      <c r="N301" s="31" t="s">
        <v>1020</v>
      </c>
      <c r="O301" s="4" t="str">
        <f t="shared" si="268"/>
        <v>Overheads</v>
      </c>
      <c r="P301" s="5">
        <v>45535</v>
      </c>
      <c r="Q301" s="5">
        <f t="shared" si="269"/>
        <v>45505</v>
      </c>
      <c r="R301" s="5">
        <f t="shared" si="270"/>
        <v>45505</v>
      </c>
      <c r="S301" s="4">
        <v>2801791</v>
      </c>
      <c r="T301" s="7">
        <f t="shared" si="311"/>
        <v>2801791</v>
      </c>
      <c r="U301" s="4">
        <v>10259</v>
      </c>
      <c r="V301" s="4">
        <f>VLOOKUP(U301,'CC Odoo'!$A$1:$E$998,4,FALSE)</f>
        <v>1031</v>
      </c>
      <c r="W301" s="4" t="str">
        <f t="shared" si="271"/>
        <v>{"1031": 100.0}</v>
      </c>
      <c r="X301" s="4" t="str">
        <f t="shared" si="272"/>
        <v>3010092</v>
      </c>
      <c r="Y301" s="4" t="str">
        <f t="shared" si="273"/>
        <v>3010093</v>
      </c>
      <c r="Z301" s="4" t="str">
        <f t="shared" si="274"/>
        <v>3010094</v>
      </c>
      <c r="AA301" s="4" t="str">
        <f t="shared" si="275"/>
        <v>3010095</v>
      </c>
      <c r="AB301" s="4" t="str">
        <f t="shared" si="276"/>
        <v>3010096</v>
      </c>
      <c r="AC301" s="4" t="str">
        <f t="shared" si="277"/>
        <v>3010097</v>
      </c>
      <c r="AD301" s="5">
        <f t="shared" si="278"/>
        <v>45540</v>
      </c>
      <c r="AE301" s="5">
        <f t="shared" si="279"/>
        <v>45540</v>
      </c>
      <c r="AF301" s="5">
        <f t="shared" si="280"/>
        <v>45510</v>
      </c>
      <c r="AG301" s="5">
        <f t="shared" si="281"/>
        <v>45510</v>
      </c>
      <c r="AH301" s="5">
        <f t="shared" si="282"/>
        <v>45535</v>
      </c>
      <c r="AI301" s="5">
        <f t="shared" si="283"/>
        <v>45535</v>
      </c>
      <c r="AJ301" s="5">
        <f t="shared" si="284"/>
        <v>45520</v>
      </c>
      <c r="AK301" s="5">
        <f t="shared" si="285"/>
        <v>45520</v>
      </c>
      <c r="AL301" s="5">
        <f t="shared" si="286"/>
        <v>45505</v>
      </c>
      <c r="AM301" s="5">
        <f t="shared" si="287"/>
        <v>45505</v>
      </c>
      <c r="AN301" s="5">
        <f t="shared" si="288"/>
        <v>45526</v>
      </c>
      <c r="AO301" s="5">
        <f t="shared" si="289"/>
        <v>45526</v>
      </c>
      <c r="AQ301" s="4" t="str">
        <f t="shared" si="312"/>
        <v>{"</v>
      </c>
      <c r="AR301" s="4" t="str">
        <f t="shared" si="313"/>
        <v>"</v>
      </c>
      <c r="AS301" s="4" t="str">
        <f t="shared" si="314"/>
        <v xml:space="preserve">: </v>
      </c>
      <c r="AT301" s="4" t="str">
        <f t="shared" si="315"/>
        <v>100.0</v>
      </c>
      <c r="AU301" s="4" t="str">
        <f t="shared" si="316"/>
        <v>}</v>
      </c>
      <c r="AW301" s="8" t="str">
        <f t="shared" si="291"/>
        <v>15% PUR</v>
      </c>
      <c r="AX301" s="8" t="str">
        <f t="shared" si="292"/>
        <v>0% PUR</v>
      </c>
      <c r="AY301" s="8" t="str">
        <f t="shared" si="293"/>
        <v>15% PUR</v>
      </c>
      <c r="AZ301" s="8" t="str">
        <f t="shared" si="294"/>
        <v>15% PUR</v>
      </c>
      <c r="BA301" s="8" t="str">
        <f t="shared" si="295"/>
        <v>15% PUR</v>
      </c>
      <c r="BB301" s="8" t="str">
        <f t="shared" si="296"/>
        <v>0% PUR</v>
      </c>
      <c r="BC301" s="4" t="str">
        <f t="shared" si="290"/>
        <v>Raw Material</v>
      </c>
      <c r="BD301" s="4" t="str">
        <f t="shared" si="317"/>
        <v>Manpower</v>
      </c>
      <c r="BE301" s="4" t="str">
        <f t="shared" si="318"/>
        <v>Machinary</v>
      </c>
      <c r="BF301" s="4" t="str">
        <f t="shared" si="319"/>
        <v>Subcontractors</v>
      </c>
      <c r="BG301" s="4" t="str">
        <f t="shared" si="320"/>
        <v>Indirect Costs</v>
      </c>
      <c r="BH301" s="4" t="str">
        <f t="shared" si="321"/>
        <v>Overheads</v>
      </c>
      <c r="BI301" s="4">
        <f t="shared" si="297"/>
        <v>1</v>
      </c>
      <c r="BJ301" s="4">
        <f t="shared" si="298"/>
        <v>1</v>
      </c>
      <c r="BK301" s="4">
        <f t="shared" si="299"/>
        <v>1</v>
      </c>
      <c r="BL301" s="4">
        <f t="shared" si="300"/>
        <v>1</v>
      </c>
      <c r="BM301" s="4">
        <f t="shared" si="301"/>
        <v>1</v>
      </c>
      <c r="BN301" s="4">
        <f t="shared" si="302"/>
        <v>1</v>
      </c>
      <c r="BO301" s="26">
        <f t="shared" si="303"/>
        <v>1298630</v>
      </c>
      <c r="BP301" s="26">
        <f t="shared" si="304"/>
        <v>634325</v>
      </c>
      <c r="BQ301" s="26">
        <f t="shared" si="305"/>
        <v>58557</v>
      </c>
      <c r="BR301" s="26">
        <f t="shared" si="306"/>
        <v>260006</v>
      </c>
      <c r="BS301" s="26">
        <f t="shared" si="307"/>
        <v>111231</v>
      </c>
      <c r="BT301" s="26">
        <f t="shared" si="308"/>
        <v>256644</v>
      </c>
      <c r="BU301" s="27">
        <f t="shared" si="309"/>
        <v>2801791</v>
      </c>
      <c r="BV301" s="27">
        <f t="shared" si="310"/>
        <v>2619393</v>
      </c>
    </row>
    <row r="302" spans="1:74" x14ac:dyDescent="0.2">
      <c r="A302" s="4" t="s">
        <v>795</v>
      </c>
      <c r="B302" s="5">
        <v>45505</v>
      </c>
      <c r="C302" s="5" t="str">
        <f t="shared" si="262"/>
        <v/>
      </c>
      <c r="D302" s="31" t="s">
        <v>1038</v>
      </c>
      <c r="E302" s="4" t="str">
        <f t="shared" si="263"/>
        <v/>
      </c>
      <c r="F302" s="31" t="s">
        <v>1039</v>
      </c>
      <c r="G302" s="4" t="str">
        <f t="shared" si="264"/>
        <v/>
      </c>
      <c r="H302" s="31" t="s">
        <v>1041</v>
      </c>
      <c r="I302" s="4" t="str">
        <f t="shared" si="265"/>
        <v/>
      </c>
      <c r="J302" s="31" t="s">
        <v>1040</v>
      </c>
      <c r="K302" s="4" t="str">
        <f t="shared" si="266"/>
        <v/>
      </c>
      <c r="L302" s="31" t="s">
        <v>1042</v>
      </c>
      <c r="M302" s="4" t="str">
        <f t="shared" si="267"/>
        <v/>
      </c>
      <c r="N302" s="31" t="s">
        <v>1020</v>
      </c>
      <c r="O302" s="4" t="str">
        <f t="shared" si="268"/>
        <v/>
      </c>
      <c r="P302" s="5">
        <v>45535</v>
      </c>
      <c r="Q302" s="5" t="str">
        <f t="shared" si="269"/>
        <v/>
      </c>
      <c r="R302" s="5" t="str">
        <f t="shared" si="270"/>
        <v/>
      </c>
      <c r="S302" s="4">
        <v>280179.10000000003</v>
      </c>
      <c r="T302" s="7">
        <f t="shared" si="311"/>
        <v>280179</v>
      </c>
      <c r="U302" s="4">
        <v>10259</v>
      </c>
      <c r="V302" s="4">
        <f>VLOOKUP(U302,'CC Odoo'!$A$1:$E$998,4,FALSE)</f>
        <v>1031</v>
      </c>
      <c r="W302" s="4" t="str">
        <f t="shared" si="271"/>
        <v>{"1031": 100.0}</v>
      </c>
      <c r="X302" s="4" t="str">
        <f t="shared" si="272"/>
        <v>101011701</v>
      </c>
      <c r="Y302" s="4" t="str">
        <f t="shared" si="273"/>
        <v>3010093</v>
      </c>
      <c r="Z302" s="4" t="str">
        <f t="shared" si="274"/>
        <v>3010094</v>
      </c>
      <c r="AA302" s="4" t="str">
        <f t="shared" si="275"/>
        <v>101011701</v>
      </c>
      <c r="AB302" s="4" t="str">
        <f t="shared" si="276"/>
        <v>3010096</v>
      </c>
      <c r="AC302" s="4" t="str">
        <f t="shared" si="277"/>
        <v>3010097</v>
      </c>
      <c r="AD302" s="5">
        <f t="shared" si="278"/>
        <v>45540</v>
      </c>
      <c r="AE302" s="5" t="str">
        <f t="shared" si="279"/>
        <v/>
      </c>
      <c r="AF302" s="5">
        <f t="shared" si="280"/>
        <v>45510</v>
      </c>
      <c r="AG302" s="5" t="str">
        <f t="shared" si="281"/>
        <v/>
      </c>
      <c r="AH302" s="5">
        <f t="shared" si="282"/>
        <v>45535</v>
      </c>
      <c r="AI302" s="5" t="str">
        <f t="shared" si="283"/>
        <v/>
      </c>
      <c r="AJ302" s="5">
        <f t="shared" si="284"/>
        <v>45520</v>
      </c>
      <c r="AK302" s="5" t="str">
        <f t="shared" si="285"/>
        <v/>
      </c>
      <c r="AL302" s="5">
        <f t="shared" si="286"/>
        <v>45505</v>
      </c>
      <c r="AM302" s="5" t="str">
        <f t="shared" si="287"/>
        <v/>
      </c>
      <c r="AN302" s="5">
        <f t="shared" si="288"/>
        <v>45526</v>
      </c>
      <c r="AO302" s="5" t="str">
        <f t="shared" si="289"/>
        <v/>
      </c>
      <c r="AQ302" s="4" t="str">
        <f t="shared" si="312"/>
        <v>{"</v>
      </c>
      <c r="AR302" s="4" t="str">
        <f t="shared" si="313"/>
        <v>"</v>
      </c>
      <c r="AS302" s="4" t="str">
        <f t="shared" si="314"/>
        <v xml:space="preserve">: </v>
      </c>
      <c r="AT302" s="4" t="str">
        <f t="shared" si="315"/>
        <v>100.0</v>
      </c>
      <c r="AU302" s="4" t="str">
        <f t="shared" si="316"/>
        <v>}</v>
      </c>
      <c r="AW302" s="8" t="str">
        <f t="shared" si="291"/>
        <v>15% PUR</v>
      </c>
      <c r="AX302" s="8" t="str">
        <f t="shared" si="292"/>
        <v>0% PUR</v>
      </c>
      <c r="AY302" s="8" t="str">
        <f t="shared" si="293"/>
        <v>15% PUR</v>
      </c>
      <c r="AZ302" s="8" t="str">
        <f t="shared" si="294"/>
        <v>15% PUR</v>
      </c>
      <c r="BA302" s="8" t="str">
        <f t="shared" si="295"/>
        <v>15% PUR</v>
      </c>
      <c r="BB302" s="8" t="str">
        <f t="shared" si="296"/>
        <v>0% PUR</v>
      </c>
      <c r="BC302" s="4" t="str">
        <f t="shared" si="290"/>
        <v>Deduction of Advance Payment to Suppliers</v>
      </c>
      <c r="BD302" s="4" t="str">
        <f t="shared" si="317"/>
        <v>Manpower</v>
      </c>
      <c r="BE302" s="4" t="str">
        <f t="shared" si="318"/>
        <v>Machinary</v>
      </c>
      <c r="BF302" s="4" t="str">
        <f t="shared" si="319"/>
        <v>Deduction of Advance Payment to Suppliers</v>
      </c>
      <c r="BG302" s="4" t="str">
        <f t="shared" si="320"/>
        <v>Indirect Costs</v>
      </c>
      <c r="BH302" s="4" t="str">
        <f t="shared" si="321"/>
        <v>Overheads</v>
      </c>
      <c r="BI302" s="4">
        <f t="shared" si="297"/>
        <v>-1</v>
      </c>
      <c r="BJ302" s="4">
        <f t="shared" si="298"/>
        <v>1</v>
      </c>
      <c r="BK302" s="4">
        <f t="shared" si="299"/>
        <v>1</v>
      </c>
      <c r="BL302" s="4">
        <f t="shared" si="300"/>
        <v>-1</v>
      </c>
      <c r="BM302" s="4">
        <f t="shared" si="301"/>
        <v>1</v>
      </c>
      <c r="BN302" s="4">
        <f t="shared" si="302"/>
        <v>1</v>
      </c>
      <c r="BO302" s="26">
        <f t="shared" si="303"/>
        <v>129863</v>
      </c>
      <c r="BP302" s="26">
        <f t="shared" si="304"/>
        <v>63433</v>
      </c>
      <c r="BQ302" s="26">
        <f t="shared" si="305"/>
        <v>5856</v>
      </c>
      <c r="BR302" s="26">
        <f t="shared" si="306"/>
        <v>26001</v>
      </c>
      <c r="BS302" s="26">
        <f t="shared" si="307"/>
        <v>11123</v>
      </c>
      <c r="BT302" s="26">
        <f t="shared" si="308"/>
        <v>25664</v>
      </c>
      <c r="BU302" s="27">
        <f t="shared" si="309"/>
        <v>-280179</v>
      </c>
      <c r="BV302" s="27" t="str">
        <f t="shared" si="310"/>
        <v/>
      </c>
    </row>
    <row r="303" spans="1:74" x14ac:dyDescent="0.2">
      <c r="A303" s="4" t="s">
        <v>794</v>
      </c>
      <c r="B303" s="5">
        <v>45505</v>
      </c>
      <c r="C303" s="5">
        <f t="shared" si="262"/>
        <v>45475</v>
      </c>
      <c r="D303" s="31" t="s">
        <v>1038</v>
      </c>
      <c r="E303" s="4" t="str">
        <f t="shared" si="263"/>
        <v>Raw Material Supplier</v>
      </c>
      <c r="F303" s="31" t="s">
        <v>1039</v>
      </c>
      <c r="G303" s="4" t="str">
        <f t="shared" si="264"/>
        <v>Employees Wages &amp; Salaries</v>
      </c>
      <c r="H303" s="31" t="s">
        <v>1041</v>
      </c>
      <c r="I303" s="4" t="str">
        <f t="shared" si="265"/>
        <v>Machinary Depreciation &amp; Maintenance</v>
      </c>
      <c r="J303" s="31" t="s">
        <v>1040</v>
      </c>
      <c r="K303" s="4" t="str">
        <f t="shared" si="266"/>
        <v>Subcontractors &amp; Services</v>
      </c>
      <c r="L303" s="31" t="s">
        <v>1042</v>
      </c>
      <c r="M303" s="4" t="str">
        <f t="shared" si="267"/>
        <v>Indirect Costs</v>
      </c>
      <c r="N303" s="31" t="s">
        <v>1020</v>
      </c>
      <c r="O303" s="4" t="str">
        <f t="shared" si="268"/>
        <v>Overheads</v>
      </c>
      <c r="P303" s="5">
        <v>45535</v>
      </c>
      <c r="Q303" s="5">
        <f t="shared" si="269"/>
        <v>45505</v>
      </c>
      <c r="R303" s="5">
        <f t="shared" si="270"/>
        <v>45505</v>
      </c>
      <c r="S303" s="4">
        <v>500000</v>
      </c>
      <c r="T303" s="7">
        <f t="shared" si="311"/>
        <v>500000</v>
      </c>
      <c r="U303" s="4">
        <v>10250</v>
      </c>
      <c r="V303" s="4">
        <f>VLOOKUP(U303,'CC Odoo'!$A$1:$E$998,4,FALSE)</f>
        <v>1022</v>
      </c>
      <c r="W303" s="4" t="str">
        <f t="shared" si="271"/>
        <v>{"1022": 100.0}</v>
      </c>
      <c r="X303" s="4" t="str">
        <f t="shared" si="272"/>
        <v>3010092</v>
      </c>
      <c r="Y303" s="4" t="str">
        <f t="shared" si="273"/>
        <v>3010093</v>
      </c>
      <c r="Z303" s="4" t="str">
        <f t="shared" si="274"/>
        <v>3010094</v>
      </c>
      <c r="AA303" s="4" t="str">
        <f t="shared" si="275"/>
        <v>3010095</v>
      </c>
      <c r="AB303" s="4" t="str">
        <f t="shared" si="276"/>
        <v>3010096</v>
      </c>
      <c r="AC303" s="4" t="str">
        <f t="shared" si="277"/>
        <v>3010097</v>
      </c>
      <c r="AD303" s="5">
        <f t="shared" si="278"/>
        <v>45540</v>
      </c>
      <c r="AE303" s="5">
        <f t="shared" si="279"/>
        <v>45540</v>
      </c>
      <c r="AF303" s="5">
        <f t="shared" si="280"/>
        <v>45510</v>
      </c>
      <c r="AG303" s="5">
        <f t="shared" si="281"/>
        <v>45510</v>
      </c>
      <c r="AH303" s="5">
        <f t="shared" si="282"/>
        <v>45535</v>
      </c>
      <c r="AI303" s="5">
        <f t="shared" si="283"/>
        <v>45535</v>
      </c>
      <c r="AJ303" s="5">
        <f t="shared" si="284"/>
        <v>45520</v>
      </c>
      <c r="AK303" s="5">
        <f t="shared" si="285"/>
        <v>45520</v>
      </c>
      <c r="AL303" s="5">
        <f t="shared" si="286"/>
        <v>45505</v>
      </c>
      <c r="AM303" s="5">
        <f t="shared" si="287"/>
        <v>45505</v>
      </c>
      <c r="AN303" s="5">
        <f t="shared" si="288"/>
        <v>45526</v>
      </c>
      <c r="AO303" s="5">
        <f t="shared" si="289"/>
        <v>45526</v>
      </c>
      <c r="AQ303" s="4" t="str">
        <f t="shared" si="312"/>
        <v>{"</v>
      </c>
      <c r="AR303" s="4" t="str">
        <f t="shared" si="313"/>
        <v>"</v>
      </c>
      <c r="AS303" s="4" t="str">
        <f t="shared" si="314"/>
        <v xml:space="preserve">: </v>
      </c>
      <c r="AT303" s="4" t="str">
        <f t="shared" si="315"/>
        <v>100.0</v>
      </c>
      <c r="AU303" s="4" t="str">
        <f t="shared" si="316"/>
        <v>}</v>
      </c>
      <c r="AW303" s="8" t="str">
        <f t="shared" si="291"/>
        <v>15% PUR</v>
      </c>
      <c r="AX303" s="8" t="str">
        <f t="shared" si="292"/>
        <v>0% PUR</v>
      </c>
      <c r="AY303" s="8" t="str">
        <f t="shared" si="293"/>
        <v>15% PUR</v>
      </c>
      <c r="AZ303" s="8" t="str">
        <f t="shared" si="294"/>
        <v>15% PUR</v>
      </c>
      <c r="BA303" s="8" t="str">
        <f t="shared" si="295"/>
        <v>15% PUR</v>
      </c>
      <c r="BB303" s="8" t="str">
        <f t="shared" si="296"/>
        <v>0% PUR</v>
      </c>
      <c r="BC303" s="4" t="str">
        <f t="shared" si="290"/>
        <v>Raw Material</v>
      </c>
      <c r="BD303" s="4" t="str">
        <f t="shared" si="317"/>
        <v>Manpower</v>
      </c>
      <c r="BE303" s="4" t="str">
        <f t="shared" si="318"/>
        <v>Machinary</v>
      </c>
      <c r="BF303" s="4" t="str">
        <f t="shared" si="319"/>
        <v>Subcontractors</v>
      </c>
      <c r="BG303" s="4" t="str">
        <f t="shared" si="320"/>
        <v>Indirect Costs</v>
      </c>
      <c r="BH303" s="4" t="str">
        <f t="shared" si="321"/>
        <v>Overheads</v>
      </c>
      <c r="BI303" s="4">
        <f t="shared" si="297"/>
        <v>1</v>
      </c>
      <c r="BJ303" s="4">
        <f t="shared" si="298"/>
        <v>1</v>
      </c>
      <c r="BK303" s="4">
        <f t="shared" si="299"/>
        <v>1</v>
      </c>
      <c r="BL303" s="4">
        <f t="shared" si="300"/>
        <v>1</v>
      </c>
      <c r="BM303" s="4">
        <f t="shared" si="301"/>
        <v>1</v>
      </c>
      <c r="BN303" s="4">
        <f t="shared" si="302"/>
        <v>1</v>
      </c>
      <c r="BO303" s="26">
        <f t="shared" si="303"/>
        <v>231750</v>
      </c>
      <c r="BP303" s="26">
        <f t="shared" si="304"/>
        <v>113200</v>
      </c>
      <c r="BQ303" s="26">
        <f t="shared" si="305"/>
        <v>10450</v>
      </c>
      <c r="BR303" s="26">
        <f t="shared" si="306"/>
        <v>46400</v>
      </c>
      <c r="BS303" s="26">
        <f t="shared" si="307"/>
        <v>19850</v>
      </c>
      <c r="BT303" s="26">
        <f t="shared" si="308"/>
        <v>45800</v>
      </c>
      <c r="BU303" s="27">
        <f t="shared" si="309"/>
        <v>500000</v>
      </c>
      <c r="BV303" s="27">
        <f t="shared" si="310"/>
        <v>467450</v>
      </c>
    </row>
    <row r="304" spans="1:74" x14ac:dyDescent="0.2">
      <c r="A304" s="4" t="s">
        <v>795</v>
      </c>
      <c r="B304" s="5">
        <v>45505</v>
      </c>
      <c r="C304" s="5" t="str">
        <f t="shared" si="262"/>
        <v/>
      </c>
      <c r="D304" s="31" t="s">
        <v>1038</v>
      </c>
      <c r="E304" s="4" t="str">
        <f t="shared" si="263"/>
        <v/>
      </c>
      <c r="F304" s="31" t="s">
        <v>1039</v>
      </c>
      <c r="G304" s="4" t="str">
        <f t="shared" si="264"/>
        <v/>
      </c>
      <c r="H304" s="31" t="s">
        <v>1041</v>
      </c>
      <c r="I304" s="4" t="str">
        <f t="shared" si="265"/>
        <v/>
      </c>
      <c r="J304" s="31" t="s">
        <v>1040</v>
      </c>
      <c r="K304" s="4" t="str">
        <f t="shared" si="266"/>
        <v/>
      </c>
      <c r="L304" s="31" t="s">
        <v>1042</v>
      </c>
      <c r="M304" s="4" t="str">
        <f t="shared" si="267"/>
        <v/>
      </c>
      <c r="N304" s="31" t="s">
        <v>1020</v>
      </c>
      <c r="O304" s="4" t="str">
        <f t="shared" si="268"/>
        <v/>
      </c>
      <c r="P304" s="5">
        <v>45535</v>
      </c>
      <c r="Q304" s="5" t="str">
        <f t="shared" si="269"/>
        <v/>
      </c>
      <c r="R304" s="5" t="str">
        <f t="shared" si="270"/>
        <v/>
      </c>
      <c r="S304" s="4">
        <v>100000</v>
      </c>
      <c r="T304" s="7">
        <f t="shared" si="311"/>
        <v>100000</v>
      </c>
      <c r="U304" s="4">
        <v>10250</v>
      </c>
      <c r="V304" s="4">
        <f>VLOOKUP(U304,'CC Odoo'!$A$1:$E$998,4,FALSE)</f>
        <v>1022</v>
      </c>
      <c r="W304" s="4" t="str">
        <f t="shared" si="271"/>
        <v>{"1022": 100.0}</v>
      </c>
      <c r="X304" s="4" t="str">
        <f t="shared" si="272"/>
        <v>101011701</v>
      </c>
      <c r="Y304" s="4" t="str">
        <f t="shared" si="273"/>
        <v>3010093</v>
      </c>
      <c r="Z304" s="4" t="str">
        <f t="shared" si="274"/>
        <v>3010094</v>
      </c>
      <c r="AA304" s="4" t="str">
        <f t="shared" si="275"/>
        <v>101011701</v>
      </c>
      <c r="AB304" s="4" t="str">
        <f t="shared" si="276"/>
        <v>3010096</v>
      </c>
      <c r="AC304" s="4" t="str">
        <f t="shared" si="277"/>
        <v>3010097</v>
      </c>
      <c r="AD304" s="5">
        <f t="shared" si="278"/>
        <v>45540</v>
      </c>
      <c r="AE304" s="5" t="str">
        <f t="shared" si="279"/>
        <v/>
      </c>
      <c r="AF304" s="5">
        <f t="shared" si="280"/>
        <v>45510</v>
      </c>
      <c r="AG304" s="5" t="str">
        <f t="shared" si="281"/>
        <v/>
      </c>
      <c r="AH304" s="5">
        <f t="shared" si="282"/>
        <v>45535</v>
      </c>
      <c r="AI304" s="5" t="str">
        <f t="shared" si="283"/>
        <v/>
      </c>
      <c r="AJ304" s="5">
        <f t="shared" si="284"/>
        <v>45520</v>
      </c>
      <c r="AK304" s="5" t="str">
        <f t="shared" si="285"/>
        <v/>
      </c>
      <c r="AL304" s="5">
        <f t="shared" si="286"/>
        <v>45505</v>
      </c>
      <c r="AM304" s="5" t="str">
        <f t="shared" si="287"/>
        <v/>
      </c>
      <c r="AN304" s="5">
        <f t="shared" si="288"/>
        <v>45526</v>
      </c>
      <c r="AO304" s="5" t="str">
        <f t="shared" si="289"/>
        <v/>
      </c>
      <c r="AQ304" s="4" t="str">
        <f t="shared" si="312"/>
        <v>{"</v>
      </c>
      <c r="AR304" s="4" t="str">
        <f t="shared" si="313"/>
        <v>"</v>
      </c>
      <c r="AS304" s="4" t="str">
        <f t="shared" si="314"/>
        <v xml:space="preserve">: </v>
      </c>
      <c r="AT304" s="4" t="str">
        <f t="shared" si="315"/>
        <v>100.0</v>
      </c>
      <c r="AU304" s="4" t="str">
        <f t="shared" si="316"/>
        <v>}</v>
      </c>
      <c r="AW304" s="8" t="str">
        <f t="shared" si="291"/>
        <v>15% PUR</v>
      </c>
      <c r="AX304" s="8" t="str">
        <f t="shared" si="292"/>
        <v>0% PUR</v>
      </c>
      <c r="AY304" s="8" t="str">
        <f t="shared" si="293"/>
        <v>15% PUR</v>
      </c>
      <c r="AZ304" s="8" t="str">
        <f t="shared" si="294"/>
        <v>15% PUR</v>
      </c>
      <c r="BA304" s="8" t="str">
        <f t="shared" si="295"/>
        <v>15% PUR</v>
      </c>
      <c r="BB304" s="8" t="str">
        <f t="shared" si="296"/>
        <v>0% PUR</v>
      </c>
      <c r="BC304" s="4" t="str">
        <f t="shared" si="290"/>
        <v>Deduction of Advance Payment to Suppliers</v>
      </c>
      <c r="BD304" s="4" t="str">
        <f t="shared" si="317"/>
        <v>Manpower</v>
      </c>
      <c r="BE304" s="4" t="str">
        <f t="shared" si="318"/>
        <v>Machinary</v>
      </c>
      <c r="BF304" s="4" t="str">
        <f t="shared" si="319"/>
        <v>Deduction of Advance Payment to Suppliers</v>
      </c>
      <c r="BG304" s="4" t="str">
        <f t="shared" si="320"/>
        <v>Indirect Costs</v>
      </c>
      <c r="BH304" s="4" t="str">
        <f t="shared" si="321"/>
        <v>Overheads</v>
      </c>
      <c r="BI304" s="4">
        <f t="shared" si="297"/>
        <v>-1</v>
      </c>
      <c r="BJ304" s="4">
        <f t="shared" si="298"/>
        <v>1</v>
      </c>
      <c r="BK304" s="4">
        <f t="shared" si="299"/>
        <v>1</v>
      </c>
      <c r="BL304" s="4">
        <f t="shared" si="300"/>
        <v>-1</v>
      </c>
      <c r="BM304" s="4">
        <f t="shared" si="301"/>
        <v>1</v>
      </c>
      <c r="BN304" s="4">
        <f t="shared" si="302"/>
        <v>1</v>
      </c>
      <c r="BO304" s="26">
        <f t="shared" si="303"/>
        <v>46350</v>
      </c>
      <c r="BP304" s="26">
        <f t="shared" si="304"/>
        <v>22640</v>
      </c>
      <c r="BQ304" s="26">
        <f t="shared" si="305"/>
        <v>2090</v>
      </c>
      <c r="BR304" s="26">
        <f t="shared" si="306"/>
        <v>9280</v>
      </c>
      <c r="BS304" s="26">
        <f t="shared" si="307"/>
        <v>3970</v>
      </c>
      <c r="BT304" s="26">
        <f t="shared" si="308"/>
        <v>9160</v>
      </c>
      <c r="BU304" s="27">
        <f t="shared" si="309"/>
        <v>-100000</v>
      </c>
      <c r="BV304" s="27" t="str">
        <f t="shared" si="310"/>
        <v/>
      </c>
    </row>
    <row r="305" spans="1:74" x14ac:dyDescent="0.2">
      <c r="A305" s="4" t="s">
        <v>794</v>
      </c>
      <c r="B305" s="5">
        <v>45505</v>
      </c>
      <c r="C305" s="5">
        <f t="shared" si="262"/>
        <v>45475</v>
      </c>
      <c r="D305" s="31" t="s">
        <v>1038</v>
      </c>
      <c r="E305" s="4" t="str">
        <f t="shared" si="263"/>
        <v>Raw Material Supplier</v>
      </c>
      <c r="F305" s="31" t="s">
        <v>1039</v>
      </c>
      <c r="G305" s="4" t="str">
        <f t="shared" si="264"/>
        <v>Employees Wages &amp; Salaries</v>
      </c>
      <c r="H305" s="31" t="s">
        <v>1041</v>
      </c>
      <c r="I305" s="4" t="str">
        <f t="shared" si="265"/>
        <v>Machinary Depreciation &amp; Maintenance</v>
      </c>
      <c r="J305" s="31" t="s">
        <v>1040</v>
      </c>
      <c r="K305" s="4" t="str">
        <f t="shared" si="266"/>
        <v>Subcontractors &amp; Services</v>
      </c>
      <c r="L305" s="31" t="s">
        <v>1042</v>
      </c>
      <c r="M305" s="4" t="str">
        <f t="shared" si="267"/>
        <v>Indirect Costs</v>
      </c>
      <c r="N305" s="31" t="s">
        <v>1020</v>
      </c>
      <c r="O305" s="4" t="str">
        <f t="shared" si="268"/>
        <v>Overheads</v>
      </c>
      <c r="P305" s="5">
        <v>45535</v>
      </c>
      <c r="Q305" s="5">
        <f t="shared" si="269"/>
        <v>45505</v>
      </c>
      <c r="R305" s="5">
        <f t="shared" si="270"/>
        <v>45505</v>
      </c>
      <c r="S305" s="4">
        <v>1400000</v>
      </c>
      <c r="T305" s="7">
        <f t="shared" si="311"/>
        <v>1400000</v>
      </c>
      <c r="U305" s="4">
        <v>10249</v>
      </c>
      <c r="V305" s="4">
        <f>VLOOKUP(U305,'CC Odoo'!$A$1:$E$998,4,FALSE)</f>
        <v>1021</v>
      </c>
      <c r="W305" s="4" t="str">
        <f t="shared" si="271"/>
        <v>{"1021": 100.0}</v>
      </c>
      <c r="X305" s="4" t="str">
        <f t="shared" si="272"/>
        <v>3010092</v>
      </c>
      <c r="Y305" s="4" t="str">
        <f t="shared" si="273"/>
        <v>3010093</v>
      </c>
      <c r="Z305" s="4" t="str">
        <f t="shared" si="274"/>
        <v>3010094</v>
      </c>
      <c r="AA305" s="4" t="str">
        <f t="shared" si="275"/>
        <v>3010095</v>
      </c>
      <c r="AB305" s="4" t="str">
        <f t="shared" si="276"/>
        <v>3010096</v>
      </c>
      <c r="AC305" s="4" t="str">
        <f t="shared" si="277"/>
        <v>3010097</v>
      </c>
      <c r="AD305" s="5">
        <f t="shared" si="278"/>
        <v>45540</v>
      </c>
      <c r="AE305" s="5">
        <f t="shared" si="279"/>
        <v>45540</v>
      </c>
      <c r="AF305" s="5">
        <f t="shared" si="280"/>
        <v>45510</v>
      </c>
      <c r="AG305" s="5">
        <f t="shared" si="281"/>
        <v>45510</v>
      </c>
      <c r="AH305" s="5">
        <f t="shared" si="282"/>
        <v>45535</v>
      </c>
      <c r="AI305" s="5">
        <f t="shared" si="283"/>
        <v>45535</v>
      </c>
      <c r="AJ305" s="5">
        <f t="shared" si="284"/>
        <v>45520</v>
      </c>
      <c r="AK305" s="5">
        <f t="shared" si="285"/>
        <v>45520</v>
      </c>
      <c r="AL305" s="5">
        <f t="shared" si="286"/>
        <v>45505</v>
      </c>
      <c r="AM305" s="5">
        <f t="shared" si="287"/>
        <v>45505</v>
      </c>
      <c r="AN305" s="5">
        <f t="shared" si="288"/>
        <v>45526</v>
      </c>
      <c r="AO305" s="5">
        <f t="shared" si="289"/>
        <v>45526</v>
      </c>
      <c r="AQ305" s="4" t="str">
        <f t="shared" si="312"/>
        <v>{"</v>
      </c>
      <c r="AR305" s="4" t="str">
        <f t="shared" si="313"/>
        <v>"</v>
      </c>
      <c r="AS305" s="4" t="str">
        <f t="shared" si="314"/>
        <v xml:space="preserve">: </v>
      </c>
      <c r="AT305" s="4" t="str">
        <f t="shared" si="315"/>
        <v>100.0</v>
      </c>
      <c r="AU305" s="4" t="str">
        <f t="shared" si="316"/>
        <v>}</v>
      </c>
      <c r="AW305" s="8" t="str">
        <f t="shared" si="291"/>
        <v>15% PUR</v>
      </c>
      <c r="AX305" s="8" t="str">
        <f t="shared" si="292"/>
        <v>0% PUR</v>
      </c>
      <c r="AY305" s="8" t="str">
        <f t="shared" si="293"/>
        <v>15% PUR</v>
      </c>
      <c r="AZ305" s="8" t="str">
        <f t="shared" si="294"/>
        <v>15% PUR</v>
      </c>
      <c r="BA305" s="8" t="str">
        <f t="shared" si="295"/>
        <v>15% PUR</v>
      </c>
      <c r="BB305" s="8" t="str">
        <f t="shared" si="296"/>
        <v>0% PUR</v>
      </c>
      <c r="BC305" s="4" t="str">
        <f t="shared" si="290"/>
        <v>Raw Material</v>
      </c>
      <c r="BD305" s="4" t="str">
        <f t="shared" si="317"/>
        <v>Manpower</v>
      </c>
      <c r="BE305" s="4" t="str">
        <f t="shared" si="318"/>
        <v>Machinary</v>
      </c>
      <c r="BF305" s="4" t="str">
        <f t="shared" si="319"/>
        <v>Subcontractors</v>
      </c>
      <c r="BG305" s="4" t="str">
        <f t="shared" si="320"/>
        <v>Indirect Costs</v>
      </c>
      <c r="BH305" s="4" t="str">
        <f t="shared" si="321"/>
        <v>Overheads</v>
      </c>
      <c r="BI305" s="4">
        <f t="shared" si="297"/>
        <v>1</v>
      </c>
      <c r="BJ305" s="4">
        <f t="shared" si="298"/>
        <v>1</v>
      </c>
      <c r="BK305" s="4">
        <f t="shared" si="299"/>
        <v>1</v>
      </c>
      <c r="BL305" s="4">
        <f t="shared" si="300"/>
        <v>1</v>
      </c>
      <c r="BM305" s="4">
        <f t="shared" si="301"/>
        <v>1</v>
      </c>
      <c r="BN305" s="4">
        <f t="shared" si="302"/>
        <v>1</v>
      </c>
      <c r="BO305" s="26">
        <f t="shared" si="303"/>
        <v>648900</v>
      </c>
      <c r="BP305" s="26">
        <f t="shared" si="304"/>
        <v>316960</v>
      </c>
      <c r="BQ305" s="26">
        <f t="shared" si="305"/>
        <v>29260</v>
      </c>
      <c r="BR305" s="26">
        <f t="shared" si="306"/>
        <v>129920</v>
      </c>
      <c r="BS305" s="26">
        <f t="shared" si="307"/>
        <v>55580</v>
      </c>
      <c r="BT305" s="26">
        <f t="shared" si="308"/>
        <v>128240</v>
      </c>
      <c r="BU305" s="27">
        <f t="shared" si="309"/>
        <v>1400000</v>
      </c>
      <c r="BV305" s="27">
        <f t="shared" si="310"/>
        <v>1308860</v>
      </c>
    </row>
    <row r="306" spans="1:74" x14ac:dyDescent="0.2">
      <c r="A306" s="4" t="s">
        <v>795</v>
      </c>
      <c r="B306" s="5">
        <v>45505</v>
      </c>
      <c r="C306" s="5" t="str">
        <f t="shared" si="262"/>
        <v/>
      </c>
      <c r="D306" s="31" t="s">
        <v>1038</v>
      </c>
      <c r="E306" s="4" t="str">
        <f t="shared" si="263"/>
        <v/>
      </c>
      <c r="F306" s="31" t="s">
        <v>1039</v>
      </c>
      <c r="G306" s="4" t="str">
        <f t="shared" si="264"/>
        <v/>
      </c>
      <c r="H306" s="31" t="s">
        <v>1041</v>
      </c>
      <c r="I306" s="4" t="str">
        <f t="shared" si="265"/>
        <v/>
      </c>
      <c r="J306" s="31" t="s">
        <v>1040</v>
      </c>
      <c r="K306" s="4" t="str">
        <f t="shared" si="266"/>
        <v/>
      </c>
      <c r="L306" s="31" t="s">
        <v>1042</v>
      </c>
      <c r="M306" s="4" t="str">
        <f t="shared" si="267"/>
        <v/>
      </c>
      <c r="N306" s="31" t="s">
        <v>1020</v>
      </c>
      <c r="O306" s="4" t="str">
        <f t="shared" si="268"/>
        <v/>
      </c>
      <c r="P306" s="5">
        <v>45535</v>
      </c>
      <c r="Q306" s="5" t="str">
        <f t="shared" si="269"/>
        <v/>
      </c>
      <c r="R306" s="5" t="str">
        <f t="shared" si="270"/>
        <v/>
      </c>
      <c r="S306" s="4">
        <v>210000</v>
      </c>
      <c r="T306" s="7">
        <f t="shared" si="311"/>
        <v>210000</v>
      </c>
      <c r="U306" s="4">
        <v>10249</v>
      </c>
      <c r="V306" s="4">
        <f>VLOOKUP(U306,'CC Odoo'!$A$1:$E$998,4,FALSE)</f>
        <v>1021</v>
      </c>
      <c r="W306" s="4" t="str">
        <f t="shared" si="271"/>
        <v>{"1021": 100.0}</v>
      </c>
      <c r="X306" s="4" t="str">
        <f t="shared" si="272"/>
        <v>101011701</v>
      </c>
      <c r="Y306" s="4" t="str">
        <f t="shared" si="273"/>
        <v>3010093</v>
      </c>
      <c r="Z306" s="4" t="str">
        <f t="shared" si="274"/>
        <v>3010094</v>
      </c>
      <c r="AA306" s="4" t="str">
        <f t="shared" si="275"/>
        <v>101011701</v>
      </c>
      <c r="AB306" s="4" t="str">
        <f t="shared" si="276"/>
        <v>3010096</v>
      </c>
      <c r="AC306" s="4" t="str">
        <f t="shared" si="277"/>
        <v>3010097</v>
      </c>
      <c r="AD306" s="5">
        <f t="shared" si="278"/>
        <v>45540</v>
      </c>
      <c r="AE306" s="5" t="str">
        <f t="shared" si="279"/>
        <v/>
      </c>
      <c r="AF306" s="5">
        <f t="shared" si="280"/>
        <v>45510</v>
      </c>
      <c r="AG306" s="5" t="str">
        <f t="shared" si="281"/>
        <v/>
      </c>
      <c r="AH306" s="5">
        <f t="shared" si="282"/>
        <v>45535</v>
      </c>
      <c r="AI306" s="5" t="str">
        <f t="shared" si="283"/>
        <v/>
      </c>
      <c r="AJ306" s="5">
        <f t="shared" si="284"/>
        <v>45520</v>
      </c>
      <c r="AK306" s="5" t="str">
        <f t="shared" si="285"/>
        <v/>
      </c>
      <c r="AL306" s="5">
        <f t="shared" si="286"/>
        <v>45505</v>
      </c>
      <c r="AM306" s="5" t="str">
        <f t="shared" si="287"/>
        <v/>
      </c>
      <c r="AN306" s="5">
        <f t="shared" si="288"/>
        <v>45526</v>
      </c>
      <c r="AO306" s="5" t="str">
        <f t="shared" si="289"/>
        <v/>
      </c>
      <c r="AQ306" s="4" t="str">
        <f t="shared" si="312"/>
        <v>{"</v>
      </c>
      <c r="AR306" s="4" t="str">
        <f t="shared" si="313"/>
        <v>"</v>
      </c>
      <c r="AS306" s="4" t="str">
        <f t="shared" si="314"/>
        <v xml:space="preserve">: </v>
      </c>
      <c r="AT306" s="4" t="str">
        <f t="shared" si="315"/>
        <v>100.0</v>
      </c>
      <c r="AU306" s="4" t="str">
        <f t="shared" si="316"/>
        <v>}</v>
      </c>
      <c r="AW306" s="8" t="str">
        <f t="shared" si="291"/>
        <v>15% PUR</v>
      </c>
      <c r="AX306" s="8" t="str">
        <f t="shared" si="292"/>
        <v>0% PUR</v>
      </c>
      <c r="AY306" s="8" t="str">
        <f t="shared" si="293"/>
        <v>15% PUR</v>
      </c>
      <c r="AZ306" s="8" t="str">
        <f t="shared" si="294"/>
        <v>15% PUR</v>
      </c>
      <c r="BA306" s="8" t="str">
        <f t="shared" si="295"/>
        <v>15% PUR</v>
      </c>
      <c r="BB306" s="8" t="str">
        <f t="shared" si="296"/>
        <v>0% PUR</v>
      </c>
      <c r="BC306" s="4" t="str">
        <f t="shared" si="290"/>
        <v>Deduction of Advance Payment to Suppliers</v>
      </c>
      <c r="BD306" s="4" t="str">
        <f t="shared" si="317"/>
        <v>Manpower</v>
      </c>
      <c r="BE306" s="4" t="str">
        <f t="shared" si="318"/>
        <v>Machinary</v>
      </c>
      <c r="BF306" s="4" t="str">
        <f t="shared" si="319"/>
        <v>Deduction of Advance Payment to Suppliers</v>
      </c>
      <c r="BG306" s="4" t="str">
        <f t="shared" si="320"/>
        <v>Indirect Costs</v>
      </c>
      <c r="BH306" s="4" t="str">
        <f t="shared" si="321"/>
        <v>Overheads</v>
      </c>
      <c r="BI306" s="4">
        <f t="shared" si="297"/>
        <v>-1</v>
      </c>
      <c r="BJ306" s="4">
        <f t="shared" si="298"/>
        <v>1</v>
      </c>
      <c r="BK306" s="4">
        <f t="shared" si="299"/>
        <v>1</v>
      </c>
      <c r="BL306" s="4">
        <f t="shared" si="300"/>
        <v>-1</v>
      </c>
      <c r="BM306" s="4">
        <f t="shared" si="301"/>
        <v>1</v>
      </c>
      <c r="BN306" s="4">
        <f t="shared" si="302"/>
        <v>1</v>
      </c>
      <c r="BO306" s="26">
        <f t="shared" si="303"/>
        <v>97335</v>
      </c>
      <c r="BP306" s="26">
        <f t="shared" si="304"/>
        <v>47544</v>
      </c>
      <c r="BQ306" s="26">
        <f t="shared" si="305"/>
        <v>4389</v>
      </c>
      <c r="BR306" s="26">
        <f t="shared" si="306"/>
        <v>19488</v>
      </c>
      <c r="BS306" s="26">
        <f t="shared" si="307"/>
        <v>8337</v>
      </c>
      <c r="BT306" s="26">
        <f t="shared" si="308"/>
        <v>19236</v>
      </c>
      <c r="BU306" s="27">
        <f t="shared" si="309"/>
        <v>-210000</v>
      </c>
      <c r="BV306" s="27" t="str">
        <f t="shared" si="310"/>
        <v/>
      </c>
    </row>
    <row r="307" spans="1:74" x14ac:dyDescent="0.2">
      <c r="A307" s="4" t="s">
        <v>794</v>
      </c>
      <c r="B307" s="5">
        <v>45505</v>
      </c>
      <c r="C307" s="5">
        <f t="shared" si="262"/>
        <v>45475</v>
      </c>
      <c r="D307" s="31" t="s">
        <v>1038</v>
      </c>
      <c r="E307" s="4" t="str">
        <f t="shared" si="263"/>
        <v>Raw Material Supplier</v>
      </c>
      <c r="F307" s="31" t="s">
        <v>1039</v>
      </c>
      <c r="G307" s="4" t="str">
        <f t="shared" si="264"/>
        <v>Employees Wages &amp; Salaries</v>
      </c>
      <c r="H307" s="31" t="s">
        <v>1041</v>
      </c>
      <c r="I307" s="4" t="str">
        <f t="shared" si="265"/>
        <v>Machinary Depreciation &amp; Maintenance</v>
      </c>
      <c r="J307" s="31" t="s">
        <v>1040</v>
      </c>
      <c r="K307" s="4" t="str">
        <f t="shared" si="266"/>
        <v>Subcontractors &amp; Services</v>
      </c>
      <c r="L307" s="31" t="s">
        <v>1042</v>
      </c>
      <c r="M307" s="4" t="str">
        <f t="shared" si="267"/>
        <v>Indirect Costs</v>
      </c>
      <c r="N307" s="31" t="s">
        <v>1020</v>
      </c>
      <c r="O307" s="4" t="str">
        <f t="shared" si="268"/>
        <v>Overheads</v>
      </c>
      <c r="P307" s="5">
        <v>45535</v>
      </c>
      <c r="Q307" s="5">
        <f t="shared" si="269"/>
        <v>45505</v>
      </c>
      <c r="R307" s="5">
        <f t="shared" si="270"/>
        <v>45505</v>
      </c>
      <c r="S307" s="4">
        <v>1547395.83</v>
      </c>
      <c r="T307" s="7">
        <f t="shared" ref="T307:T350" si="322">ROUND(S307,0)</f>
        <v>1547396</v>
      </c>
      <c r="U307" s="4">
        <v>10171</v>
      </c>
      <c r="V307" s="4">
        <f>VLOOKUP(U307,'CC Odoo'!$A$1:$E$998,4,FALSE)</f>
        <v>943</v>
      </c>
      <c r="W307" s="4" t="str">
        <f t="shared" si="271"/>
        <v>{"943": 100.0}</v>
      </c>
      <c r="X307" s="4" t="str">
        <f t="shared" si="272"/>
        <v>3010092</v>
      </c>
      <c r="Y307" s="4" t="str">
        <f t="shared" si="273"/>
        <v>3010093</v>
      </c>
      <c r="Z307" s="4" t="str">
        <f t="shared" si="274"/>
        <v>3010094</v>
      </c>
      <c r="AA307" s="4" t="str">
        <f t="shared" si="275"/>
        <v>3010095</v>
      </c>
      <c r="AB307" s="4" t="str">
        <f t="shared" si="276"/>
        <v>3010096</v>
      </c>
      <c r="AC307" s="4" t="str">
        <f t="shared" si="277"/>
        <v>3010097</v>
      </c>
      <c r="AD307" s="5">
        <f t="shared" si="278"/>
        <v>45540</v>
      </c>
      <c r="AE307" s="5">
        <f t="shared" si="279"/>
        <v>45540</v>
      </c>
      <c r="AF307" s="5">
        <f t="shared" si="280"/>
        <v>45510</v>
      </c>
      <c r="AG307" s="5">
        <f t="shared" si="281"/>
        <v>45510</v>
      </c>
      <c r="AH307" s="5">
        <f t="shared" si="282"/>
        <v>45535</v>
      </c>
      <c r="AI307" s="5">
        <f t="shared" si="283"/>
        <v>45535</v>
      </c>
      <c r="AJ307" s="5">
        <f t="shared" si="284"/>
        <v>45520</v>
      </c>
      <c r="AK307" s="5">
        <f t="shared" si="285"/>
        <v>45520</v>
      </c>
      <c r="AL307" s="5">
        <f t="shared" si="286"/>
        <v>45505</v>
      </c>
      <c r="AM307" s="5">
        <f t="shared" si="287"/>
        <v>45505</v>
      </c>
      <c r="AN307" s="5">
        <f t="shared" si="288"/>
        <v>45526</v>
      </c>
      <c r="AO307" s="5">
        <f t="shared" si="289"/>
        <v>45526</v>
      </c>
      <c r="AQ307" s="4" t="str">
        <f t="shared" ref="AQ307:AQ350" si="323">"{"""</f>
        <v>{"</v>
      </c>
      <c r="AR307" s="4" t="str">
        <f t="shared" ref="AR307:AR350" si="324">""""</f>
        <v>"</v>
      </c>
      <c r="AS307" s="4" t="str">
        <f t="shared" ref="AS307:AS350" si="325">": "</f>
        <v xml:space="preserve">: </v>
      </c>
      <c r="AT307" s="4" t="str">
        <f t="shared" ref="AT307:AT350" si="326">"100.0"</f>
        <v>100.0</v>
      </c>
      <c r="AU307" s="4" t="str">
        <f t="shared" ref="AU307:AU350" si="327">"}"</f>
        <v>}</v>
      </c>
      <c r="AW307" s="8" t="str">
        <f t="shared" si="291"/>
        <v>15% PUR</v>
      </c>
      <c r="AX307" s="8" t="str">
        <f t="shared" si="292"/>
        <v>0% PUR</v>
      </c>
      <c r="AY307" s="8" t="str">
        <f t="shared" si="293"/>
        <v>15% PUR</v>
      </c>
      <c r="AZ307" s="8" t="str">
        <f t="shared" si="294"/>
        <v>15% PUR</v>
      </c>
      <c r="BA307" s="8" t="str">
        <f t="shared" si="295"/>
        <v>15% PUR</v>
      </c>
      <c r="BB307" s="8" t="str">
        <f t="shared" si="296"/>
        <v>0% PUR</v>
      </c>
      <c r="BC307" s="4" t="str">
        <f t="shared" si="290"/>
        <v>Raw Material</v>
      </c>
      <c r="BD307" s="4" t="str">
        <f t="shared" si="317"/>
        <v>Manpower</v>
      </c>
      <c r="BE307" s="4" t="str">
        <f t="shared" si="318"/>
        <v>Machinary</v>
      </c>
      <c r="BF307" s="4" t="str">
        <f t="shared" si="319"/>
        <v>Subcontractors</v>
      </c>
      <c r="BG307" s="4" t="str">
        <f t="shared" si="320"/>
        <v>Indirect Costs</v>
      </c>
      <c r="BH307" s="4" t="str">
        <f t="shared" si="321"/>
        <v>Overheads</v>
      </c>
      <c r="BI307" s="4">
        <f t="shared" si="297"/>
        <v>1</v>
      </c>
      <c r="BJ307" s="4">
        <f t="shared" si="298"/>
        <v>1</v>
      </c>
      <c r="BK307" s="4">
        <f t="shared" si="299"/>
        <v>1</v>
      </c>
      <c r="BL307" s="4">
        <f t="shared" si="300"/>
        <v>1</v>
      </c>
      <c r="BM307" s="4">
        <f t="shared" si="301"/>
        <v>1</v>
      </c>
      <c r="BN307" s="4">
        <f t="shared" si="302"/>
        <v>1</v>
      </c>
      <c r="BO307" s="26">
        <f t="shared" si="303"/>
        <v>717218</v>
      </c>
      <c r="BP307" s="26">
        <f t="shared" si="304"/>
        <v>350330</v>
      </c>
      <c r="BQ307" s="26">
        <f t="shared" si="305"/>
        <v>32341</v>
      </c>
      <c r="BR307" s="26">
        <f t="shared" si="306"/>
        <v>143598</v>
      </c>
      <c r="BS307" s="26">
        <f t="shared" si="307"/>
        <v>61432</v>
      </c>
      <c r="BT307" s="26">
        <f t="shared" si="308"/>
        <v>141741</v>
      </c>
      <c r="BU307" s="27">
        <f t="shared" si="309"/>
        <v>1547396</v>
      </c>
      <c r="BV307" s="27">
        <f t="shared" si="310"/>
        <v>1446660</v>
      </c>
    </row>
    <row r="308" spans="1:74" x14ac:dyDescent="0.2">
      <c r="A308" s="4" t="s">
        <v>795</v>
      </c>
      <c r="B308" s="5">
        <v>45505</v>
      </c>
      <c r="C308" s="5" t="str">
        <f t="shared" si="262"/>
        <v/>
      </c>
      <c r="D308" s="31" t="s">
        <v>1038</v>
      </c>
      <c r="E308" s="4" t="str">
        <f t="shared" si="263"/>
        <v/>
      </c>
      <c r="F308" s="31" t="s">
        <v>1039</v>
      </c>
      <c r="G308" s="4" t="str">
        <f t="shared" si="264"/>
        <v/>
      </c>
      <c r="H308" s="31" t="s">
        <v>1041</v>
      </c>
      <c r="I308" s="4" t="str">
        <f t="shared" si="265"/>
        <v/>
      </c>
      <c r="J308" s="31" t="s">
        <v>1040</v>
      </c>
      <c r="K308" s="4" t="str">
        <f t="shared" si="266"/>
        <v/>
      </c>
      <c r="L308" s="31" t="s">
        <v>1042</v>
      </c>
      <c r="M308" s="4" t="str">
        <f t="shared" si="267"/>
        <v/>
      </c>
      <c r="N308" s="31" t="s">
        <v>1020</v>
      </c>
      <c r="O308" s="4" t="str">
        <f t="shared" si="268"/>
        <v/>
      </c>
      <c r="P308" s="5">
        <v>45535</v>
      </c>
      <c r="Q308" s="5" t="str">
        <f t="shared" si="269"/>
        <v/>
      </c>
      <c r="R308" s="5" t="str">
        <f t="shared" si="270"/>
        <v/>
      </c>
      <c r="S308" s="4">
        <v>154739.58300000001</v>
      </c>
      <c r="T308" s="7">
        <f t="shared" si="322"/>
        <v>154740</v>
      </c>
      <c r="U308" s="4">
        <v>10171</v>
      </c>
      <c r="V308" s="4">
        <f>VLOOKUP(U308,'CC Odoo'!$A$1:$E$998,4,FALSE)</f>
        <v>943</v>
      </c>
      <c r="W308" s="4" t="str">
        <f t="shared" si="271"/>
        <v>{"943": 100.0}</v>
      </c>
      <c r="X308" s="4" t="str">
        <f t="shared" si="272"/>
        <v>101011701</v>
      </c>
      <c r="Y308" s="4" t="str">
        <f t="shared" si="273"/>
        <v>3010093</v>
      </c>
      <c r="Z308" s="4" t="str">
        <f t="shared" si="274"/>
        <v>3010094</v>
      </c>
      <c r="AA308" s="4" t="str">
        <f t="shared" si="275"/>
        <v>101011701</v>
      </c>
      <c r="AB308" s="4" t="str">
        <f t="shared" si="276"/>
        <v>3010096</v>
      </c>
      <c r="AC308" s="4" t="str">
        <f t="shared" si="277"/>
        <v>3010097</v>
      </c>
      <c r="AD308" s="5">
        <f t="shared" si="278"/>
        <v>45540</v>
      </c>
      <c r="AE308" s="5" t="str">
        <f t="shared" si="279"/>
        <v/>
      </c>
      <c r="AF308" s="5">
        <f t="shared" si="280"/>
        <v>45510</v>
      </c>
      <c r="AG308" s="5" t="str">
        <f t="shared" si="281"/>
        <v/>
      </c>
      <c r="AH308" s="5">
        <f t="shared" si="282"/>
        <v>45535</v>
      </c>
      <c r="AI308" s="5" t="str">
        <f t="shared" si="283"/>
        <v/>
      </c>
      <c r="AJ308" s="5">
        <f t="shared" si="284"/>
        <v>45520</v>
      </c>
      <c r="AK308" s="5" t="str">
        <f t="shared" si="285"/>
        <v/>
      </c>
      <c r="AL308" s="5">
        <f t="shared" si="286"/>
        <v>45505</v>
      </c>
      <c r="AM308" s="5" t="str">
        <f t="shared" si="287"/>
        <v/>
      </c>
      <c r="AN308" s="5">
        <f t="shared" si="288"/>
        <v>45526</v>
      </c>
      <c r="AO308" s="5" t="str">
        <f t="shared" si="289"/>
        <v/>
      </c>
      <c r="AQ308" s="4" t="str">
        <f t="shared" si="323"/>
        <v>{"</v>
      </c>
      <c r="AR308" s="4" t="str">
        <f t="shared" si="324"/>
        <v>"</v>
      </c>
      <c r="AS308" s="4" t="str">
        <f t="shared" si="325"/>
        <v xml:space="preserve">: </v>
      </c>
      <c r="AT308" s="4" t="str">
        <f t="shared" si="326"/>
        <v>100.0</v>
      </c>
      <c r="AU308" s="4" t="str">
        <f t="shared" si="327"/>
        <v>}</v>
      </c>
      <c r="AW308" s="8" t="str">
        <f t="shared" si="291"/>
        <v>15% PUR</v>
      </c>
      <c r="AX308" s="8" t="str">
        <f t="shared" si="292"/>
        <v>0% PUR</v>
      </c>
      <c r="AY308" s="8" t="str">
        <f t="shared" si="293"/>
        <v>15% PUR</v>
      </c>
      <c r="AZ308" s="8" t="str">
        <f t="shared" si="294"/>
        <v>15% PUR</v>
      </c>
      <c r="BA308" s="8" t="str">
        <f t="shared" si="295"/>
        <v>15% PUR</v>
      </c>
      <c r="BB308" s="8" t="str">
        <f t="shared" si="296"/>
        <v>0% PUR</v>
      </c>
      <c r="BC308" s="4" t="str">
        <f t="shared" si="290"/>
        <v>Deduction of Advance Payment to Suppliers</v>
      </c>
      <c r="BD308" s="4" t="str">
        <f t="shared" ref="BD308:BD351" si="328">IF(Y308="3010093","Manpower",IF(Y308="101011701","Deduction of Advance Payment to Suppliers","Raw Material"))</f>
        <v>Manpower</v>
      </c>
      <c r="BE308" s="4" t="str">
        <f t="shared" ref="BE308:BE351" si="329">IF(Z308="3010094","Machinary",IF(Z308="101011701","Deduction of Advance Payment to Suppliers","Raw Material"))</f>
        <v>Machinary</v>
      </c>
      <c r="BF308" s="4" t="str">
        <f t="shared" ref="BF308:BF351" si="330">IF(AA308="3010095","Subcontractors",IF(AA308="101011701","Deduction of Advance Payment to Suppliers","Raw Material"))</f>
        <v>Deduction of Advance Payment to Suppliers</v>
      </c>
      <c r="BG308" s="4" t="str">
        <f t="shared" ref="BG308:BG351" si="331">IF(AB308="3010096","Indirect Costs",IF(AB308="101011701","Deduction of Advance Payment to Suppliers","Raw Material"))</f>
        <v>Indirect Costs</v>
      </c>
      <c r="BH308" s="4" t="str">
        <f t="shared" ref="BH308:BH351" si="332">IF(AC308="3010097","Overheads",IF(AC308="101011701","Deduction of Advance Payment to Suppliers","Raw Material"))</f>
        <v>Overheads</v>
      </c>
      <c r="BI308" s="4">
        <f t="shared" si="297"/>
        <v>-1</v>
      </c>
      <c r="BJ308" s="4">
        <f t="shared" si="298"/>
        <v>1</v>
      </c>
      <c r="BK308" s="4">
        <f t="shared" si="299"/>
        <v>1</v>
      </c>
      <c r="BL308" s="4">
        <f t="shared" si="300"/>
        <v>-1</v>
      </c>
      <c r="BM308" s="4">
        <f t="shared" si="301"/>
        <v>1</v>
      </c>
      <c r="BN308" s="4">
        <f t="shared" si="302"/>
        <v>1</v>
      </c>
      <c r="BO308" s="26">
        <f t="shared" si="303"/>
        <v>71722</v>
      </c>
      <c r="BP308" s="26">
        <f t="shared" si="304"/>
        <v>35033</v>
      </c>
      <c r="BQ308" s="26">
        <f t="shared" si="305"/>
        <v>3234</v>
      </c>
      <c r="BR308" s="26">
        <f t="shared" si="306"/>
        <v>14360</v>
      </c>
      <c r="BS308" s="26">
        <f t="shared" si="307"/>
        <v>6143</v>
      </c>
      <c r="BT308" s="26">
        <f t="shared" si="308"/>
        <v>14174</v>
      </c>
      <c r="BU308" s="27">
        <f t="shared" si="309"/>
        <v>-154740</v>
      </c>
      <c r="BV308" s="27" t="str">
        <f t="shared" si="310"/>
        <v/>
      </c>
    </row>
    <row r="309" spans="1:74" x14ac:dyDescent="0.2">
      <c r="A309" s="4" t="s">
        <v>794</v>
      </c>
      <c r="B309" s="5">
        <v>45505</v>
      </c>
      <c r="C309" s="5">
        <f t="shared" si="262"/>
        <v>45475</v>
      </c>
      <c r="D309" s="31" t="s">
        <v>1038</v>
      </c>
      <c r="E309" s="4" t="str">
        <f t="shared" si="263"/>
        <v>Raw Material Supplier</v>
      </c>
      <c r="F309" s="31" t="s">
        <v>1039</v>
      </c>
      <c r="G309" s="4" t="str">
        <f t="shared" si="264"/>
        <v>Employees Wages &amp; Salaries</v>
      </c>
      <c r="H309" s="31" t="s">
        <v>1041</v>
      </c>
      <c r="I309" s="4" t="str">
        <f t="shared" si="265"/>
        <v>Machinary Depreciation &amp; Maintenance</v>
      </c>
      <c r="J309" s="31" t="s">
        <v>1040</v>
      </c>
      <c r="K309" s="4" t="str">
        <f t="shared" si="266"/>
        <v>Subcontractors &amp; Services</v>
      </c>
      <c r="L309" s="31" t="s">
        <v>1042</v>
      </c>
      <c r="M309" s="4" t="str">
        <f t="shared" si="267"/>
        <v>Indirect Costs</v>
      </c>
      <c r="N309" s="31" t="s">
        <v>1020</v>
      </c>
      <c r="O309" s="4" t="str">
        <f t="shared" si="268"/>
        <v>Overheads</v>
      </c>
      <c r="P309" s="5">
        <v>45535</v>
      </c>
      <c r="Q309" s="5">
        <f t="shared" si="269"/>
        <v>45505</v>
      </c>
      <c r="R309" s="5">
        <f t="shared" si="270"/>
        <v>45505</v>
      </c>
      <c r="S309" s="4">
        <v>5490720.8000000007</v>
      </c>
      <c r="T309" s="7">
        <f t="shared" si="322"/>
        <v>5490721</v>
      </c>
      <c r="U309" s="4">
        <v>10264</v>
      </c>
      <c r="V309" s="4">
        <f>VLOOKUP(U309,'CC Odoo'!$A$1:$E$998,4,FALSE)</f>
        <v>1110</v>
      </c>
      <c r="W309" s="4" t="str">
        <f t="shared" si="271"/>
        <v>{"1110": 100.0}</v>
      </c>
      <c r="X309" s="4" t="str">
        <f t="shared" si="272"/>
        <v>3010092</v>
      </c>
      <c r="Y309" s="4" t="str">
        <f t="shared" si="273"/>
        <v>3010093</v>
      </c>
      <c r="Z309" s="4" t="str">
        <f t="shared" si="274"/>
        <v>3010094</v>
      </c>
      <c r="AA309" s="4" t="str">
        <f t="shared" si="275"/>
        <v>3010095</v>
      </c>
      <c r="AB309" s="4" t="str">
        <f t="shared" si="276"/>
        <v>3010096</v>
      </c>
      <c r="AC309" s="4" t="str">
        <f t="shared" si="277"/>
        <v>3010097</v>
      </c>
      <c r="AD309" s="5">
        <f t="shared" si="278"/>
        <v>45540</v>
      </c>
      <c r="AE309" s="5">
        <f t="shared" si="279"/>
        <v>45540</v>
      </c>
      <c r="AF309" s="5">
        <f t="shared" si="280"/>
        <v>45510</v>
      </c>
      <c r="AG309" s="5">
        <f t="shared" si="281"/>
        <v>45510</v>
      </c>
      <c r="AH309" s="5">
        <f t="shared" si="282"/>
        <v>45535</v>
      </c>
      <c r="AI309" s="5">
        <f t="shared" si="283"/>
        <v>45535</v>
      </c>
      <c r="AJ309" s="5">
        <f t="shared" si="284"/>
        <v>45520</v>
      </c>
      <c r="AK309" s="5">
        <f t="shared" si="285"/>
        <v>45520</v>
      </c>
      <c r="AL309" s="5">
        <f t="shared" si="286"/>
        <v>45505</v>
      </c>
      <c r="AM309" s="5">
        <f t="shared" si="287"/>
        <v>45505</v>
      </c>
      <c r="AN309" s="5">
        <f t="shared" si="288"/>
        <v>45526</v>
      </c>
      <c r="AO309" s="5">
        <f t="shared" si="289"/>
        <v>45526</v>
      </c>
      <c r="AQ309" s="4" t="str">
        <f t="shared" si="323"/>
        <v>{"</v>
      </c>
      <c r="AR309" s="4" t="str">
        <f t="shared" si="324"/>
        <v>"</v>
      </c>
      <c r="AS309" s="4" t="str">
        <f t="shared" si="325"/>
        <v xml:space="preserve">: </v>
      </c>
      <c r="AT309" s="4" t="str">
        <f t="shared" si="326"/>
        <v>100.0</v>
      </c>
      <c r="AU309" s="4" t="str">
        <f t="shared" si="327"/>
        <v>}</v>
      </c>
      <c r="AW309" s="8" t="str">
        <f t="shared" si="291"/>
        <v>15% PUR</v>
      </c>
      <c r="AX309" s="8" t="str">
        <f t="shared" si="292"/>
        <v>0% PUR</v>
      </c>
      <c r="AY309" s="8" t="str">
        <f t="shared" si="293"/>
        <v>15% PUR</v>
      </c>
      <c r="AZ309" s="8" t="str">
        <f t="shared" si="294"/>
        <v>15% PUR</v>
      </c>
      <c r="BA309" s="8" t="str">
        <f t="shared" si="295"/>
        <v>15% PUR</v>
      </c>
      <c r="BB309" s="8" t="str">
        <f t="shared" si="296"/>
        <v>0% PUR</v>
      </c>
      <c r="BC309" s="4" t="str">
        <f t="shared" si="290"/>
        <v>Raw Material</v>
      </c>
      <c r="BD309" s="4" t="str">
        <f t="shared" si="328"/>
        <v>Manpower</v>
      </c>
      <c r="BE309" s="4" t="str">
        <f t="shared" si="329"/>
        <v>Machinary</v>
      </c>
      <c r="BF309" s="4" t="str">
        <f t="shared" si="330"/>
        <v>Subcontractors</v>
      </c>
      <c r="BG309" s="4" t="str">
        <f t="shared" si="331"/>
        <v>Indirect Costs</v>
      </c>
      <c r="BH309" s="4" t="str">
        <f t="shared" si="332"/>
        <v>Overheads</v>
      </c>
      <c r="BI309" s="4">
        <f t="shared" si="297"/>
        <v>1</v>
      </c>
      <c r="BJ309" s="4">
        <f t="shared" si="298"/>
        <v>1</v>
      </c>
      <c r="BK309" s="4">
        <f t="shared" si="299"/>
        <v>1</v>
      </c>
      <c r="BL309" s="4">
        <f t="shared" si="300"/>
        <v>1</v>
      </c>
      <c r="BM309" s="4">
        <f t="shared" si="301"/>
        <v>1</v>
      </c>
      <c r="BN309" s="4">
        <f t="shared" si="302"/>
        <v>1</v>
      </c>
      <c r="BO309" s="26">
        <f t="shared" si="303"/>
        <v>2544949</v>
      </c>
      <c r="BP309" s="26">
        <f t="shared" si="304"/>
        <v>1243099</v>
      </c>
      <c r="BQ309" s="26">
        <f t="shared" si="305"/>
        <v>114756</v>
      </c>
      <c r="BR309" s="26">
        <f t="shared" si="306"/>
        <v>509539</v>
      </c>
      <c r="BS309" s="26">
        <f t="shared" si="307"/>
        <v>217982</v>
      </c>
      <c r="BT309" s="26">
        <f t="shared" si="308"/>
        <v>502950</v>
      </c>
      <c r="BU309" s="27">
        <f t="shared" si="309"/>
        <v>5490721</v>
      </c>
      <c r="BV309" s="27">
        <f t="shared" si="310"/>
        <v>5133275</v>
      </c>
    </row>
    <row r="310" spans="1:74" x14ac:dyDescent="0.2">
      <c r="A310" s="4" t="s">
        <v>795</v>
      </c>
      <c r="B310" s="5">
        <v>45505</v>
      </c>
      <c r="C310" s="5" t="str">
        <f t="shared" si="262"/>
        <v/>
      </c>
      <c r="D310" s="31" t="s">
        <v>1038</v>
      </c>
      <c r="E310" s="4" t="str">
        <f t="shared" si="263"/>
        <v/>
      </c>
      <c r="F310" s="31" t="s">
        <v>1039</v>
      </c>
      <c r="G310" s="4" t="str">
        <f t="shared" si="264"/>
        <v/>
      </c>
      <c r="H310" s="31" t="s">
        <v>1041</v>
      </c>
      <c r="I310" s="4" t="str">
        <f t="shared" si="265"/>
        <v/>
      </c>
      <c r="J310" s="31" t="s">
        <v>1040</v>
      </c>
      <c r="K310" s="4" t="str">
        <f t="shared" si="266"/>
        <v/>
      </c>
      <c r="L310" s="31" t="s">
        <v>1042</v>
      </c>
      <c r="M310" s="4" t="str">
        <f t="shared" si="267"/>
        <v/>
      </c>
      <c r="N310" s="31" t="s">
        <v>1020</v>
      </c>
      <c r="O310" s="4" t="str">
        <f t="shared" si="268"/>
        <v/>
      </c>
      <c r="P310" s="5">
        <v>45535</v>
      </c>
      <c r="Q310" s="5" t="str">
        <f t="shared" si="269"/>
        <v/>
      </c>
      <c r="R310" s="5" t="str">
        <f t="shared" si="270"/>
        <v/>
      </c>
      <c r="S310" s="4">
        <v>1647216.2400000002</v>
      </c>
      <c r="T310" s="7">
        <f t="shared" si="322"/>
        <v>1647216</v>
      </c>
      <c r="U310" s="4">
        <v>10264</v>
      </c>
      <c r="V310" s="4">
        <f>VLOOKUP(U310,'CC Odoo'!$A$1:$E$998,4,FALSE)</f>
        <v>1110</v>
      </c>
      <c r="W310" s="4" t="str">
        <f t="shared" si="271"/>
        <v>{"1110": 100.0}</v>
      </c>
      <c r="X310" s="4" t="str">
        <f t="shared" si="272"/>
        <v>101011701</v>
      </c>
      <c r="Y310" s="4" t="str">
        <f t="shared" si="273"/>
        <v>3010093</v>
      </c>
      <c r="Z310" s="4" t="str">
        <f t="shared" si="274"/>
        <v>3010094</v>
      </c>
      <c r="AA310" s="4" t="str">
        <f t="shared" si="275"/>
        <v>101011701</v>
      </c>
      <c r="AB310" s="4" t="str">
        <f t="shared" si="276"/>
        <v>3010096</v>
      </c>
      <c r="AC310" s="4" t="str">
        <f t="shared" si="277"/>
        <v>3010097</v>
      </c>
      <c r="AD310" s="5">
        <f t="shared" si="278"/>
        <v>45540</v>
      </c>
      <c r="AE310" s="5" t="str">
        <f t="shared" si="279"/>
        <v/>
      </c>
      <c r="AF310" s="5">
        <f t="shared" si="280"/>
        <v>45510</v>
      </c>
      <c r="AG310" s="5" t="str">
        <f t="shared" si="281"/>
        <v/>
      </c>
      <c r="AH310" s="5">
        <f t="shared" si="282"/>
        <v>45535</v>
      </c>
      <c r="AI310" s="5" t="str">
        <f t="shared" si="283"/>
        <v/>
      </c>
      <c r="AJ310" s="5">
        <f t="shared" si="284"/>
        <v>45520</v>
      </c>
      <c r="AK310" s="5" t="str">
        <f t="shared" si="285"/>
        <v/>
      </c>
      <c r="AL310" s="5">
        <f t="shared" si="286"/>
        <v>45505</v>
      </c>
      <c r="AM310" s="5" t="str">
        <f t="shared" si="287"/>
        <v/>
      </c>
      <c r="AN310" s="5">
        <f t="shared" si="288"/>
        <v>45526</v>
      </c>
      <c r="AO310" s="5" t="str">
        <f t="shared" si="289"/>
        <v/>
      </c>
      <c r="AQ310" s="4" t="str">
        <f t="shared" si="323"/>
        <v>{"</v>
      </c>
      <c r="AR310" s="4" t="str">
        <f t="shared" si="324"/>
        <v>"</v>
      </c>
      <c r="AS310" s="4" t="str">
        <f t="shared" si="325"/>
        <v xml:space="preserve">: </v>
      </c>
      <c r="AT310" s="4" t="str">
        <f t="shared" si="326"/>
        <v>100.0</v>
      </c>
      <c r="AU310" s="4" t="str">
        <f t="shared" si="327"/>
        <v>}</v>
      </c>
      <c r="AW310" s="8" t="str">
        <f t="shared" si="291"/>
        <v>15% PUR</v>
      </c>
      <c r="AX310" s="8" t="str">
        <f t="shared" si="292"/>
        <v>0% PUR</v>
      </c>
      <c r="AY310" s="8" t="str">
        <f t="shared" si="293"/>
        <v>15% PUR</v>
      </c>
      <c r="AZ310" s="8" t="str">
        <f t="shared" si="294"/>
        <v>15% PUR</v>
      </c>
      <c r="BA310" s="8" t="str">
        <f t="shared" si="295"/>
        <v>15% PUR</v>
      </c>
      <c r="BB310" s="8" t="str">
        <f t="shared" si="296"/>
        <v>0% PUR</v>
      </c>
      <c r="BC310" s="4" t="str">
        <f t="shared" si="290"/>
        <v>Deduction of Advance Payment to Suppliers</v>
      </c>
      <c r="BD310" s="4" t="str">
        <f t="shared" si="328"/>
        <v>Manpower</v>
      </c>
      <c r="BE310" s="4" t="str">
        <f t="shared" si="329"/>
        <v>Machinary</v>
      </c>
      <c r="BF310" s="4" t="str">
        <f t="shared" si="330"/>
        <v>Deduction of Advance Payment to Suppliers</v>
      </c>
      <c r="BG310" s="4" t="str">
        <f t="shared" si="331"/>
        <v>Indirect Costs</v>
      </c>
      <c r="BH310" s="4" t="str">
        <f t="shared" si="332"/>
        <v>Overheads</v>
      </c>
      <c r="BI310" s="4">
        <f t="shared" si="297"/>
        <v>-1</v>
      </c>
      <c r="BJ310" s="4">
        <f t="shared" si="298"/>
        <v>1</v>
      </c>
      <c r="BK310" s="4">
        <f t="shared" si="299"/>
        <v>1</v>
      </c>
      <c r="BL310" s="4">
        <f t="shared" si="300"/>
        <v>-1</v>
      </c>
      <c r="BM310" s="4">
        <f t="shared" si="301"/>
        <v>1</v>
      </c>
      <c r="BN310" s="4">
        <f t="shared" si="302"/>
        <v>1</v>
      </c>
      <c r="BO310" s="26">
        <f t="shared" si="303"/>
        <v>763485</v>
      </c>
      <c r="BP310" s="26">
        <f t="shared" si="304"/>
        <v>372930</v>
      </c>
      <c r="BQ310" s="26">
        <f t="shared" si="305"/>
        <v>34427</v>
      </c>
      <c r="BR310" s="26">
        <f t="shared" si="306"/>
        <v>152862</v>
      </c>
      <c r="BS310" s="26">
        <f t="shared" si="307"/>
        <v>65394</v>
      </c>
      <c r="BT310" s="26">
        <f t="shared" si="308"/>
        <v>150885</v>
      </c>
      <c r="BU310" s="27">
        <f t="shared" si="309"/>
        <v>-1647216</v>
      </c>
      <c r="BV310" s="27" t="str">
        <f t="shared" si="310"/>
        <v/>
      </c>
    </row>
    <row r="311" spans="1:74" x14ac:dyDescent="0.2">
      <c r="A311" s="4" t="s">
        <v>794</v>
      </c>
      <c r="B311" s="5">
        <v>45505</v>
      </c>
      <c r="C311" s="5">
        <f t="shared" si="262"/>
        <v>45475</v>
      </c>
      <c r="D311" s="31" t="s">
        <v>1038</v>
      </c>
      <c r="E311" s="4" t="str">
        <f t="shared" si="263"/>
        <v>Raw Material Supplier</v>
      </c>
      <c r="F311" s="31" t="s">
        <v>1039</v>
      </c>
      <c r="G311" s="4" t="str">
        <f t="shared" si="264"/>
        <v>Employees Wages &amp; Salaries</v>
      </c>
      <c r="H311" s="31" t="s">
        <v>1041</v>
      </c>
      <c r="I311" s="4" t="str">
        <f t="shared" si="265"/>
        <v>Machinary Depreciation &amp; Maintenance</v>
      </c>
      <c r="J311" s="31" t="s">
        <v>1040</v>
      </c>
      <c r="K311" s="4" t="str">
        <f t="shared" si="266"/>
        <v>Subcontractors &amp; Services</v>
      </c>
      <c r="L311" s="31" t="s">
        <v>1042</v>
      </c>
      <c r="M311" s="4" t="str">
        <f t="shared" si="267"/>
        <v>Indirect Costs</v>
      </c>
      <c r="N311" s="31" t="s">
        <v>1020</v>
      </c>
      <c r="O311" s="4" t="str">
        <f t="shared" si="268"/>
        <v>Overheads</v>
      </c>
      <c r="P311" s="5">
        <v>45535</v>
      </c>
      <c r="Q311" s="5">
        <f t="shared" si="269"/>
        <v>45505</v>
      </c>
      <c r="R311" s="5">
        <f t="shared" si="270"/>
        <v>45505</v>
      </c>
      <c r="S311" s="4">
        <v>4497301.8</v>
      </c>
      <c r="T311" s="7">
        <f t="shared" si="322"/>
        <v>4497302</v>
      </c>
      <c r="U311" s="4">
        <v>10265</v>
      </c>
      <c r="V311" s="4">
        <f>VLOOKUP(U311,'CC Odoo'!$A$1:$E$998,4,FALSE)</f>
        <v>61</v>
      </c>
      <c r="W311" s="4" t="str">
        <f t="shared" si="271"/>
        <v>{"61": 100.0}</v>
      </c>
      <c r="X311" s="4" t="str">
        <f t="shared" si="272"/>
        <v>3010092</v>
      </c>
      <c r="Y311" s="4" t="str">
        <f t="shared" si="273"/>
        <v>3010093</v>
      </c>
      <c r="Z311" s="4" t="str">
        <f t="shared" si="274"/>
        <v>3010094</v>
      </c>
      <c r="AA311" s="4" t="str">
        <f t="shared" si="275"/>
        <v>3010095</v>
      </c>
      <c r="AB311" s="4" t="str">
        <f t="shared" si="276"/>
        <v>3010096</v>
      </c>
      <c r="AC311" s="4" t="str">
        <f t="shared" si="277"/>
        <v>3010097</v>
      </c>
      <c r="AD311" s="5">
        <f t="shared" si="278"/>
        <v>45540</v>
      </c>
      <c r="AE311" s="5">
        <f t="shared" si="279"/>
        <v>45540</v>
      </c>
      <c r="AF311" s="5">
        <f t="shared" si="280"/>
        <v>45510</v>
      </c>
      <c r="AG311" s="5">
        <f t="shared" si="281"/>
        <v>45510</v>
      </c>
      <c r="AH311" s="5">
        <f t="shared" si="282"/>
        <v>45535</v>
      </c>
      <c r="AI311" s="5">
        <f t="shared" si="283"/>
        <v>45535</v>
      </c>
      <c r="AJ311" s="5">
        <f t="shared" si="284"/>
        <v>45520</v>
      </c>
      <c r="AK311" s="5">
        <f t="shared" si="285"/>
        <v>45520</v>
      </c>
      <c r="AL311" s="5">
        <f t="shared" si="286"/>
        <v>45505</v>
      </c>
      <c r="AM311" s="5">
        <f t="shared" si="287"/>
        <v>45505</v>
      </c>
      <c r="AN311" s="5">
        <f t="shared" si="288"/>
        <v>45526</v>
      </c>
      <c r="AO311" s="5">
        <f t="shared" si="289"/>
        <v>45526</v>
      </c>
      <c r="AQ311" s="4" t="str">
        <f t="shared" si="323"/>
        <v>{"</v>
      </c>
      <c r="AR311" s="4" t="str">
        <f t="shared" si="324"/>
        <v>"</v>
      </c>
      <c r="AS311" s="4" t="str">
        <f t="shared" si="325"/>
        <v xml:space="preserve">: </v>
      </c>
      <c r="AT311" s="4" t="str">
        <f t="shared" si="326"/>
        <v>100.0</v>
      </c>
      <c r="AU311" s="4" t="str">
        <f t="shared" si="327"/>
        <v>}</v>
      </c>
      <c r="AW311" s="8" t="str">
        <f t="shared" si="291"/>
        <v>15% PUR</v>
      </c>
      <c r="AX311" s="8" t="str">
        <f t="shared" si="292"/>
        <v>0% PUR</v>
      </c>
      <c r="AY311" s="8" t="str">
        <f t="shared" si="293"/>
        <v>15% PUR</v>
      </c>
      <c r="AZ311" s="8" t="str">
        <f t="shared" si="294"/>
        <v>15% PUR</v>
      </c>
      <c r="BA311" s="8" t="str">
        <f t="shared" si="295"/>
        <v>15% PUR</v>
      </c>
      <c r="BB311" s="8" t="str">
        <f t="shared" si="296"/>
        <v>0% PUR</v>
      </c>
      <c r="BC311" s="4" t="str">
        <f t="shared" si="290"/>
        <v>Raw Material</v>
      </c>
      <c r="BD311" s="4" t="str">
        <f t="shared" si="328"/>
        <v>Manpower</v>
      </c>
      <c r="BE311" s="4" t="str">
        <f t="shared" si="329"/>
        <v>Machinary</v>
      </c>
      <c r="BF311" s="4" t="str">
        <f t="shared" si="330"/>
        <v>Subcontractors</v>
      </c>
      <c r="BG311" s="4" t="str">
        <f t="shared" si="331"/>
        <v>Indirect Costs</v>
      </c>
      <c r="BH311" s="4" t="str">
        <f t="shared" si="332"/>
        <v>Overheads</v>
      </c>
      <c r="BI311" s="4">
        <f t="shared" si="297"/>
        <v>1</v>
      </c>
      <c r="BJ311" s="4">
        <f t="shared" si="298"/>
        <v>1</v>
      </c>
      <c r="BK311" s="4">
        <f t="shared" si="299"/>
        <v>1</v>
      </c>
      <c r="BL311" s="4">
        <f t="shared" si="300"/>
        <v>1</v>
      </c>
      <c r="BM311" s="4">
        <f t="shared" si="301"/>
        <v>1</v>
      </c>
      <c r="BN311" s="4">
        <f t="shared" si="302"/>
        <v>1</v>
      </c>
      <c r="BO311" s="26">
        <f t="shared" si="303"/>
        <v>2084499</v>
      </c>
      <c r="BP311" s="26">
        <f t="shared" si="304"/>
        <v>1018189</v>
      </c>
      <c r="BQ311" s="26">
        <f t="shared" si="305"/>
        <v>93994</v>
      </c>
      <c r="BR311" s="26">
        <f t="shared" si="306"/>
        <v>417350</v>
      </c>
      <c r="BS311" s="26">
        <f t="shared" si="307"/>
        <v>178543</v>
      </c>
      <c r="BT311" s="26">
        <f t="shared" si="308"/>
        <v>411953</v>
      </c>
      <c r="BU311" s="27">
        <f t="shared" si="309"/>
        <v>4497302</v>
      </c>
      <c r="BV311" s="27">
        <f t="shared" si="310"/>
        <v>4204528</v>
      </c>
    </row>
    <row r="312" spans="1:74" x14ac:dyDescent="0.2">
      <c r="A312" s="4" t="s">
        <v>795</v>
      </c>
      <c r="B312" s="5">
        <v>45505</v>
      </c>
      <c r="C312" s="5" t="str">
        <f t="shared" si="262"/>
        <v/>
      </c>
      <c r="D312" s="31" t="s">
        <v>1038</v>
      </c>
      <c r="E312" s="4" t="str">
        <f t="shared" si="263"/>
        <v/>
      </c>
      <c r="F312" s="31" t="s">
        <v>1039</v>
      </c>
      <c r="G312" s="4" t="str">
        <f t="shared" si="264"/>
        <v/>
      </c>
      <c r="H312" s="31" t="s">
        <v>1041</v>
      </c>
      <c r="I312" s="4" t="str">
        <f t="shared" si="265"/>
        <v/>
      </c>
      <c r="J312" s="31" t="s">
        <v>1040</v>
      </c>
      <c r="K312" s="4" t="str">
        <f t="shared" si="266"/>
        <v/>
      </c>
      <c r="L312" s="31" t="s">
        <v>1042</v>
      </c>
      <c r="M312" s="4" t="str">
        <f t="shared" si="267"/>
        <v/>
      </c>
      <c r="N312" s="31" t="s">
        <v>1020</v>
      </c>
      <c r="O312" s="4" t="str">
        <f t="shared" si="268"/>
        <v/>
      </c>
      <c r="P312" s="5">
        <v>45535</v>
      </c>
      <c r="Q312" s="5" t="str">
        <f t="shared" si="269"/>
        <v/>
      </c>
      <c r="R312" s="5" t="str">
        <f t="shared" si="270"/>
        <v/>
      </c>
      <c r="S312" s="4">
        <v>1349190.5399999998</v>
      </c>
      <c r="T312" s="7">
        <f t="shared" si="322"/>
        <v>1349191</v>
      </c>
      <c r="U312" s="4">
        <v>10265</v>
      </c>
      <c r="V312" s="4">
        <f>VLOOKUP(U312,'CC Odoo'!$A$1:$E$998,4,FALSE)</f>
        <v>61</v>
      </c>
      <c r="W312" s="4" t="str">
        <f t="shared" si="271"/>
        <v>{"61": 100.0}</v>
      </c>
      <c r="X312" s="4" t="str">
        <f t="shared" si="272"/>
        <v>101011701</v>
      </c>
      <c r="Y312" s="4" t="str">
        <f t="shared" si="273"/>
        <v>3010093</v>
      </c>
      <c r="Z312" s="4" t="str">
        <f t="shared" si="274"/>
        <v>3010094</v>
      </c>
      <c r="AA312" s="4" t="str">
        <f t="shared" si="275"/>
        <v>101011701</v>
      </c>
      <c r="AB312" s="4" t="str">
        <f t="shared" si="276"/>
        <v>3010096</v>
      </c>
      <c r="AC312" s="4" t="str">
        <f t="shared" si="277"/>
        <v>3010097</v>
      </c>
      <c r="AD312" s="5">
        <f t="shared" si="278"/>
        <v>45540</v>
      </c>
      <c r="AE312" s="5" t="str">
        <f t="shared" si="279"/>
        <v/>
      </c>
      <c r="AF312" s="5">
        <f t="shared" si="280"/>
        <v>45510</v>
      </c>
      <c r="AG312" s="5" t="str">
        <f t="shared" si="281"/>
        <v/>
      </c>
      <c r="AH312" s="5">
        <f t="shared" si="282"/>
        <v>45535</v>
      </c>
      <c r="AI312" s="5" t="str">
        <f t="shared" si="283"/>
        <v/>
      </c>
      <c r="AJ312" s="5">
        <f t="shared" si="284"/>
        <v>45520</v>
      </c>
      <c r="AK312" s="5" t="str">
        <f t="shared" si="285"/>
        <v/>
      </c>
      <c r="AL312" s="5">
        <f t="shared" si="286"/>
        <v>45505</v>
      </c>
      <c r="AM312" s="5" t="str">
        <f t="shared" si="287"/>
        <v/>
      </c>
      <c r="AN312" s="5">
        <f t="shared" si="288"/>
        <v>45526</v>
      </c>
      <c r="AO312" s="5" t="str">
        <f t="shared" si="289"/>
        <v/>
      </c>
      <c r="AQ312" s="4" t="str">
        <f t="shared" si="323"/>
        <v>{"</v>
      </c>
      <c r="AR312" s="4" t="str">
        <f t="shared" si="324"/>
        <v>"</v>
      </c>
      <c r="AS312" s="4" t="str">
        <f t="shared" si="325"/>
        <v xml:space="preserve">: </v>
      </c>
      <c r="AT312" s="4" t="str">
        <f t="shared" si="326"/>
        <v>100.0</v>
      </c>
      <c r="AU312" s="4" t="str">
        <f t="shared" si="327"/>
        <v>}</v>
      </c>
      <c r="AW312" s="8" t="str">
        <f t="shared" si="291"/>
        <v>15% PUR</v>
      </c>
      <c r="AX312" s="8" t="str">
        <f t="shared" si="292"/>
        <v>0% PUR</v>
      </c>
      <c r="AY312" s="8" t="str">
        <f t="shared" si="293"/>
        <v>15% PUR</v>
      </c>
      <c r="AZ312" s="8" t="str">
        <f t="shared" si="294"/>
        <v>15% PUR</v>
      </c>
      <c r="BA312" s="8" t="str">
        <f t="shared" si="295"/>
        <v>15% PUR</v>
      </c>
      <c r="BB312" s="8" t="str">
        <f t="shared" si="296"/>
        <v>0% PUR</v>
      </c>
      <c r="BC312" s="4" t="str">
        <f t="shared" si="290"/>
        <v>Deduction of Advance Payment to Suppliers</v>
      </c>
      <c r="BD312" s="4" t="str">
        <f t="shared" si="328"/>
        <v>Manpower</v>
      </c>
      <c r="BE312" s="4" t="str">
        <f t="shared" si="329"/>
        <v>Machinary</v>
      </c>
      <c r="BF312" s="4" t="str">
        <f t="shared" si="330"/>
        <v>Deduction of Advance Payment to Suppliers</v>
      </c>
      <c r="BG312" s="4" t="str">
        <f t="shared" si="331"/>
        <v>Indirect Costs</v>
      </c>
      <c r="BH312" s="4" t="str">
        <f t="shared" si="332"/>
        <v>Overheads</v>
      </c>
      <c r="BI312" s="4">
        <f t="shared" si="297"/>
        <v>-1</v>
      </c>
      <c r="BJ312" s="4">
        <f t="shared" si="298"/>
        <v>1</v>
      </c>
      <c r="BK312" s="4">
        <f t="shared" si="299"/>
        <v>1</v>
      </c>
      <c r="BL312" s="4">
        <f t="shared" si="300"/>
        <v>-1</v>
      </c>
      <c r="BM312" s="4">
        <f t="shared" si="301"/>
        <v>1</v>
      </c>
      <c r="BN312" s="4">
        <f t="shared" si="302"/>
        <v>1</v>
      </c>
      <c r="BO312" s="26">
        <f t="shared" si="303"/>
        <v>625350</v>
      </c>
      <c r="BP312" s="26">
        <f t="shared" si="304"/>
        <v>305457</v>
      </c>
      <c r="BQ312" s="26">
        <f t="shared" si="305"/>
        <v>28198</v>
      </c>
      <c r="BR312" s="26">
        <f t="shared" si="306"/>
        <v>125205</v>
      </c>
      <c r="BS312" s="26">
        <f t="shared" si="307"/>
        <v>53563</v>
      </c>
      <c r="BT312" s="26">
        <f t="shared" si="308"/>
        <v>123586</v>
      </c>
      <c r="BU312" s="27">
        <f t="shared" si="309"/>
        <v>-1349191</v>
      </c>
      <c r="BV312" s="27" t="str">
        <f t="shared" si="310"/>
        <v/>
      </c>
    </row>
    <row r="313" spans="1:74" x14ac:dyDescent="0.2">
      <c r="A313" s="4" t="s">
        <v>794</v>
      </c>
      <c r="B313" s="5">
        <v>45536</v>
      </c>
      <c r="C313" s="5">
        <f t="shared" si="262"/>
        <v>45506</v>
      </c>
      <c r="D313" s="31" t="s">
        <v>1038</v>
      </c>
      <c r="E313" s="4" t="str">
        <f t="shared" si="263"/>
        <v>Raw Material Supplier</v>
      </c>
      <c r="F313" s="31" t="s">
        <v>1039</v>
      </c>
      <c r="G313" s="4" t="str">
        <f t="shared" si="264"/>
        <v>Employees Wages &amp; Salaries</v>
      </c>
      <c r="H313" s="31" t="s">
        <v>1041</v>
      </c>
      <c r="I313" s="4" t="str">
        <f t="shared" si="265"/>
        <v>Machinary Depreciation &amp; Maintenance</v>
      </c>
      <c r="J313" s="31" t="s">
        <v>1040</v>
      </c>
      <c r="K313" s="4" t="str">
        <f t="shared" si="266"/>
        <v>Subcontractors &amp; Services</v>
      </c>
      <c r="L313" s="31" t="s">
        <v>1042</v>
      </c>
      <c r="M313" s="4" t="str">
        <f t="shared" si="267"/>
        <v>Indirect Costs</v>
      </c>
      <c r="N313" s="31" t="s">
        <v>1020</v>
      </c>
      <c r="O313" s="4" t="str">
        <f t="shared" si="268"/>
        <v>Overheads</v>
      </c>
      <c r="P313" s="5">
        <v>45565</v>
      </c>
      <c r="Q313" s="5">
        <f t="shared" si="269"/>
        <v>45535</v>
      </c>
      <c r="R313" s="5">
        <f t="shared" si="270"/>
        <v>45535</v>
      </c>
      <c r="S313" s="4">
        <v>390500</v>
      </c>
      <c r="T313" s="7">
        <f t="shared" si="322"/>
        <v>390500</v>
      </c>
      <c r="U313" s="4">
        <v>10240</v>
      </c>
      <c r="V313" s="4">
        <f>VLOOKUP(U313,'CC Odoo'!$A$1:$E$998,4,FALSE)</f>
        <v>1012</v>
      </c>
      <c r="W313" s="4" t="str">
        <f t="shared" si="271"/>
        <v>{"1012": 100.0}</v>
      </c>
      <c r="X313" s="4" t="str">
        <f t="shared" si="272"/>
        <v>3010092</v>
      </c>
      <c r="Y313" s="4" t="str">
        <f t="shared" si="273"/>
        <v>3010093</v>
      </c>
      <c r="Z313" s="4" t="str">
        <f t="shared" si="274"/>
        <v>3010094</v>
      </c>
      <c r="AA313" s="4" t="str">
        <f t="shared" si="275"/>
        <v>3010095</v>
      </c>
      <c r="AB313" s="4" t="str">
        <f t="shared" si="276"/>
        <v>3010096</v>
      </c>
      <c r="AC313" s="4" t="str">
        <f t="shared" si="277"/>
        <v>3010097</v>
      </c>
      <c r="AD313" s="5">
        <f t="shared" si="278"/>
        <v>45570</v>
      </c>
      <c r="AE313" s="5">
        <f t="shared" si="279"/>
        <v>45570</v>
      </c>
      <c r="AF313" s="5">
        <f t="shared" si="280"/>
        <v>45540</v>
      </c>
      <c r="AG313" s="5">
        <f t="shared" si="281"/>
        <v>45540</v>
      </c>
      <c r="AH313" s="5">
        <f t="shared" si="282"/>
        <v>45565</v>
      </c>
      <c r="AI313" s="5">
        <f t="shared" si="283"/>
        <v>45565</v>
      </c>
      <c r="AJ313" s="5">
        <f t="shared" si="284"/>
        <v>45550</v>
      </c>
      <c r="AK313" s="5">
        <f t="shared" si="285"/>
        <v>45550</v>
      </c>
      <c r="AL313" s="5">
        <f t="shared" si="286"/>
        <v>45535</v>
      </c>
      <c r="AM313" s="5">
        <f t="shared" si="287"/>
        <v>45535</v>
      </c>
      <c r="AN313" s="5">
        <f t="shared" si="288"/>
        <v>45556</v>
      </c>
      <c r="AO313" s="5">
        <f t="shared" si="289"/>
        <v>45556</v>
      </c>
      <c r="AQ313" s="4" t="str">
        <f t="shared" si="323"/>
        <v>{"</v>
      </c>
      <c r="AR313" s="4" t="str">
        <f t="shared" si="324"/>
        <v>"</v>
      </c>
      <c r="AS313" s="4" t="str">
        <f t="shared" si="325"/>
        <v xml:space="preserve">: </v>
      </c>
      <c r="AT313" s="4" t="str">
        <f t="shared" si="326"/>
        <v>100.0</v>
      </c>
      <c r="AU313" s="4" t="str">
        <f t="shared" si="327"/>
        <v>}</v>
      </c>
      <c r="AW313" s="8" t="str">
        <f t="shared" si="291"/>
        <v>15% PUR</v>
      </c>
      <c r="AX313" s="8" t="str">
        <f t="shared" si="292"/>
        <v>0% PUR</v>
      </c>
      <c r="AY313" s="8" t="str">
        <f t="shared" si="293"/>
        <v>15% PUR</v>
      </c>
      <c r="AZ313" s="8" t="str">
        <f t="shared" si="294"/>
        <v>15% PUR</v>
      </c>
      <c r="BA313" s="8" t="str">
        <f t="shared" si="295"/>
        <v>15% PUR</v>
      </c>
      <c r="BB313" s="8" t="str">
        <f t="shared" si="296"/>
        <v>0% PUR</v>
      </c>
      <c r="BC313" s="4" t="str">
        <f t="shared" si="290"/>
        <v>Raw Material</v>
      </c>
      <c r="BD313" s="4" t="str">
        <f t="shared" si="328"/>
        <v>Manpower</v>
      </c>
      <c r="BE313" s="4" t="str">
        <f t="shared" si="329"/>
        <v>Machinary</v>
      </c>
      <c r="BF313" s="4" t="str">
        <f t="shared" si="330"/>
        <v>Subcontractors</v>
      </c>
      <c r="BG313" s="4" t="str">
        <f t="shared" si="331"/>
        <v>Indirect Costs</v>
      </c>
      <c r="BH313" s="4" t="str">
        <f t="shared" si="332"/>
        <v>Overheads</v>
      </c>
      <c r="BI313" s="4">
        <f t="shared" si="297"/>
        <v>1</v>
      </c>
      <c r="BJ313" s="4">
        <f t="shared" si="298"/>
        <v>1</v>
      </c>
      <c r="BK313" s="4">
        <f t="shared" si="299"/>
        <v>1</v>
      </c>
      <c r="BL313" s="4">
        <f t="shared" si="300"/>
        <v>1</v>
      </c>
      <c r="BM313" s="4">
        <f t="shared" si="301"/>
        <v>1</v>
      </c>
      <c r="BN313" s="4">
        <f t="shared" si="302"/>
        <v>1</v>
      </c>
      <c r="BO313" s="26">
        <f t="shared" si="303"/>
        <v>180997</v>
      </c>
      <c r="BP313" s="26">
        <f t="shared" si="304"/>
        <v>88409</v>
      </c>
      <c r="BQ313" s="26">
        <f t="shared" si="305"/>
        <v>8161</v>
      </c>
      <c r="BR313" s="26">
        <f t="shared" si="306"/>
        <v>36238</v>
      </c>
      <c r="BS313" s="26">
        <f t="shared" si="307"/>
        <v>15503</v>
      </c>
      <c r="BT313" s="26">
        <f t="shared" si="308"/>
        <v>35770</v>
      </c>
      <c r="BU313" s="27">
        <f t="shared" si="309"/>
        <v>390500</v>
      </c>
      <c r="BV313" s="27">
        <f t="shared" si="310"/>
        <v>365078</v>
      </c>
    </row>
    <row r="314" spans="1:74" x14ac:dyDescent="0.2">
      <c r="A314" s="4" t="s">
        <v>795</v>
      </c>
      <c r="B314" s="5">
        <v>45536</v>
      </c>
      <c r="C314" s="5" t="str">
        <f t="shared" si="262"/>
        <v/>
      </c>
      <c r="D314" s="31" t="s">
        <v>1038</v>
      </c>
      <c r="E314" s="4" t="str">
        <f t="shared" si="263"/>
        <v/>
      </c>
      <c r="F314" s="31" t="s">
        <v>1039</v>
      </c>
      <c r="G314" s="4" t="str">
        <f t="shared" si="264"/>
        <v/>
      </c>
      <c r="H314" s="31" t="s">
        <v>1041</v>
      </c>
      <c r="I314" s="4" t="str">
        <f t="shared" si="265"/>
        <v/>
      </c>
      <c r="J314" s="31" t="s">
        <v>1040</v>
      </c>
      <c r="K314" s="4" t="str">
        <f t="shared" si="266"/>
        <v/>
      </c>
      <c r="L314" s="31" t="s">
        <v>1042</v>
      </c>
      <c r="M314" s="4" t="str">
        <f t="shared" si="267"/>
        <v/>
      </c>
      <c r="N314" s="31" t="s">
        <v>1020</v>
      </c>
      <c r="O314" s="4" t="str">
        <f t="shared" si="268"/>
        <v/>
      </c>
      <c r="P314" s="5">
        <v>45565</v>
      </c>
      <c r="Q314" s="5" t="str">
        <f t="shared" si="269"/>
        <v/>
      </c>
      <c r="R314" s="5" t="str">
        <f t="shared" si="270"/>
        <v/>
      </c>
      <c r="S314" s="4">
        <v>117150</v>
      </c>
      <c r="T314" s="7">
        <f t="shared" si="322"/>
        <v>117150</v>
      </c>
      <c r="U314" s="4">
        <v>10240</v>
      </c>
      <c r="V314" s="4">
        <f>VLOOKUP(U314,'CC Odoo'!$A$1:$E$998,4,FALSE)</f>
        <v>1012</v>
      </c>
      <c r="W314" s="4" t="str">
        <f t="shared" si="271"/>
        <v>{"1012": 100.0}</v>
      </c>
      <c r="X314" s="4" t="str">
        <f t="shared" si="272"/>
        <v>101011701</v>
      </c>
      <c r="Y314" s="4" t="str">
        <f t="shared" si="273"/>
        <v>3010093</v>
      </c>
      <c r="Z314" s="4" t="str">
        <f t="shared" si="274"/>
        <v>3010094</v>
      </c>
      <c r="AA314" s="4" t="str">
        <f t="shared" si="275"/>
        <v>101011701</v>
      </c>
      <c r="AB314" s="4" t="str">
        <f t="shared" si="276"/>
        <v>3010096</v>
      </c>
      <c r="AC314" s="4" t="str">
        <f t="shared" si="277"/>
        <v>3010097</v>
      </c>
      <c r="AD314" s="5">
        <f t="shared" si="278"/>
        <v>45570</v>
      </c>
      <c r="AE314" s="5" t="str">
        <f t="shared" si="279"/>
        <v/>
      </c>
      <c r="AF314" s="5">
        <f t="shared" si="280"/>
        <v>45540</v>
      </c>
      <c r="AG314" s="5" t="str">
        <f t="shared" si="281"/>
        <v/>
      </c>
      <c r="AH314" s="5">
        <f t="shared" si="282"/>
        <v>45565</v>
      </c>
      <c r="AI314" s="5" t="str">
        <f t="shared" si="283"/>
        <v/>
      </c>
      <c r="AJ314" s="5">
        <f t="shared" si="284"/>
        <v>45550</v>
      </c>
      <c r="AK314" s="5" t="str">
        <f t="shared" si="285"/>
        <v/>
      </c>
      <c r="AL314" s="5">
        <f t="shared" si="286"/>
        <v>45535</v>
      </c>
      <c r="AM314" s="5" t="str">
        <f t="shared" si="287"/>
        <v/>
      </c>
      <c r="AN314" s="5">
        <f t="shared" si="288"/>
        <v>45556</v>
      </c>
      <c r="AO314" s="5" t="str">
        <f t="shared" si="289"/>
        <v/>
      </c>
      <c r="AQ314" s="4" t="str">
        <f t="shared" si="323"/>
        <v>{"</v>
      </c>
      <c r="AR314" s="4" t="str">
        <f t="shared" si="324"/>
        <v>"</v>
      </c>
      <c r="AS314" s="4" t="str">
        <f t="shared" si="325"/>
        <v xml:space="preserve">: </v>
      </c>
      <c r="AT314" s="4" t="str">
        <f t="shared" si="326"/>
        <v>100.0</v>
      </c>
      <c r="AU314" s="4" t="str">
        <f t="shared" si="327"/>
        <v>}</v>
      </c>
      <c r="AW314" s="8" t="str">
        <f t="shared" si="291"/>
        <v>15% PUR</v>
      </c>
      <c r="AX314" s="8" t="str">
        <f t="shared" si="292"/>
        <v>0% PUR</v>
      </c>
      <c r="AY314" s="8" t="str">
        <f t="shared" si="293"/>
        <v>15% PUR</v>
      </c>
      <c r="AZ314" s="8" t="str">
        <f t="shared" si="294"/>
        <v>15% PUR</v>
      </c>
      <c r="BA314" s="8" t="str">
        <f t="shared" si="295"/>
        <v>15% PUR</v>
      </c>
      <c r="BB314" s="8" t="str">
        <f t="shared" si="296"/>
        <v>0% PUR</v>
      </c>
      <c r="BC314" s="4" t="str">
        <f t="shared" si="290"/>
        <v>Deduction of Advance Payment to Suppliers</v>
      </c>
      <c r="BD314" s="4" t="str">
        <f t="shared" si="328"/>
        <v>Manpower</v>
      </c>
      <c r="BE314" s="4" t="str">
        <f t="shared" si="329"/>
        <v>Machinary</v>
      </c>
      <c r="BF314" s="4" t="str">
        <f t="shared" si="330"/>
        <v>Deduction of Advance Payment to Suppliers</v>
      </c>
      <c r="BG314" s="4" t="str">
        <f t="shared" si="331"/>
        <v>Indirect Costs</v>
      </c>
      <c r="BH314" s="4" t="str">
        <f t="shared" si="332"/>
        <v>Overheads</v>
      </c>
      <c r="BI314" s="4">
        <f t="shared" si="297"/>
        <v>-1</v>
      </c>
      <c r="BJ314" s="4">
        <f t="shared" si="298"/>
        <v>1</v>
      </c>
      <c r="BK314" s="4">
        <f t="shared" si="299"/>
        <v>1</v>
      </c>
      <c r="BL314" s="4">
        <f t="shared" si="300"/>
        <v>-1</v>
      </c>
      <c r="BM314" s="4">
        <f t="shared" si="301"/>
        <v>1</v>
      </c>
      <c r="BN314" s="4">
        <f t="shared" si="302"/>
        <v>1</v>
      </c>
      <c r="BO314" s="26">
        <f t="shared" si="303"/>
        <v>54299</v>
      </c>
      <c r="BP314" s="26">
        <f t="shared" si="304"/>
        <v>26523</v>
      </c>
      <c r="BQ314" s="26">
        <f t="shared" si="305"/>
        <v>2448</v>
      </c>
      <c r="BR314" s="26">
        <f t="shared" si="306"/>
        <v>10872</v>
      </c>
      <c r="BS314" s="26">
        <f t="shared" si="307"/>
        <v>4651</v>
      </c>
      <c r="BT314" s="26">
        <f t="shared" si="308"/>
        <v>10731</v>
      </c>
      <c r="BU314" s="27">
        <f t="shared" si="309"/>
        <v>-117150</v>
      </c>
      <c r="BV314" s="27" t="str">
        <f t="shared" si="310"/>
        <v/>
      </c>
    </row>
    <row r="315" spans="1:74" x14ac:dyDescent="0.2">
      <c r="A315" s="4" t="s">
        <v>794</v>
      </c>
      <c r="B315" s="5">
        <v>45536</v>
      </c>
      <c r="C315" s="5">
        <f t="shared" si="262"/>
        <v>45506</v>
      </c>
      <c r="D315" s="31" t="s">
        <v>1038</v>
      </c>
      <c r="E315" s="4" t="str">
        <f t="shared" si="263"/>
        <v>Raw Material Supplier</v>
      </c>
      <c r="F315" s="31" t="s">
        <v>1039</v>
      </c>
      <c r="G315" s="4" t="str">
        <f t="shared" si="264"/>
        <v>Employees Wages &amp; Salaries</v>
      </c>
      <c r="H315" s="31" t="s">
        <v>1041</v>
      </c>
      <c r="I315" s="4" t="str">
        <f t="shared" si="265"/>
        <v>Machinary Depreciation &amp; Maintenance</v>
      </c>
      <c r="J315" s="31" t="s">
        <v>1040</v>
      </c>
      <c r="K315" s="4" t="str">
        <f t="shared" si="266"/>
        <v>Subcontractors &amp; Services</v>
      </c>
      <c r="L315" s="31" t="s">
        <v>1042</v>
      </c>
      <c r="M315" s="4" t="str">
        <f t="shared" si="267"/>
        <v>Indirect Costs</v>
      </c>
      <c r="N315" s="31" t="s">
        <v>1020</v>
      </c>
      <c r="O315" s="4" t="str">
        <f t="shared" si="268"/>
        <v>Overheads</v>
      </c>
      <c r="P315" s="5">
        <v>45565</v>
      </c>
      <c r="Q315" s="5">
        <f t="shared" si="269"/>
        <v>45535</v>
      </c>
      <c r="R315" s="5">
        <f t="shared" si="270"/>
        <v>45535</v>
      </c>
      <c r="S315" s="4">
        <v>4000000</v>
      </c>
      <c r="T315" s="7">
        <f t="shared" si="322"/>
        <v>4000000</v>
      </c>
      <c r="U315" s="4">
        <v>10256</v>
      </c>
      <c r="V315" s="4">
        <f>VLOOKUP(U315,'CC Odoo'!$A$1:$E$998,4,FALSE)</f>
        <v>1028</v>
      </c>
      <c r="W315" s="4" t="str">
        <f t="shared" si="271"/>
        <v>{"1028": 100.0}</v>
      </c>
      <c r="X315" s="4" t="str">
        <f t="shared" si="272"/>
        <v>3010092</v>
      </c>
      <c r="Y315" s="4" t="str">
        <f t="shared" si="273"/>
        <v>3010093</v>
      </c>
      <c r="Z315" s="4" t="str">
        <f t="shared" si="274"/>
        <v>3010094</v>
      </c>
      <c r="AA315" s="4" t="str">
        <f t="shared" si="275"/>
        <v>3010095</v>
      </c>
      <c r="AB315" s="4" t="str">
        <f t="shared" si="276"/>
        <v>3010096</v>
      </c>
      <c r="AC315" s="4" t="str">
        <f t="shared" si="277"/>
        <v>3010097</v>
      </c>
      <c r="AD315" s="5">
        <f t="shared" si="278"/>
        <v>45570</v>
      </c>
      <c r="AE315" s="5">
        <f t="shared" si="279"/>
        <v>45570</v>
      </c>
      <c r="AF315" s="5">
        <f t="shared" si="280"/>
        <v>45540</v>
      </c>
      <c r="AG315" s="5">
        <f t="shared" si="281"/>
        <v>45540</v>
      </c>
      <c r="AH315" s="5">
        <f t="shared" si="282"/>
        <v>45565</v>
      </c>
      <c r="AI315" s="5">
        <f t="shared" si="283"/>
        <v>45565</v>
      </c>
      <c r="AJ315" s="5">
        <f t="shared" si="284"/>
        <v>45550</v>
      </c>
      <c r="AK315" s="5">
        <f t="shared" si="285"/>
        <v>45550</v>
      </c>
      <c r="AL315" s="5">
        <f t="shared" si="286"/>
        <v>45535</v>
      </c>
      <c r="AM315" s="5">
        <f t="shared" si="287"/>
        <v>45535</v>
      </c>
      <c r="AN315" s="5">
        <f t="shared" si="288"/>
        <v>45556</v>
      </c>
      <c r="AO315" s="5">
        <f t="shared" si="289"/>
        <v>45556</v>
      </c>
      <c r="AQ315" s="4" t="str">
        <f t="shared" si="323"/>
        <v>{"</v>
      </c>
      <c r="AR315" s="4" t="str">
        <f t="shared" si="324"/>
        <v>"</v>
      </c>
      <c r="AS315" s="4" t="str">
        <f t="shared" si="325"/>
        <v xml:space="preserve">: </v>
      </c>
      <c r="AT315" s="4" t="str">
        <f t="shared" si="326"/>
        <v>100.0</v>
      </c>
      <c r="AU315" s="4" t="str">
        <f t="shared" si="327"/>
        <v>}</v>
      </c>
      <c r="AW315" s="8" t="str">
        <f t="shared" si="291"/>
        <v>15% PUR</v>
      </c>
      <c r="AX315" s="8" t="str">
        <f t="shared" si="292"/>
        <v>0% PUR</v>
      </c>
      <c r="AY315" s="8" t="str">
        <f t="shared" si="293"/>
        <v>15% PUR</v>
      </c>
      <c r="AZ315" s="8" t="str">
        <f t="shared" si="294"/>
        <v>15% PUR</v>
      </c>
      <c r="BA315" s="8" t="str">
        <f t="shared" si="295"/>
        <v>15% PUR</v>
      </c>
      <c r="BB315" s="8" t="str">
        <f t="shared" si="296"/>
        <v>0% PUR</v>
      </c>
      <c r="BC315" s="4" t="str">
        <f t="shared" si="290"/>
        <v>Raw Material</v>
      </c>
      <c r="BD315" s="4" t="str">
        <f t="shared" si="328"/>
        <v>Manpower</v>
      </c>
      <c r="BE315" s="4" t="str">
        <f t="shared" si="329"/>
        <v>Machinary</v>
      </c>
      <c r="BF315" s="4" t="str">
        <f t="shared" si="330"/>
        <v>Subcontractors</v>
      </c>
      <c r="BG315" s="4" t="str">
        <f t="shared" si="331"/>
        <v>Indirect Costs</v>
      </c>
      <c r="BH315" s="4" t="str">
        <f t="shared" si="332"/>
        <v>Overheads</v>
      </c>
      <c r="BI315" s="4">
        <f t="shared" si="297"/>
        <v>1</v>
      </c>
      <c r="BJ315" s="4">
        <f t="shared" si="298"/>
        <v>1</v>
      </c>
      <c r="BK315" s="4">
        <f t="shared" si="299"/>
        <v>1</v>
      </c>
      <c r="BL315" s="4">
        <f t="shared" si="300"/>
        <v>1</v>
      </c>
      <c r="BM315" s="4">
        <f t="shared" si="301"/>
        <v>1</v>
      </c>
      <c r="BN315" s="4">
        <f t="shared" si="302"/>
        <v>1</v>
      </c>
      <c r="BO315" s="26">
        <f t="shared" si="303"/>
        <v>1854000</v>
      </c>
      <c r="BP315" s="26">
        <f t="shared" si="304"/>
        <v>905600</v>
      </c>
      <c r="BQ315" s="26">
        <f t="shared" si="305"/>
        <v>83600</v>
      </c>
      <c r="BR315" s="26">
        <f t="shared" si="306"/>
        <v>371200</v>
      </c>
      <c r="BS315" s="26">
        <f t="shared" si="307"/>
        <v>158800</v>
      </c>
      <c r="BT315" s="26">
        <f t="shared" si="308"/>
        <v>366400</v>
      </c>
      <c r="BU315" s="27">
        <f t="shared" si="309"/>
        <v>4000000</v>
      </c>
      <c r="BV315" s="27">
        <f t="shared" si="310"/>
        <v>3739600</v>
      </c>
    </row>
    <row r="316" spans="1:74" x14ac:dyDescent="0.2">
      <c r="A316" s="4" t="s">
        <v>795</v>
      </c>
      <c r="B316" s="5">
        <v>45536</v>
      </c>
      <c r="C316" s="5" t="str">
        <f t="shared" si="262"/>
        <v/>
      </c>
      <c r="D316" s="31" t="s">
        <v>1038</v>
      </c>
      <c r="E316" s="4" t="str">
        <f t="shared" si="263"/>
        <v/>
      </c>
      <c r="F316" s="31" t="s">
        <v>1039</v>
      </c>
      <c r="G316" s="4" t="str">
        <f t="shared" si="264"/>
        <v/>
      </c>
      <c r="H316" s="31" t="s">
        <v>1041</v>
      </c>
      <c r="I316" s="4" t="str">
        <f t="shared" si="265"/>
        <v/>
      </c>
      <c r="J316" s="31" t="s">
        <v>1040</v>
      </c>
      <c r="K316" s="4" t="str">
        <f t="shared" si="266"/>
        <v/>
      </c>
      <c r="L316" s="31" t="s">
        <v>1042</v>
      </c>
      <c r="M316" s="4" t="str">
        <f t="shared" si="267"/>
        <v/>
      </c>
      <c r="N316" s="31" t="s">
        <v>1020</v>
      </c>
      <c r="O316" s="4" t="str">
        <f t="shared" si="268"/>
        <v/>
      </c>
      <c r="P316" s="5">
        <v>45565</v>
      </c>
      <c r="Q316" s="5" t="str">
        <f t="shared" si="269"/>
        <v/>
      </c>
      <c r="R316" s="5" t="str">
        <f t="shared" si="270"/>
        <v/>
      </c>
      <c r="S316" s="4">
        <v>800000</v>
      </c>
      <c r="T316" s="7">
        <f t="shared" si="322"/>
        <v>800000</v>
      </c>
      <c r="U316" s="4">
        <v>10256</v>
      </c>
      <c r="V316" s="4">
        <f>VLOOKUP(U316,'CC Odoo'!$A$1:$E$998,4,FALSE)</f>
        <v>1028</v>
      </c>
      <c r="W316" s="4" t="str">
        <f t="shared" si="271"/>
        <v>{"1028": 100.0}</v>
      </c>
      <c r="X316" s="4" t="str">
        <f t="shared" si="272"/>
        <v>101011701</v>
      </c>
      <c r="Y316" s="4" t="str">
        <f t="shared" si="273"/>
        <v>3010093</v>
      </c>
      <c r="Z316" s="4" t="str">
        <f t="shared" si="274"/>
        <v>3010094</v>
      </c>
      <c r="AA316" s="4" t="str">
        <f t="shared" si="275"/>
        <v>101011701</v>
      </c>
      <c r="AB316" s="4" t="str">
        <f t="shared" si="276"/>
        <v>3010096</v>
      </c>
      <c r="AC316" s="4" t="str">
        <f t="shared" si="277"/>
        <v>3010097</v>
      </c>
      <c r="AD316" s="5">
        <f t="shared" si="278"/>
        <v>45570</v>
      </c>
      <c r="AE316" s="5" t="str">
        <f t="shared" si="279"/>
        <v/>
      </c>
      <c r="AF316" s="5">
        <f t="shared" si="280"/>
        <v>45540</v>
      </c>
      <c r="AG316" s="5" t="str">
        <f t="shared" si="281"/>
        <v/>
      </c>
      <c r="AH316" s="5">
        <f t="shared" si="282"/>
        <v>45565</v>
      </c>
      <c r="AI316" s="5" t="str">
        <f t="shared" si="283"/>
        <v/>
      </c>
      <c r="AJ316" s="5">
        <f t="shared" si="284"/>
        <v>45550</v>
      </c>
      <c r="AK316" s="5" t="str">
        <f t="shared" si="285"/>
        <v/>
      </c>
      <c r="AL316" s="5">
        <f t="shared" si="286"/>
        <v>45535</v>
      </c>
      <c r="AM316" s="5" t="str">
        <f t="shared" si="287"/>
        <v/>
      </c>
      <c r="AN316" s="5">
        <f t="shared" si="288"/>
        <v>45556</v>
      </c>
      <c r="AO316" s="5" t="str">
        <f t="shared" si="289"/>
        <v/>
      </c>
      <c r="AQ316" s="4" t="str">
        <f t="shared" si="323"/>
        <v>{"</v>
      </c>
      <c r="AR316" s="4" t="str">
        <f t="shared" si="324"/>
        <v>"</v>
      </c>
      <c r="AS316" s="4" t="str">
        <f t="shared" si="325"/>
        <v xml:space="preserve">: </v>
      </c>
      <c r="AT316" s="4" t="str">
        <f t="shared" si="326"/>
        <v>100.0</v>
      </c>
      <c r="AU316" s="4" t="str">
        <f t="shared" si="327"/>
        <v>}</v>
      </c>
      <c r="AW316" s="8" t="str">
        <f t="shared" si="291"/>
        <v>15% PUR</v>
      </c>
      <c r="AX316" s="8" t="str">
        <f t="shared" si="292"/>
        <v>0% PUR</v>
      </c>
      <c r="AY316" s="8" t="str">
        <f t="shared" si="293"/>
        <v>15% PUR</v>
      </c>
      <c r="AZ316" s="8" t="str">
        <f t="shared" si="294"/>
        <v>15% PUR</v>
      </c>
      <c r="BA316" s="8" t="str">
        <f t="shared" si="295"/>
        <v>15% PUR</v>
      </c>
      <c r="BB316" s="8" t="str">
        <f t="shared" si="296"/>
        <v>0% PUR</v>
      </c>
      <c r="BC316" s="4" t="str">
        <f t="shared" si="290"/>
        <v>Deduction of Advance Payment to Suppliers</v>
      </c>
      <c r="BD316" s="4" t="str">
        <f t="shared" si="328"/>
        <v>Manpower</v>
      </c>
      <c r="BE316" s="4" t="str">
        <f t="shared" si="329"/>
        <v>Machinary</v>
      </c>
      <c r="BF316" s="4" t="str">
        <f t="shared" si="330"/>
        <v>Deduction of Advance Payment to Suppliers</v>
      </c>
      <c r="BG316" s="4" t="str">
        <f t="shared" si="331"/>
        <v>Indirect Costs</v>
      </c>
      <c r="BH316" s="4" t="str">
        <f t="shared" si="332"/>
        <v>Overheads</v>
      </c>
      <c r="BI316" s="4">
        <f t="shared" si="297"/>
        <v>-1</v>
      </c>
      <c r="BJ316" s="4">
        <f t="shared" si="298"/>
        <v>1</v>
      </c>
      <c r="BK316" s="4">
        <f t="shared" si="299"/>
        <v>1</v>
      </c>
      <c r="BL316" s="4">
        <f t="shared" si="300"/>
        <v>-1</v>
      </c>
      <c r="BM316" s="4">
        <f t="shared" si="301"/>
        <v>1</v>
      </c>
      <c r="BN316" s="4">
        <f t="shared" si="302"/>
        <v>1</v>
      </c>
      <c r="BO316" s="26">
        <f t="shared" si="303"/>
        <v>370800</v>
      </c>
      <c r="BP316" s="26">
        <f t="shared" si="304"/>
        <v>181120</v>
      </c>
      <c r="BQ316" s="26">
        <f t="shared" si="305"/>
        <v>16720</v>
      </c>
      <c r="BR316" s="26">
        <f t="shared" si="306"/>
        <v>74240</v>
      </c>
      <c r="BS316" s="26">
        <f t="shared" si="307"/>
        <v>31760</v>
      </c>
      <c r="BT316" s="26">
        <f t="shared" si="308"/>
        <v>73280</v>
      </c>
      <c r="BU316" s="27">
        <f t="shared" si="309"/>
        <v>-800000</v>
      </c>
      <c r="BV316" s="27" t="str">
        <f t="shared" si="310"/>
        <v/>
      </c>
    </row>
    <row r="317" spans="1:74" x14ac:dyDescent="0.2">
      <c r="A317" s="4" t="s">
        <v>794</v>
      </c>
      <c r="B317" s="5">
        <v>45536</v>
      </c>
      <c r="C317" s="5">
        <f t="shared" si="262"/>
        <v>45506</v>
      </c>
      <c r="D317" s="31" t="s">
        <v>1038</v>
      </c>
      <c r="E317" s="4" t="str">
        <f t="shared" si="263"/>
        <v>Raw Material Supplier</v>
      </c>
      <c r="F317" s="31" t="s">
        <v>1039</v>
      </c>
      <c r="G317" s="4" t="str">
        <f t="shared" si="264"/>
        <v>Employees Wages &amp; Salaries</v>
      </c>
      <c r="H317" s="31" t="s">
        <v>1041</v>
      </c>
      <c r="I317" s="4" t="str">
        <f t="shared" si="265"/>
        <v>Machinary Depreciation &amp; Maintenance</v>
      </c>
      <c r="J317" s="31" t="s">
        <v>1040</v>
      </c>
      <c r="K317" s="4" t="str">
        <f t="shared" si="266"/>
        <v>Subcontractors &amp; Services</v>
      </c>
      <c r="L317" s="31" t="s">
        <v>1042</v>
      </c>
      <c r="M317" s="4" t="str">
        <f t="shared" si="267"/>
        <v>Indirect Costs</v>
      </c>
      <c r="N317" s="31" t="s">
        <v>1020</v>
      </c>
      <c r="O317" s="4" t="str">
        <f t="shared" si="268"/>
        <v>Overheads</v>
      </c>
      <c r="P317" s="5">
        <v>45565</v>
      </c>
      <c r="Q317" s="5">
        <f t="shared" si="269"/>
        <v>45535</v>
      </c>
      <c r="R317" s="5">
        <f t="shared" si="270"/>
        <v>45535</v>
      </c>
      <c r="S317" s="4">
        <v>831414.3</v>
      </c>
      <c r="T317" s="7">
        <f t="shared" si="322"/>
        <v>831414</v>
      </c>
      <c r="U317" s="4">
        <v>10219</v>
      </c>
      <c r="V317" s="4">
        <f>VLOOKUP(U317,'CC Odoo'!$A$1:$E$998,4,FALSE)</f>
        <v>991</v>
      </c>
      <c r="W317" s="4" t="str">
        <f t="shared" si="271"/>
        <v>{"991": 100.0}</v>
      </c>
      <c r="X317" s="4" t="str">
        <f t="shared" si="272"/>
        <v>3010092</v>
      </c>
      <c r="Y317" s="4" t="str">
        <f t="shared" si="273"/>
        <v>3010093</v>
      </c>
      <c r="Z317" s="4" t="str">
        <f t="shared" si="274"/>
        <v>3010094</v>
      </c>
      <c r="AA317" s="4" t="str">
        <f t="shared" si="275"/>
        <v>3010095</v>
      </c>
      <c r="AB317" s="4" t="str">
        <f t="shared" si="276"/>
        <v>3010096</v>
      </c>
      <c r="AC317" s="4" t="str">
        <f t="shared" si="277"/>
        <v>3010097</v>
      </c>
      <c r="AD317" s="5">
        <f t="shared" si="278"/>
        <v>45570</v>
      </c>
      <c r="AE317" s="5">
        <f t="shared" si="279"/>
        <v>45570</v>
      </c>
      <c r="AF317" s="5">
        <f t="shared" si="280"/>
        <v>45540</v>
      </c>
      <c r="AG317" s="5">
        <f t="shared" si="281"/>
        <v>45540</v>
      </c>
      <c r="AH317" s="5">
        <f t="shared" si="282"/>
        <v>45565</v>
      </c>
      <c r="AI317" s="5">
        <f t="shared" si="283"/>
        <v>45565</v>
      </c>
      <c r="AJ317" s="5">
        <f t="shared" si="284"/>
        <v>45550</v>
      </c>
      <c r="AK317" s="5">
        <f t="shared" si="285"/>
        <v>45550</v>
      </c>
      <c r="AL317" s="5">
        <f t="shared" si="286"/>
        <v>45535</v>
      </c>
      <c r="AM317" s="5">
        <f t="shared" si="287"/>
        <v>45535</v>
      </c>
      <c r="AN317" s="5">
        <f t="shared" si="288"/>
        <v>45556</v>
      </c>
      <c r="AO317" s="5">
        <f t="shared" si="289"/>
        <v>45556</v>
      </c>
      <c r="AQ317" s="4" t="str">
        <f t="shared" si="323"/>
        <v>{"</v>
      </c>
      <c r="AR317" s="4" t="str">
        <f t="shared" si="324"/>
        <v>"</v>
      </c>
      <c r="AS317" s="4" t="str">
        <f t="shared" si="325"/>
        <v xml:space="preserve">: </v>
      </c>
      <c r="AT317" s="4" t="str">
        <f t="shared" si="326"/>
        <v>100.0</v>
      </c>
      <c r="AU317" s="4" t="str">
        <f t="shared" si="327"/>
        <v>}</v>
      </c>
      <c r="AW317" s="8" t="str">
        <f t="shared" si="291"/>
        <v>15% PUR</v>
      </c>
      <c r="AX317" s="8" t="str">
        <f t="shared" si="292"/>
        <v>0% PUR</v>
      </c>
      <c r="AY317" s="8" t="str">
        <f t="shared" si="293"/>
        <v>15% PUR</v>
      </c>
      <c r="AZ317" s="8" t="str">
        <f t="shared" si="294"/>
        <v>15% PUR</v>
      </c>
      <c r="BA317" s="8" t="str">
        <f t="shared" si="295"/>
        <v>15% PUR</v>
      </c>
      <c r="BB317" s="8" t="str">
        <f t="shared" si="296"/>
        <v>0% PUR</v>
      </c>
      <c r="BC317" s="4" t="str">
        <f t="shared" si="290"/>
        <v>Raw Material</v>
      </c>
      <c r="BD317" s="4" t="str">
        <f t="shared" si="328"/>
        <v>Manpower</v>
      </c>
      <c r="BE317" s="4" t="str">
        <f t="shared" si="329"/>
        <v>Machinary</v>
      </c>
      <c r="BF317" s="4" t="str">
        <f t="shared" si="330"/>
        <v>Subcontractors</v>
      </c>
      <c r="BG317" s="4" t="str">
        <f t="shared" si="331"/>
        <v>Indirect Costs</v>
      </c>
      <c r="BH317" s="4" t="str">
        <f t="shared" si="332"/>
        <v>Overheads</v>
      </c>
      <c r="BI317" s="4">
        <f t="shared" si="297"/>
        <v>1</v>
      </c>
      <c r="BJ317" s="4">
        <f t="shared" si="298"/>
        <v>1</v>
      </c>
      <c r="BK317" s="4">
        <f t="shared" si="299"/>
        <v>1</v>
      </c>
      <c r="BL317" s="4">
        <f t="shared" si="300"/>
        <v>1</v>
      </c>
      <c r="BM317" s="4">
        <f t="shared" si="301"/>
        <v>1</v>
      </c>
      <c r="BN317" s="4">
        <f t="shared" si="302"/>
        <v>1</v>
      </c>
      <c r="BO317" s="26">
        <f t="shared" si="303"/>
        <v>385360</v>
      </c>
      <c r="BP317" s="26">
        <f t="shared" si="304"/>
        <v>188232</v>
      </c>
      <c r="BQ317" s="26">
        <f t="shared" si="305"/>
        <v>17377</v>
      </c>
      <c r="BR317" s="26">
        <f t="shared" si="306"/>
        <v>77155</v>
      </c>
      <c r="BS317" s="26">
        <f t="shared" si="307"/>
        <v>33007</v>
      </c>
      <c r="BT317" s="26">
        <f t="shared" si="308"/>
        <v>76158</v>
      </c>
      <c r="BU317" s="27">
        <f t="shared" si="309"/>
        <v>831414</v>
      </c>
      <c r="BV317" s="27">
        <f t="shared" si="310"/>
        <v>777289</v>
      </c>
    </row>
    <row r="318" spans="1:74" x14ac:dyDescent="0.2">
      <c r="A318" s="4" t="s">
        <v>795</v>
      </c>
      <c r="B318" s="5">
        <v>45536</v>
      </c>
      <c r="C318" s="5" t="str">
        <f t="shared" si="262"/>
        <v/>
      </c>
      <c r="D318" s="31" t="s">
        <v>1038</v>
      </c>
      <c r="E318" s="4" t="str">
        <f t="shared" si="263"/>
        <v/>
      </c>
      <c r="F318" s="31" t="s">
        <v>1039</v>
      </c>
      <c r="G318" s="4" t="str">
        <f t="shared" si="264"/>
        <v/>
      </c>
      <c r="H318" s="31" t="s">
        <v>1041</v>
      </c>
      <c r="I318" s="4" t="str">
        <f t="shared" si="265"/>
        <v/>
      </c>
      <c r="J318" s="31" t="s">
        <v>1040</v>
      </c>
      <c r="K318" s="4" t="str">
        <f t="shared" si="266"/>
        <v/>
      </c>
      <c r="L318" s="31" t="s">
        <v>1042</v>
      </c>
      <c r="M318" s="4" t="str">
        <f t="shared" si="267"/>
        <v/>
      </c>
      <c r="N318" s="31" t="s">
        <v>1020</v>
      </c>
      <c r="O318" s="4" t="str">
        <f t="shared" si="268"/>
        <v/>
      </c>
      <c r="P318" s="5">
        <v>45565</v>
      </c>
      <c r="Q318" s="5" t="str">
        <f t="shared" si="269"/>
        <v/>
      </c>
      <c r="R318" s="5" t="str">
        <f t="shared" si="270"/>
        <v/>
      </c>
      <c r="S318" s="4">
        <v>207853.57500000001</v>
      </c>
      <c r="T318" s="7">
        <f t="shared" si="322"/>
        <v>207854</v>
      </c>
      <c r="U318" s="4">
        <v>10219</v>
      </c>
      <c r="V318" s="4">
        <f>VLOOKUP(U318,'CC Odoo'!$A$1:$E$998,4,FALSE)</f>
        <v>991</v>
      </c>
      <c r="W318" s="4" t="str">
        <f t="shared" si="271"/>
        <v>{"991": 100.0}</v>
      </c>
      <c r="X318" s="4" t="str">
        <f t="shared" si="272"/>
        <v>101011701</v>
      </c>
      <c r="Y318" s="4" t="str">
        <f t="shared" si="273"/>
        <v>3010093</v>
      </c>
      <c r="Z318" s="4" t="str">
        <f t="shared" si="274"/>
        <v>3010094</v>
      </c>
      <c r="AA318" s="4" t="str">
        <f t="shared" si="275"/>
        <v>101011701</v>
      </c>
      <c r="AB318" s="4" t="str">
        <f t="shared" si="276"/>
        <v>3010096</v>
      </c>
      <c r="AC318" s="4" t="str">
        <f t="shared" si="277"/>
        <v>3010097</v>
      </c>
      <c r="AD318" s="5">
        <f t="shared" si="278"/>
        <v>45570</v>
      </c>
      <c r="AE318" s="5" t="str">
        <f t="shared" si="279"/>
        <v/>
      </c>
      <c r="AF318" s="5">
        <f t="shared" si="280"/>
        <v>45540</v>
      </c>
      <c r="AG318" s="5" t="str">
        <f t="shared" si="281"/>
        <v/>
      </c>
      <c r="AH318" s="5">
        <f t="shared" si="282"/>
        <v>45565</v>
      </c>
      <c r="AI318" s="5" t="str">
        <f t="shared" si="283"/>
        <v/>
      </c>
      <c r="AJ318" s="5">
        <f t="shared" si="284"/>
        <v>45550</v>
      </c>
      <c r="AK318" s="5" t="str">
        <f t="shared" si="285"/>
        <v/>
      </c>
      <c r="AL318" s="5">
        <f t="shared" si="286"/>
        <v>45535</v>
      </c>
      <c r="AM318" s="5" t="str">
        <f t="shared" si="287"/>
        <v/>
      </c>
      <c r="AN318" s="5">
        <f t="shared" si="288"/>
        <v>45556</v>
      </c>
      <c r="AO318" s="5" t="str">
        <f t="shared" si="289"/>
        <v/>
      </c>
      <c r="AQ318" s="4" t="str">
        <f t="shared" si="323"/>
        <v>{"</v>
      </c>
      <c r="AR318" s="4" t="str">
        <f t="shared" si="324"/>
        <v>"</v>
      </c>
      <c r="AS318" s="4" t="str">
        <f t="shared" si="325"/>
        <v xml:space="preserve">: </v>
      </c>
      <c r="AT318" s="4" t="str">
        <f t="shared" si="326"/>
        <v>100.0</v>
      </c>
      <c r="AU318" s="4" t="str">
        <f t="shared" si="327"/>
        <v>}</v>
      </c>
      <c r="AW318" s="8" t="str">
        <f t="shared" si="291"/>
        <v>15% PUR</v>
      </c>
      <c r="AX318" s="8" t="str">
        <f t="shared" si="292"/>
        <v>0% PUR</v>
      </c>
      <c r="AY318" s="8" t="str">
        <f t="shared" si="293"/>
        <v>15% PUR</v>
      </c>
      <c r="AZ318" s="8" t="str">
        <f t="shared" si="294"/>
        <v>15% PUR</v>
      </c>
      <c r="BA318" s="8" t="str">
        <f t="shared" si="295"/>
        <v>15% PUR</v>
      </c>
      <c r="BB318" s="8" t="str">
        <f t="shared" si="296"/>
        <v>0% PUR</v>
      </c>
      <c r="BC318" s="4" t="str">
        <f t="shared" si="290"/>
        <v>Deduction of Advance Payment to Suppliers</v>
      </c>
      <c r="BD318" s="4" t="str">
        <f t="shared" si="328"/>
        <v>Manpower</v>
      </c>
      <c r="BE318" s="4" t="str">
        <f t="shared" si="329"/>
        <v>Machinary</v>
      </c>
      <c r="BF318" s="4" t="str">
        <f t="shared" si="330"/>
        <v>Deduction of Advance Payment to Suppliers</v>
      </c>
      <c r="BG318" s="4" t="str">
        <f t="shared" si="331"/>
        <v>Indirect Costs</v>
      </c>
      <c r="BH318" s="4" t="str">
        <f t="shared" si="332"/>
        <v>Overheads</v>
      </c>
      <c r="BI318" s="4">
        <f t="shared" si="297"/>
        <v>-1</v>
      </c>
      <c r="BJ318" s="4">
        <f t="shared" si="298"/>
        <v>1</v>
      </c>
      <c r="BK318" s="4">
        <f t="shared" si="299"/>
        <v>1</v>
      </c>
      <c r="BL318" s="4">
        <f t="shared" si="300"/>
        <v>-1</v>
      </c>
      <c r="BM318" s="4">
        <f t="shared" si="301"/>
        <v>1</v>
      </c>
      <c r="BN318" s="4">
        <f t="shared" si="302"/>
        <v>1</v>
      </c>
      <c r="BO318" s="26">
        <f t="shared" si="303"/>
        <v>96340</v>
      </c>
      <c r="BP318" s="26">
        <f t="shared" si="304"/>
        <v>47058</v>
      </c>
      <c r="BQ318" s="26">
        <f t="shared" si="305"/>
        <v>4344</v>
      </c>
      <c r="BR318" s="26">
        <f t="shared" si="306"/>
        <v>19289</v>
      </c>
      <c r="BS318" s="26">
        <f t="shared" si="307"/>
        <v>8252</v>
      </c>
      <c r="BT318" s="26">
        <f t="shared" si="308"/>
        <v>19039</v>
      </c>
      <c r="BU318" s="27">
        <f t="shared" si="309"/>
        <v>-207854</v>
      </c>
      <c r="BV318" s="27" t="str">
        <f t="shared" si="310"/>
        <v/>
      </c>
    </row>
    <row r="319" spans="1:74" x14ac:dyDescent="0.2">
      <c r="A319" s="4" t="s">
        <v>794</v>
      </c>
      <c r="B319" s="5">
        <v>45536</v>
      </c>
      <c r="C319" s="5">
        <f t="shared" si="262"/>
        <v>45506</v>
      </c>
      <c r="D319" s="31" t="s">
        <v>1038</v>
      </c>
      <c r="E319" s="4" t="str">
        <f t="shared" si="263"/>
        <v>Raw Material Supplier</v>
      </c>
      <c r="F319" s="31" t="s">
        <v>1039</v>
      </c>
      <c r="G319" s="4" t="str">
        <f t="shared" si="264"/>
        <v>Employees Wages &amp; Salaries</v>
      </c>
      <c r="H319" s="31" t="s">
        <v>1041</v>
      </c>
      <c r="I319" s="4" t="str">
        <f t="shared" si="265"/>
        <v>Machinary Depreciation &amp; Maintenance</v>
      </c>
      <c r="J319" s="31" t="s">
        <v>1040</v>
      </c>
      <c r="K319" s="4" t="str">
        <f t="shared" si="266"/>
        <v>Subcontractors &amp; Services</v>
      </c>
      <c r="L319" s="31" t="s">
        <v>1042</v>
      </c>
      <c r="M319" s="4" t="str">
        <f t="shared" si="267"/>
        <v>Indirect Costs</v>
      </c>
      <c r="N319" s="31" t="s">
        <v>1020</v>
      </c>
      <c r="O319" s="4" t="str">
        <f t="shared" si="268"/>
        <v>Overheads</v>
      </c>
      <c r="P319" s="5">
        <v>45565</v>
      </c>
      <c r="Q319" s="5">
        <f t="shared" si="269"/>
        <v>45535</v>
      </c>
      <c r="R319" s="5">
        <f t="shared" si="270"/>
        <v>45535</v>
      </c>
      <c r="S319" s="4">
        <v>1292078.6370000001</v>
      </c>
      <c r="T319" s="7">
        <f t="shared" si="322"/>
        <v>1292079</v>
      </c>
      <c r="U319" s="4">
        <v>10254</v>
      </c>
      <c r="V319" s="4">
        <f>VLOOKUP(U319,'CC Odoo'!$A$1:$E$998,4,FALSE)</f>
        <v>1026</v>
      </c>
      <c r="W319" s="4" t="str">
        <f t="shared" si="271"/>
        <v>{"1026": 100.0}</v>
      </c>
      <c r="X319" s="4" t="str">
        <f t="shared" si="272"/>
        <v>3010092</v>
      </c>
      <c r="Y319" s="4" t="str">
        <f t="shared" si="273"/>
        <v>3010093</v>
      </c>
      <c r="Z319" s="4" t="str">
        <f t="shared" si="274"/>
        <v>3010094</v>
      </c>
      <c r="AA319" s="4" t="str">
        <f t="shared" si="275"/>
        <v>3010095</v>
      </c>
      <c r="AB319" s="4" t="str">
        <f t="shared" si="276"/>
        <v>3010096</v>
      </c>
      <c r="AC319" s="4" t="str">
        <f t="shared" si="277"/>
        <v>3010097</v>
      </c>
      <c r="AD319" s="5">
        <f t="shared" si="278"/>
        <v>45570</v>
      </c>
      <c r="AE319" s="5">
        <f t="shared" si="279"/>
        <v>45570</v>
      </c>
      <c r="AF319" s="5">
        <f t="shared" si="280"/>
        <v>45540</v>
      </c>
      <c r="AG319" s="5">
        <f t="shared" si="281"/>
        <v>45540</v>
      </c>
      <c r="AH319" s="5">
        <f t="shared" si="282"/>
        <v>45565</v>
      </c>
      <c r="AI319" s="5">
        <f t="shared" si="283"/>
        <v>45565</v>
      </c>
      <c r="AJ319" s="5">
        <f t="shared" si="284"/>
        <v>45550</v>
      </c>
      <c r="AK319" s="5">
        <f t="shared" si="285"/>
        <v>45550</v>
      </c>
      <c r="AL319" s="5">
        <f t="shared" si="286"/>
        <v>45535</v>
      </c>
      <c r="AM319" s="5">
        <f t="shared" si="287"/>
        <v>45535</v>
      </c>
      <c r="AN319" s="5">
        <f t="shared" si="288"/>
        <v>45556</v>
      </c>
      <c r="AO319" s="5">
        <f t="shared" si="289"/>
        <v>45556</v>
      </c>
      <c r="AQ319" s="4" t="str">
        <f t="shared" si="323"/>
        <v>{"</v>
      </c>
      <c r="AR319" s="4" t="str">
        <f t="shared" si="324"/>
        <v>"</v>
      </c>
      <c r="AS319" s="4" t="str">
        <f t="shared" si="325"/>
        <v xml:space="preserve">: </v>
      </c>
      <c r="AT319" s="4" t="str">
        <f t="shared" si="326"/>
        <v>100.0</v>
      </c>
      <c r="AU319" s="4" t="str">
        <f t="shared" si="327"/>
        <v>}</v>
      </c>
      <c r="AW319" s="8" t="str">
        <f t="shared" si="291"/>
        <v>15% PUR</v>
      </c>
      <c r="AX319" s="8" t="str">
        <f t="shared" si="292"/>
        <v>0% PUR</v>
      </c>
      <c r="AY319" s="8" t="str">
        <f t="shared" si="293"/>
        <v>15% PUR</v>
      </c>
      <c r="AZ319" s="8" t="str">
        <f t="shared" si="294"/>
        <v>15% PUR</v>
      </c>
      <c r="BA319" s="8" t="str">
        <f t="shared" si="295"/>
        <v>15% PUR</v>
      </c>
      <c r="BB319" s="8" t="str">
        <f t="shared" si="296"/>
        <v>0% PUR</v>
      </c>
      <c r="BC319" s="4" t="str">
        <f t="shared" si="290"/>
        <v>Raw Material</v>
      </c>
      <c r="BD319" s="4" t="str">
        <f t="shared" si="328"/>
        <v>Manpower</v>
      </c>
      <c r="BE319" s="4" t="str">
        <f t="shared" si="329"/>
        <v>Machinary</v>
      </c>
      <c r="BF319" s="4" t="str">
        <f t="shared" si="330"/>
        <v>Subcontractors</v>
      </c>
      <c r="BG319" s="4" t="str">
        <f t="shared" si="331"/>
        <v>Indirect Costs</v>
      </c>
      <c r="BH319" s="4" t="str">
        <f t="shared" si="332"/>
        <v>Overheads</v>
      </c>
      <c r="BI319" s="4">
        <f t="shared" si="297"/>
        <v>1</v>
      </c>
      <c r="BJ319" s="4">
        <f t="shared" si="298"/>
        <v>1</v>
      </c>
      <c r="BK319" s="4">
        <f t="shared" si="299"/>
        <v>1</v>
      </c>
      <c r="BL319" s="4">
        <f t="shared" si="300"/>
        <v>1</v>
      </c>
      <c r="BM319" s="4">
        <f t="shared" si="301"/>
        <v>1</v>
      </c>
      <c r="BN319" s="4">
        <f t="shared" si="302"/>
        <v>1</v>
      </c>
      <c r="BO319" s="26">
        <f t="shared" si="303"/>
        <v>598879</v>
      </c>
      <c r="BP319" s="26">
        <f t="shared" si="304"/>
        <v>292527</v>
      </c>
      <c r="BQ319" s="26">
        <f t="shared" si="305"/>
        <v>27004</v>
      </c>
      <c r="BR319" s="26">
        <f t="shared" si="306"/>
        <v>119905</v>
      </c>
      <c r="BS319" s="26">
        <f t="shared" si="307"/>
        <v>51296</v>
      </c>
      <c r="BT319" s="26">
        <f t="shared" si="308"/>
        <v>118354</v>
      </c>
      <c r="BU319" s="27">
        <f t="shared" si="309"/>
        <v>1292079</v>
      </c>
      <c r="BV319" s="27">
        <f t="shared" si="310"/>
        <v>1207965</v>
      </c>
    </row>
    <row r="320" spans="1:74" x14ac:dyDescent="0.2">
      <c r="A320" s="4" t="s">
        <v>795</v>
      </c>
      <c r="B320" s="5">
        <v>45536</v>
      </c>
      <c r="C320" s="5" t="str">
        <f t="shared" si="262"/>
        <v/>
      </c>
      <c r="D320" s="31" t="s">
        <v>1038</v>
      </c>
      <c r="E320" s="4" t="str">
        <f t="shared" si="263"/>
        <v/>
      </c>
      <c r="F320" s="31" t="s">
        <v>1039</v>
      </c>
      <c r="G320" s="4" t="str">
        <f t="shared" si="264"/>
        <v/>
      </c>
      <c r="H320" s="31" t="s">
        <v>1041</v>
      </c>
      <c r="I320" s="4" t="str">
        <f t="shared" si="265"/>
        <v/>
      </c>
      <c r="J320" s="31" t="s">
        <v>1040</v>
      </c>
      <c r="K320" s="4" t="str">
        <f t="shared" si="266"/>
        <v/>
      </c>
      <c r="L320" s="31" t="s">
        <v>1042</v>
      </c>
      <c r="M320" s="4" t="str">
        <f t="shared" si="267"/>
        <v/>
      </c>
      <c r="N320" s="31" t="s">
        <v>1020</v>
      </c>
      <c r="O320" s="4" t="str">
        <f t="shared" si="268"/>
        <v/>
      </c>
      <c r="P320" s="5">
        <v>45565</v>
      </c>
      <c r="Q320" s="5" t="str">
        <f t="shared" si="269"/>
        <v/>
      </c>
      <c r="R320" s="5" t="str">
        <f t="shared" si="270"/>
        <v/>
      </c>
      <c r="S320" s="4">
        <v>258415.72740000003</v>
      </c>
      <c r="T320" s="7">
        <f t="shared" si="322"/>
        <v>258416</v>
      </c>
      <c r="U320" s="4">
        <v>10254</v>
      </c>
      <c r="V320" s="4">
        <f>VLOOKUP(U320,'CC Odoo'!$A$1:$E$998,4,FALSE)</f>
        <v>1026</v>
      </c>
      <c r="W320" s="4" t="str">
        <f t="shared" si="271"/>
        <v>{"1026": 100.0}</v>
      </c>
      <c r="X320" s="4" t="str">
        <f t="shared" si="272"/>
        <v>101011701</v>
      </c>
      <c r="Y320" s="4" t="str">
        <f t="shared" si="273"/>
        <v>3010093</v>
      </c>
      <c r="Z320" s="4" t="str">
        <f t="shared" si="274"/>
        <v>3010094</v>
      </c>
      <c r="AA320" s="4" t="str">
        <f t="shared" si="275"/>
        <v>101011701</v>
      </c>
      <c r="AB320" s="4" t="str">
        <f t="shared" si="276"/>
        <v>3010096</v>
      </c>
      <c r="AC320" s="4" t="str">
        <f t="shared" si="277"/>
        <v>3010097</v>
      </c>
      <c r="AD320" s="5">
        <f t="shared" si="278"/>
        <v>45570</v>
      </c>
      <c r="AE320" s="5" t="str">
        <f t="shared" si="279"/>
        <v/>
      </c>
      <c r="AF320" s="5">
        <f t="shared" si="280"/>
        <v>45540</v>
      </c>
      <c r="AG320" s="5" t="str">
        <f t="shared" si="281"/>
        <v/>
      </c>
      <c r="AH320" s="5">
        <f t="shared" si="282"/>
        <v>45565</v>
      </c>
      <c r="AI320" s="5" t="str">
        <f t="shared" si="283"/>
        <v/>
      </c>
      <c r="AJ320" s="5">
        <f t="shared" si="284"/>
        <v>45550</v>
      </c>
      <c r="AK320" s="5" t="str">
        <f t="shared" si="285"/>
        <v/>
      </c>
      <c r="AL320" s="5">
        <f t="shared" si="286"/>
        <v>45535</v>
      </c>
      <c r="AM320" s="5" t="str">
        <f t="shared" si="287"/>
        <v/>
      </c>
      <c r="AN320" s="5">
        <f t="shared" si="288"/>
        <v>45556</v>
      </c>
      <c r="AO320" s="5" t="str">
        <f t="shared" si="289"/>
        <v/>
      </c>
      <c r="AQ320" s="4" t="str">
        <f t="shared" si="323"/>
        <v>{"</v>
      </c>
      <c r="AR320" s="4" t="str">
        <f t="shared" si="324"/>
        <v>"</v>
      </c>
      <c r="AS320" s="4" t="str">
        <f t="shared" si="325"/>
        <v xml:space="preserve">: </v>
      </c>
      <c r="AT320" s="4" t="str">
        <f t="shared" si="326"/>
        <v>100.0</v>
      </c>
      <c r="AU320" s="4" t="str">
        <f t="shared" si="327"/>
        <v>}</v>
      </c>
      <c r="AW320" s="8" t="str">
        <f t="shared" si="291"/>
        <v>15% PUR</v>
      </c>
      <c r="AX320" s="8" t="str">
        <f t="shared" si="292"/>
        <v>0% PUR</v>
      </c>
      <c r="AY320" s="8" t="str">
        <f t="shared" si="293"/>
        <v>15% PUR</v>
      </c>
      <c r="AZ320" s="8" t="str">
        <f t="shared" si="294"/>
        <v>15% PUR</v>
      </c>
      <c r="BA320" s="8" t="str">
        <f t="shared" si="295"/>
        <v>15% PUR</v>
      </c>
      <c r="BB320" s="8" t="str">
        <f t="shared" si="296"/>
        <v>0% PUR</v>
      </c>
      <c r="BC320" s="4" t="str">
        <f t="shared" si="290"/>
        <v>Deduction of Advance Payment to Suppliers</v>
      </c>
      <c r="BD320" s="4" t="str">
        <f t="shared" si="328"/>
        <v>Manpower</v>
      </c>
      <c r="BE320" s="4" t="str">
        <f t="shared" si="329"/>
        <v>Machinary</v>
      </c>
      <c r="BF320" s="4" t="str">
        <f t="shared" si="330"/>
        <v>Deduction of Advance Payment to Suppliers</v>
      </c>
      <c r="BG320" s="4" t="str">
        <f t="shared" si="331"/>
        <v>Indirect Costs</v>
      </c>
      <c r="BH320" s="4" t="str">
        <f t="shared" si="332"/>
        <v>Overheads</v>
      </c>
      <c r="BI320" s="4">
        <f t="shared" si="297"/>
        <v>-1</v>
      </c>
      <c r="BJ320" s="4">
        <f t="shared" si="298"/>
        <v>1</v>
      </c>
      <c r="BK320" s="4">
        <f t="shared" si="299"/>
        <v>1</v>
      </c>
      <c r="BL320" s="4">
        <f t="shared" si="300"/>
        <v>-1</v>
      </c>
      <c r="BM320" s="4">
        <f t="shared" si="301"/>
        <v>1</v>
      </c>
      <c r="BN320" s="4">
        <f t="shared" si="302"/>
        <v>1</v>
      </c>
      <c r="BO320" s="26">
        <f t="shared" si="303"/>
        <v>119776</v>
      </c>
      <c r="BP320" s="26">
        <f t="shared" si="304"/>
        <v>58505</v>
      </c>
      <c r="BQ320" s="26">
        <f t="shared" si="305"/>
        <v>5401</v>
      </c>
      <c r="BR320" s="26">
        <f t="shared" si="306"/>
        <v>23981</v>
      </c>
      <c r="BS320" s="26">
        <f t="shared" si="307"/>
        <v>10259</v>
      </c>
      <c r="BT320" s="26">
        <f t="shared" si="308"/>
        <v>23671</v>
      </c>
      <c r="BU320" s="27">
        <f t="shared" si="309"/>
        <v>-258416</v>
      </c>
      <c r="BV320" s="27" t="str">
        <f t="shared" si="310"/>
        <v/>
      </c>
    </row>
    <row r="321" spans="1:74" x14ac:dyDescent="0.2">
      <c r="A321" s="4" t="s">
        <v>794</v>
      </c>
      <c r="B321" s="5">
        <v>45536</v>
      </c>
      <c r="C321" s="5">
        <f t="shared" si="262"/>
        <v>45506</v>
      </c>
      <c r="D321" s="31" t="s">
        <v>1038</v>
      </c>
      <c r="E321" s="4" t="str">
        <f t="shared" si="263"/>
        <v>Raw Material Supplier</v>
      </c>
      <c r="F321" s="31" t="s">
        <v>1039</v>
      </c>
      <c r="G321" s="4" t="str">
        <f t="shared" si="264"/>
        <v>Employees Wages &amp; Salaries</v>
      </c>
      <c r="H321" s="31" t="s">
        <v>1041</v>
      </c>
      <c r="I321" s="4" t="str">
        <f t="shared" si="265"/>
        <v>Machinary Depreciation &amp; Maintenance</v>
      </c>
      <c r="J321" s="31" t="s">
        <v>1040</v>
      </c>
      <c r="K321" s="4" t="str">
        <f t="shared" si="266"/>
        <v>Subcontractors &amp; Services</v>
      </c>
      <c r="L321" s="31" t="s">
        <v>1042</v>
      </c>
      <c r="M321" s="4" t="str">
        <f t="shared" si="267"/>
        <v>Indirect Costs</v>
      </c>
      <c r="N321" s="31" t="s">
        <v>1020</v>
      </c>
      <c r="O321" s="4" t="str">
        <f t="shared" si="268"/>
        <v>Overheads</v>
      </c>
      <c r="P321" s="5">
        <v>45565</v>
      </c>
      <c r="Q321" s="5">
        <f t="shared" si="269"/>
        <v>45535</v>
      </c>
      <c r="R321" s="5">
        <f t="shared" si="270"/>
        <v>45535</v>
      </c>
      <c r="S321" s="4">
        <v>1247264.7420000001</v>
      </c>
      <c r="T321" s="7">
        <f t="shared" si="322"/>
        <v>1247265</v>
      </c>
      <c r="U321" s="4">
        <v>10253</v>
      </c>
      <c r="V321" s="4">
        <f>VLOOKUP(U321,'CC Odoo'!$A$1:$E$998,4,FALSE)</f>
        <v>1025</v>
      </c>
      <c r="W321" s="4" t="str">
        <f t="shared" si="271"/>
        <v>{"1025": 100.0}</v>
      </c>
      <c r="X321" s="4" t="str">
        <f t="shared" si="272"/>
        <v>3010092</v>
      </c>
      <c r="Y321" s="4" t="str">
        <f t="shared" si="273"/>
        <v>3010093</v>
      </c>
      <c r="Z321" s="4" t="str">
        <f t="shared" si="274"/>
        <v>3010094</v>
      </c>
      <c r="AA321" s="4" t="str">
        <f t="shared" si="275"/>
        <v>3010095</v>
      </c>
      <c r="AB321" s="4" t="str">
        <f t="shared" si="276"/>
        <v>3010096</v>
      </c>
      <c r="AC321" s="4" t="str">
        <f t="shared" si="277"/>
        <v>3010097</v>
      </c>
      <c r="AD321" s="5">
        <f t="shared" si="278"/>
        <v>45570</v>
      </c>
      <c r="AE321" s="5">
        <f t="shared" si="279"/>
        <v>45570</v>
      </c>
      <c r="AF321" s="5">
        <f t="shared" si="280"/>
        <v>45540</v>
      </c>
      <c r="AG321" s="5">
        <f t="shared" si="281"/>
        <v>45540</v>
      </c>
      <c r="AH321" s="5">
        <f t="shared" si="282"/>
        <v>45565</v>
      </c>
      <c r="AI321" s="5">
        <f t="shared" si="283"/>
        <v>45565</v>
      </c>
      <c r="AJ321" s="5">
        <f t="shared" si="284"/>
        <v>45550</v>
      </c>
      <c r="AK321" s="5">
        <f t="shared" si="285"/>
        <v>45550</v>
      </c>
      <c r="AL321" s="5">
        <f t="shared" si="286"/>
        <v>45535</v>
      </c>
      <c r="AM321" s="5">
        <f t="shared" si="287"/>
        <v>45535</v>
      </c>
      <c r="AN321" s="5">
        <f t="shared" si="288"/>
        <v>45556</v>
      </c>
      <c r="AO321" s="5">
        <f t="shared" si="289"/>
        <v>45556</v>
      </c>
      <c r="AQ321" s="4" t="str">
        <f t="shared" si="323"/>
        <v>{"</v>
      </c>
      <c r="AR321" s="4" t="str">
        <f t="shared" si="324"/>
        <v>"</v>
      </c>
      <c r="AS321" s="4" t="str">
        <f t="shared" si="325"/>
        <v xml:space="preserve">: </v>
      </c>
      <c r="AT321" s="4" t="str">
        <f t="shared" si="326"/>
        <v>100.0</v>
      </c>
      <c r="AU321" s="4" t="str">
        <f t="shared" si="327"/>
        <v>}</v>
      </c>
      <c r="AW321" s="8" t="str">
        <f t="shared" si="291"/>
        <v>15% PUR</v>
      </c>
      <c r="AX321" s="8" t="str">
        <f t="shared" si="292"/>
        <v>0% PUR</v>
      </c>
      <c r="AY321" s="8" t="str">
        <f t="shared" si="293"/>
        <v>15% PUR</v>
      </c>
      <c r="AZ321" s="8" t="str">
        <f t="shared" si="294"/>
        <v>15% PUR</v>
      </c>
      <c r="BA321" s="8" t="str">
        <f t="shared" si="295"/>
        <v>15% PUR</v>
      </c>
      <c r="BB321" s="8" t="str">
        <f t="shared" si="296"/>
        <v>0% PUR</v>
      </c>
      <c r="BC321" s="4" t="str">
        <f t="shared" si="290"/>
        <v>Raw Material</v>
      </c>
      <c r="BD321" s="4" t="str">
        <f t="shared" si="328"/>
        <v>Manpower</v>
      </c>
      <c r="BE321" s="4" t="str">
        <f t="shared" si="329"/>
        <v>Machinary</v>
      </c>
      <c r="BF321" s="4" t="str">
        <f t="shared" si="330"/>
        <v>Subcontractors</v>
      </c>
      <c r="BG321" s="4" t="str">
        <f t="shared" si="331"/>
        <v>Indirect Costs</v>
      </c>
      <c r="BH321" s="4" t="str">
        <f t="shared" si="332"/>
        <v>Overheads</v>
      </c>
      <c r="BI321" s="4">
        <f t="shared" si="297"/>
        <v>1</v>
      </c>
      <c r="BJ321" s="4">
        <f t="shared" si="298"/>
        <v>1</v>
      </c>
      <c r="BK321" s="4">
        <f t="shared" si="299"/>
        <v>1</v>
      </c>
      <c r="BL321" s="4">
        <f t="shared" si="300"/>
        <v>1</v>
      </c>
      <c r="BM321" s="4">
        <f t="shared" si="301"/>
        <v>1</v>
      </c>
      <c r="BN321" s="4">
        <f t="shared" si="302"/>
        <v>1</v>
      </c>
      <c r="BO321" s="26">
        <f t="shared" si="303"/>
        <v>578107</v>
      </c>
      <c r="BP321" s="26">
        <f t="shared" si="304"/>
        <v>282381</v>
      </c>
      <c r="BQ321" s="26">
        <f t="shared" si="305"/>
        <v>26068</v>
      </c>
      <c r="BR321" s="26">
        <f t="shared" si="306"/>
        <v>115746</v>
      </c>
      <c r="BS321" s="26">
        <f t="shared" si="307"/>
        <v>49516</v>
      </c>
      <c r="BT321" s="26">
        <f t="shared" si="308"/>
        <v>114249</v>
      </c>
      <c r="BU321" s="27">
        <f t="shared" si="309"/>
        <v>1247265</v>
      </c>
      <c r="BV321" s="27">
        <f t="shared" si="310"/>
        <v>1166067</v>
      </c>
    </row>
    <row r="322" spans="1:74" x14ac:dyDescent="0.2">
      <c r="A322" s="4" t="s">
        <v>795</v>
      </c>
      <c r="B322" s="5">
        <v>45536</v>
      </c>
      <c r="C322" s="5" t="str">
        <f t="shared" ref="C322:C380" si="333">IF(U322&lt;&gt;U321,B322-30,"")</f>
        <v/>
      </c>
      <c r="D322" s="31" t="s">
        <v>1038</v>
      </c>
      <c r="E322" s="4" t="str">
        <f t="shared" ref="E322:E380" si="334">IF(U322&lt;&gt;U321,D322,"")</f>
        <v/>
      </c>
      <c r="F322" s="31" t="s">
        <v>1039</v>
      </c>
      <c r="G322" s="4" t="str">
        <f t="shared" ref="G322:G380" si="335">IF(W322&lt;&gt;W321,F322,"")</f>
        <v/>
      </c>
      <c r="H322" s="31" t="s">
        <v>1041</v>
      </c>
      <c r="I322" s="4" t="str">
        <f t="shared" ref="I322:I380" si="336">IF(W322&lt;&gt;W321,H322,"")</f>
        <v/>
      </c>
      <c r="J322" s="31" t="s">
        <v>1040</v>
      </c>
      <c r="K322" s="4" t="str">
        <f t="shared" ref="K322:K380" si="337">IF(U322&lt;&gt;U321,J322,"")</f>
        <v/>
      </c>
      <c r="L322" s="31" t="s">
        <v>1042</v>
      </c>
      <c r="M322" s="4" t="str">
        <f t="shared" ref="M322:M380" si="338">IF(U322&lt;&gt;U321,L322,"")</f>
        <v/>
      </c>
      <c r="N322" s="31" t="s">
        <v>1020</v>
      </c>
      <c r="O322" s="4" t="str">
        <f t="shared" ref="O322:O380" si="339">IF(U322&lt;&gt;U321,N322,"")</f>
        <v/>
      </c>
      <c r="P322" s="5">
        <v>45565</v>
      </c>
      <c r="Q322" s="5" t="str">
        <f t="shared" ref="Q322:Q380" si="340">IF(U322&lt;&gt;U321,P322-30,"")</f>
        <v/>
      </c>
      <c r="R322" s="5" t="str">
        <f t="shared" ref="R322:R380" si="341">IF(U322&lt;&gt;U321,P322-30,"")</f>
        <v/>
      </c>
      <c r="S322" s="4">
        <v>498905.89680000005</v>
      </c>
      <c r="T322" s="7">
        <f t="shared" si="322"/>
        <v>498906</v>
      </c>
      <c r="U322" s="4">
        <v>10253</v>
      </c>
      <c r="V322" s="4">
        <f>VLOOKUP(U322,'CC Odoo'!$A$1:$E$998,4,FALSE)</f>
        <v>1025</v>
      </c>
      <c r="W322" s="4" t="str">
        <f t="shared" ref="W322:W380" si="342">AQ322&amp;V322&amp;AR322&amp;AS322&amp;AT322&amp;AU322</f>
        <v>{"1025": 100.0}</v>
      </c>
      <c r="X322" s="4" t="str">
        <f t="shared" ref="X322:X380" si="343">IF(A322="TOTAL WORKS","3010092",IF(A322="ADV. PAYMENT","101011701","99999"))</f>
        <v>101011701</v>
      </c>
      <c r="Y322" s="4" t="str">
        <f t="shared" ref="Y322:Y380" si="344">IF(A322="TOTAL WORKS","3010093",IF(A322="ADV. PAYMENT","3010093","3010093"))</f>
        <v>3010093</v>
      </c>
      <c r="Z322" s="4" t="str">
        <f t="shared" ref="Z322:Z380" si="345">IF(A322="TOTAL WORKS","3010094",IF(A322="ADV. PAYMENT","3010094","3010094"))</f>
        <v>3010094</v>
      </c>
      <c r="AA322" s="4" t="str">
        <f t="shared" ref="AA322:AA380" si="346">IF(A322="TOTAL WORKS","3010095",IF(A322="ADV. PAYMENT","101011701","3010095"))</f>
        <v>101011701</v>
      </c>
      <c r="AB322" s="4" t="str">
        <f t="shared" ref="AB322:AB380" si="347">IF(A322="TOTAL WORKS","3010096",IF(A322="ADV. PAYMENT","3010096","3010096"))</f>
        <v>3010096</v>
      </c>
      <c r="AC322" s="4" t="str">
        <f t="shared" ref="AC322:AC380" si="348">IF(A322="TOTAL WORKS","3010097",IF(A322="ADV. PAYMENT","3010097","3010097"))</f>
        <v>3010097</v>
      </c>
      <c r="AD322" s="5">
        <f t="shared" ref="AD322:AD380" si="349">P322-30+35</f>
        <v>45570</v>
      </c>
      <c r="AE322" s="5" t="str">
        <f t="shared" ref="AE322:AE380" si="350">IF(R322&lt;&gt;"",AD322,"")</f>
        <v/>
      </c>
      <c r="AF322" s="5">
        <f t="shared" ref="AF322:AF380" si="351">P322-30+5</f>
        <v>45540</v>
      </c>
      <c r="AG322" s="5" t="str">
        <f t="shared" ref="AG322:AG380" si="352">IF(R322&lt;&gt;"",AF322,"")</f>
        <v/>
      </c>
      <c r="AH322" s="5">
        <f t="shared" ref="AH322:AH380" si="353">P322-30+30</f>
        <v>45565</v>
      </c>
      <c r="AI322" s="5" t="str">
        <f t="shared" ref="AI322:AI380" si="354">IF(R322&lt;&gt;"",AH322,"")</f>
        <v/>
      </c>
      <c r="AJ322" s="5">
        <f t="shared" ref="AJ322:AJ380" si="355">P322-30+15</f>
        <v>45550</v>
      </c>
      <c r="AK322" s="5" t="str">
        <f t="shared" ref="AK322:AK380" si="356">IF(R322&lt;&gt;"",AJ322,"")</f>
        <v/>
      </c>
      <c r="AL322" s="5">
        <f t="shared" ref="AL322:AL380" si="357">P322-30</f>
        <v>45535</v>
      </c>
      <c r="AM322" s="5" t="str">
        <f t="shared" ref="AM322:AM380" si="358">IF(R322&lt;&gt;"",AL322,"")</f>
        <v/>
      </c>
      <c r="AN322" s="5">
        <f t="shared" ref="AN322:AN380" si="359">P322-30+21</f>
        <v>45556</v>
      </c>
      <c r="AO322" s="5" t="str">
        <f t="shared" ref="AO322:AO380" si="360">IF(R322&lt;&gt;"",AN322,"")</f>
        <v/>
      </c>
      <c r="AQ322" s="4" t="str">
        <f t="shared" si="323"/>
        <v>{"</v>
      </c>
      <c r="AR322" s="4" t="str">
        <f t="shared" si="324"/>
        <v>"</v>
      </c>
      <c r="AS322" s="4" t="str">
        <f t="shared" si="325"/>
        <v xml:space="preserve">: </v>
      </c>
      <c r="AT322" s="4" t="str">
        <f t="shared" si="326"/>
        <v>100.0</v>
      </c>
      <c r="AU322" s="4" t="str">
        <f t="shared" si="327"/>
        <v>}</v>
      </c>
      <c r="AW322" s="8" t="str">
        <f t="shared" si="291"/>
        <v>15% PUR</v>
      </c>
      <c r="AX322" s="8" t="str">
        <f t="shared" si="292"/>
        <v>0% PUR</v>
      </c>
      <c r="AY322" s="8" t="str">
        <f t="shared" si="293"/>
        <v>15% PUR</v>
      </c>
      <c r="AZ322" s="8" t="str">
        <f t="shared" si="294"/>
        <v>15% PUR</v>
      </c>
      <c r="BA322" s="8" t="str">
        <f t="shared" si="295"/>
        <v>15% PUR</v>
      </c>
      <c r="BB322" s="8" t="str">
        <f t="shared" si="296"/>
        <v>0% PUR</v>
      </c>
      <c r="BC322" s="4" t="str">
        <f t="shared" ref="BC322:BC380" si="361">IF(X322="3010010","Raw Material",IF(X322="101011701","Deduction of Advance Payment to Suppliers","Raw Material"))</f>
        <v>Deduction of Advance Payment to Suppliers</v>
      </c>
      <c r="BD322" s="4" t="str">
        <f t="shared" si="328"/>
        <v>Manpower</v>
      </c>
      <c r="BE322" s="4" t="str">
        <f t="shared" si="329"/>
        <v>Machinary</v>
      </c>
      <c r="BF322" s="4" t="str">
        <f t="shared" si="330"/>
        <v>Deduction of Advance Payment to Suppliers</v>
      </c>
      <c r="BG322" s="4" t="str">
        <f t="shared" si="331"/>
        <v>Indirect Costs</v>
      </c>
      <c r="BH322" s="4" t="str">
        <f t="shared" si="332"/>
        <v>Overheads</v>
      </c>
      <c r="BI322" s="4">
        <f t="shared" si="297"/>
        <v>-1</v>
      </c>
      <c r="BJ322" s="4">
        <f t="shared" si="298"/>
        <v>1</v>
      </c>
      <c r="BK322" s="4">
        <f t="shared" si="299"/>
        <v>1</v>
      </c>
      <c r="BL322" s="4">
        <f t="shared" si="300"/>
        <v>-1</v>
      </c>
      <c r="BM322" s="4">
        <f t="shared" si="301"/>
        <v>1</v>
      </c>
      <c r="BN322" s="4">
        <f t="shared" si="302"/>
        <v>1</v>
      </c>
      <c r="BO322" s="26">
        <f t="shared" si="303"/>
        <v>231243</v>
      </c>
      <c r="BP322" s="26">
        <f t="shared" si="304"/>
        <v>112952</v>
      </c>
      <c r="BQ322" s="26">
        <f t="shared" si="305"/>
        <v>10427</v>
      </c>
      <c r="BR322" s="26">
        <f t="shared" si="306"/>
        <v>46298</v>
      </c>
      <c r="BS322" s="26">
        <f t="shared" si="307"/>
        <v>19807</v>
      </c>
      <c r="BT322" s="26">
        <f t="shared" si="308"/>
        <v>45700</v>
      </c>
      <c r="BU322" s="27">
        <f t="shared" si="309"/>
        <v>-498906</v>
      </c>
      <c r="BV322" s="27" t="str">
        <f t="shared" si="310"/>
        <v/>
      </c>
    </row>
    <row r="323" spans="1:74" x14ac:dyDescent="0.2">
      <c r="A323" s="4" t="s">
        <v>794</v>
      </c>
      <c r="B323" s="5">
        <v>45536</v>
      </c>
      <c r="C323" s="5">
        <f t="shared" si="333"/>
        <v>45506</v>
      </c>
      <c r="D323" s="31" t="s">
        <v>1038</v>
      </c>
      <c r="E323" s="4" t="str">
        <f t="shared" si="334"/>
        <v>Raw Material Supplier</v>
      </c>
      <c r="F323" s="31" t="s">
        <v>1039</v>
      </c>
      <c r="G323" s="4" t="str">
        <f t="shared" si="335"/>
        <v>Employees Wages &amp; Salaries</v>
      </c>
      <c r="H323" s="31" t="s">
        <v>1041</v>
      </c>
      <c r="I323" s="4" t="str">
        <f t="shared" si="336"/>
        <v>Machinary Depreciation &amp; Maintenance</v>
      </c>
      <c r="J323" s="31" t="s">
        <v>1040</v>
      </c>
      <c r="K323" s="4" t="str">
        <f t="shared" si="337"/>
        <v>Subcontractors &amp; Services</v>
      </c>
      <c r="L323" s="31" t="s">
        <v>1042</v>
      </c>
      <c r="M323" s="4" t="str">
        <f t="shared" si="338"/>
        <v>Indirect Costs</v>
      </c>
      <c r="N323" s="31" t="s">
        <v>1020</v>
      </c>
      <c r="O323" s="4" t="str">
        <f t="shared" si="339"/>
        <v>Overheads</v>
      </c>
      <c r="P323" s="5">
        <v>45565</v>
      </c>
      <c r="Q323" s="5">
        <f t="shared" si="340"/>
        <v>45535</v>
      </c>
      <c r="R323" s="5">
        <f t="shared" si="341"/>
        <v>45535</v>
      </c>
      <c r="S323" s="4">
        <v>1600000</v>
      </c>
      <c r="T323" s="7">
        <f t="shared" si="322"/>
        <v>1600000</v>
      </c>
      <c r="U323" s="4">
        <v>10995</v>
      </c>
      <c r="V323" s="4">
        <f>VLOOKUP(U323,'CC Odoo'!$A$1:$E$998,4,FALSE)</f>
        <v>1108</v>
      </c>
      <c r="W323" s="4" t="str">
        <f t="shared" si="342"/>
        <v>{"1108": 100.0}</v>
      </c>
      <c r="X323" s="4" t="str">
        <f t="shared" si="343"/>
        <v>3010092</v>
      </c>
      <c r="Y323" s="4" t="str">
        <f t="shared" si="344"/>
        <v>3010093</v>
      </c>
      <c r="Z323" s="4" t="str">
        <f t="shared" si="345"/>
        <v>3010094</v>
      </c>
      <c r="AA323" s="4" t="str">
        <f t="shared" si="346"/>
        <v>3010095</v>
      </c>
      <c r="AB323" s="4" t="str">
        <f t="shared" si="347"/>
        <v>3010096</v>
      </c>
      <c r="AC323" s="4" t="str">
        <f t="shared" si="348"/>
        <v>3010097</v>
      </c>
      <c r="AD323" s="5">
        <f t="shared" si="349"/>
        <v>45570</v>
      </c>
      <c r="AE323" s="5">
        <f t="shared" si="350"/>
        <v>45570</v>
      </c>
      <c r="AF323" s="5">
        <f t="shared" si="351"/>
        <v>45540</v>
      </c>
      <c r="AG323" s="5">
        <f t="shared" si="352"/>
        <v>45540</v>
      </c>
      <c r="AH323" s="5">
        <f t="shared" si="353"/>
        <v>45565</v>
      </c>
      <c r="AI323" s="5">
        <f t="shared" si="354"/>
        <v>45565</v>
      </c>
      <c r="AJ323" s="5">
        <f t="shared" si="355"/>
        <v>45550</v>
      </c>
      <c r="AK323" s="5">
        <f t="shared" si="356"/>
        <v>45550</v>
      </c>
      <c r="AL323" s="5">
        <f t="shared" si="357"/>
        <v>45535</v>
      </c>
      <c r="AM323" s="5">
        <f t="shared" si="358"/>
        <v>45535</v>
      </c>
      <c r="AN323" s="5">
        <f t="shared" si="359"/>
        <v>45556</v>
      </c>
      <c r="AO323" s="5">
        <f t="shared" si="360"/>
        <v>45556</v>
      </c>
      <c r="AQ323" s="4" t="str">
        <f t="shared" si="323"/>
        <v>{"</v>
      </c>
      <c r="AR323" s="4" t="str">
        <f t="shared" si="324"/>
        <v>"</v>
      </c>
      <c r="AS323" s="4" t="str">
        <f t="shared" si="325"/>
        <v xml:space="preserve">: </v>
      </c>
      <c r="AT323" s="4" t="str">
        <f t="shared" si="326"/>
        <v>100.0</v>
      </c>
      <c r="AU323" s="4" t="str">
        <f t="shared" si="327"/>
        <v>}</v>
      </c>
      <c r="AW323" s="8" t="str">
        <f t="shared" ref="AW323:AW381" si="362">IF(OR(X323="3010092",X323="101011701"),"15% PUR","0% PUR")</f>
        <v>15% PUR</v>
      </c>
      <c r="AX323" s="8" t="str">
        <f t="shared" ref="AX323:AX381" si="363">IF(OR(Y323="3010092",Y323="101011701"),"15% PUR","0% PUR")</f>
        <v>0% PUR</v>
      </c>
      <c r="AY323" s="8" t="str">
        <f t="shared" ref="AY323:AY381" si="364">IF(OR(Z323="3010094",Z323="101011701"),"15% PUR","0% PUR")</f>
        <v>15% PUR</v>
      </c>
      <c r="AZ323" s="8" t="str">
        <f t="shared" ref="AZ323:AZ381" si="365">IF(OR(AA323="3010095",AA323="101011701"),"15% PUR","0% PUR")</f>
        <v>15% PUR</v>
      </c>
      <c r="BA323" s="8" t="str">
        <f t="shared" ref="BA323:BA381" si="366">IF(OR(AB323="3010096",AB323="101011701"),"15% PUR","0% PUR")</f>
        <v>15% PUR</v>
      </c>
      <c r="BB323" s="8" t="str">
        <f t="shared" ref="BB323:BB381" si="367">IF(OR(AC323="3010092",AC323="101011701"),"15% PUR","0% PUR")</f>
        <v>0% PUR</v>
      </c>
      <c r="BC323" s="4" t="str">
        <f t="shared" si="361"/>
        <v>Raw Material</v>
      </c>
      <c r="BD323" s="4" t="str">
        <f t="shared" si="328"/>
        <v>Manpower</v>
      </c>
      <c r="BE323" s="4" t="str">
        <f t="shared" si="329"/>
        <v>Machinary</v>
      </c>
      <c r="BF323" s="4" t="str">
        <f t="shared" si="330"/>
        <v>Subcontractors</v>
      </c>
      <c r="BG323" s="4" t="str">
        <f t="shared" si="331"/>
        <v>Indirect Costs</v>
      </c>
      <c r="BH323" s="4" t="str">
        <f t="shared" si="332"/>
        <v>Overheads</v>
      </c>
      <c r="BI323" s="4">
        <f t="shared" ref="BI323:BI380" si="368">IF(X323="3010092",1,-1)</f>
        <v>1</v>
      </c>
      <c r="BJ323" s="4">
        <f t="shared" ref="BJ323:BJ380" si="369">IF(Y323="3010093",1,-1)</f>
        <v>1</v>
      </c>
      <c r="BK323" s="4">
        <f t="shared" ref="BK323:BK380" si="370">IF(Z323="3010094",1,-1)</f>
        <v>1</v>
      </c>
      <c r="BL323" s="4">
        <f t="shared" ref="BL323:BL380" si="371">IF(AA323="3010095",1,-1)</f>
        <v>1</v>
      </c>
      <c r="BM323" s="4">
        <f t="shared" ref="BM323:BM380" si="372">IF(AB323="3010096",1,-1)</f>
        <v>1</v>
      </c>
      <c r="BN323" s="4">
        <f t="shared" ref="BN323:BN380" si="373">IF(AC323="3010097",1,-1)</f>
        <v>1</v>
      </c>
      <c r="BO323" s="26">
        <f t="shared" ref="BO323:BO381" si="374">ROUND(T323*0.4635,0)</f>
        <v>741600</v>
      </c>
      <c r="BP323" s="26">
        <f t="shared" ref="BP323:BP381" si="375">ROUND(T323*0.2264,0)</f>
        <v>362240</v>
      </c>
      <c r="BQ323" s="26">
        <f t="shared" ref="BQ323:BQ381" si="376">ROUND(T323*0.0209,0)</f>
        <v>33440</v>
      </c>
      <c r="BR323" s="26">
        <f t="shared" ref="BR323:BR381" si="377">ROUND(T323*0.0928,0)</f>
        <v>148480</v>
      </c>
      <c r="BS323" s="26">
        <f t="shared" ref="BS323:BS381" si="378">ROUND(T323*0.0397,0)</f>
        <v>63520</v>
      </c>
      <c r="BT323" s="26">
        <f t="shared" ref="BT323:BT381" si="379">ROUND(T323*0.0916,0)</f>
        <v>146560</v>
      </c>
      <c r="BU323" s="27">
        <f t="shared" ref="BU323:BU381" si="380">ROUND(T323*BI323,0)</f>
        <v>1600000</v>
      </c>
      <c r="BV323" s="27">
        <f t="shared" ref="BV323:BV381" si="381">IF(A323="TOTAL WORKS",BO323*BI323+BP323*BJ323+BQ323*BK323+BR323*BL323+BS323*BM323+BT323*BN323,"")</f>
        <v>1495840</v>
      </c>
    </row>
    <row r="324" spans="1:74" x14ac:dyDescent="0.2">
      <c r="A324" s="4" t="s">
        <v>794</v>
      </c>
      <c r="B324" s="5">
        <v>45536</v>
      </c>
      <c r="C324" s="5">
        <f t="shared" si="333"/>
        <v>45506</v>
      </c>
      <c r="D324" s="31" t="s">
        <v>1038</v>
      </c>
      <c r="E324" s="4" t="str">
        <f t="shared" si="334"/>
        <v>Raw Material Supplier</v>
      </c>
      <c r="F324" s="31" t="s">
        <v>1039</v>
      </c>
      <c r="G324" s="4" t="str">
        <f t="shared" si="335"/>
        <v>Employees Wages &amp; Salaries</v>
      </c>
      <c r="H324" s="31" t="s">
        <v>1041</v>
      </c>
      <c r="I324" s="4" t="str">
        <f t="shared" si="336"/>
        <v>Machinary Depreciation &amp; Maintenance</v>
      </c>
      <c r="J324" s="31" t="s">
        <v>1040</v>
      </c>
      <c r="K324" s="4" t="str">
        <f t="shared" si="337"/>
        <v>Subcontractors &amp; Services</v>
      </c>
      <c r="L324" s="31" t="s">
        <v>1042</v>
      </c>
      <c r="M324" s="4" t="str">
        <f t="shared" si="338"/>
        <v>Indirect Costs</v>
      </c>
      <c r="N324" s="31" t="s">
        <v>1020</v>
      </c>
      <c r="O324" s="4" t="str">
        <f t="shared" si="339"/>
        <v>Overheads</v>
      </c>
      <c r="P324" s="5">
        <v>45565</v>
      </c>
      <c r="Q324" s="5">
        <f t="shared" si="340"/>
        <v>45535</v>
      </c>
      <c r="R324" s="5">
        <f t="shared" si="341"/>
        <v>45535</v>
      </c>
      <c r="S324" s="4">
        <v>2591593</v>
      </c>
      <c r="T324" s="7">
        <f t="shared" si="322"/>
        <v>2591593</v>
      </c>
      <c r="U324" s="4">
        <v>10259</v>
      </c>
      <c r="V324" s="4">
        <f>VLOOKUP(U324,'CC Odoo'!$A$1:$E$998,4,FALSE)</f>
        <v>1031</v>
      </c>
      <c r="W324" s="4" t="str">
        <f t="shared" si="342"/>
        <v>{"1031": 100.0}</v>
      </c>
      <c r="X324" s="4" t="str">
        <f t="shared" si="343"/>
        <v>3010092</v>
      </c>
      <c r="Y324" s="4" t="str">
        <f t="shared" si="344"/>
        <v>3010093</v>
      </c>
      <c r="Z324" s="4" t="str">
        <f t="shared" si="345"/>
        <v>3010094</v>
      </c>
      <c r="AA324" s="4" t="str">
        <f t="shared" si="346"/>
        <v>3010095</v>
      </c>
      <c r="AB324" s="4" t="str">
        <f t="shared" si="347"/>
        <v>3010096</v>
      </c>
      <c r="AC324" s="4" t="str">
        <f t="shared" si="348"/>
        <v>3010097</v>
      </c>
      <c r="AD324" s="5">
        <f t="shared" si="349"/>
        <v>45570</v>
      </c>
      <c r="AE324" s="5">
        <f t="shared" si="350"/>
        <v>45570</v>
      </c>
      <c r="AF324" s="5">
        <f t="shared" si="351"/>
        <v>45540</v>
      </c>
      <c r="AG324" s="5">
        <f t="shared" si="352"/>
        <v>45540</v>
      </c>
      <c r="AH324" s="5">
        <f t="shared" si="353"/>
        <v>45565</v>
      </c>
      <c r="AI324" s="5">
        <f t="shared" si="354"/>
        <v>45565</v>
      </c>
      <c r="AJ324" s="5">
        <f t="shared" si="355"/>
        <v>45550</v>
      </c>
      <c r="AK324" s="5">
        <f t="shared" si="356"/>
        <v>45550</v>
      </c>
      <c r="AL324" s="5">
        <f t="shared" si="357"/>
        <v>45535</v>
      </c>
      <c r="AM324" s="5">
        <f t="shared" si="358"/>
        <v>45535</v>
      </c>
      <c r="AN324" s="5">
        <f t="shared" si="359"/>
        <v>45556</v>
      </c>
      <c r="AO324" s="5">
        <f t="shared" si="360"/>
        <v>45556</v>
      </c>
      <c r="AQ324" s="4" t="str">
        <f t="shared" si="323"/>
        <v>{"</v>
      </c>
      <c r="AR324" s="4" t="str">
        <f t="shared" si="324"/>
        <v>"</v>
      </c>
      <c r="AS324" s="4" t="str">
        <f t="shared" si="325"/>
        <v xml:space="preserve">: </v>
      </c>
      <c r="AT324" s="4" t="str">
        <f t="shared" si="326"/>
        <v>100.0</v>
      </c>
      <c r="AU324" s="4" t="str">
        <f t="shared" si="327"/>
        <v>}</v>
      </c>
      <c r="AW324" s="8" t="str">
        <f t="shared" si="362"/>
        <v>15% PUR</v>
      </c>
      <c r="AX324" s="8" t="str">
        <f t="shared" si="363"/>
        <v>0% PUR</v>
      </c>
      <c r="AY324" s="8" t="str">
        <f t="shared" si="364"/>
        <v>15% PUR</v>
      </c>
      <c r="AZ324" s="8" t="str">
        <f t="shared" si="365"/>
        <v>15% PUR</v>
      </c>
      <c r="BA324" s="8" t="str">
        <f t="shared" si="366"/>
        <v>15% PUR</v>
      </c>
      <c r="BB324" s="8" t="str">
        <f t="shared" si="367"/>
        <v>0% PUR</v>
      </c>
      <c r="BC324" s="4" t="str">
        <f t="shared" si="361"/>
        <v>Raw Material</v>
      </c>
      <c r="BD324" s="4" t="str">
        <f t="shared" si="328"/>
        <v>Manpower</v>
      </c>
      <c r="BE324" s="4" t="str">
        <f t="shared" si="329"/>
        <v>Machinary</v>
      </c>
      <c r="BF324" s="4" t="str">
        <f t="shared" si="330"/>
        <v>Subcontractors</v>
      </c>
      <c r="BG324" s="4" t="str">
        <f t="shared" si="331"/>
        <v>Indirect Costs</v>
      </c>
      <c r="BH324" s="4" t="str">
        <f t="shared" si="332"/>
        <v>Overheads</v>
      </c>
      <c r="BI324" s="4">
        <f t="shared" si="368"/>
        <v>1</v>
      </c>
      <c r="BJ324" s="4">
        <f t="shared" si="369"/>
        <v>1</v>
      </c>
      <c r="BK324" s="4">
        <f t="shared" si="370"/>
        <v>1</v>
      </c>
      <c r="BL324" s="4">
        <f t="shared" si="371"/>
        <v>1</v>
      </c>
      <c r="BM324" s="4">
        <f t="shared" si="372"/>
        <v>1</v>
      </c>
      <c r="BN324" s="4">
        <f t="shared" si="373"/>
        <v>1</v>
      </c>
      <c r="BO324" s="26">
        <f t="shared" si="374"/>
        <v>1201203</v>
      </c>
      <c r="BP324" s="26">
        <f t="shared" si="375"/>
        <v>586737</v>
      </c>
      <c r="BQ324" s="26">
        <f t="shared" si="376"/>
        <v>54164</v>
      </c>
      <c r="BR324" s="26">
        <f t="shared" si="377"/>
        <v>240500</v>
      </c>
      <c r="BS324" s="26">
        <f t="shared" si="378"/>
        <v>102886</v>
      </c>
      <c r="BT324" s="26">
        <f t="shared" si="379"/>
        <v>237390</v>
      </c>
      <c r="BU324" s="27">
        <f t="shared" si="380"/>
        <v>2591593</v>
      </c>
      <c r="BV324" s="27">
        <f t="shared" si="381"/>
        <v>2422880</v>
      </c>
    </row>
    <row r="325" spans="1:74" x14ac:dyDescent="0.2">
      <c r="A325" s="4" t="s">
        <v>795</v>
      </c>
      <c r="B325" s="5">
        <v>45536</v>
      </c>
      <c r="C325" s="5" t="str">
        <f t="shared" si="333"/>
        <v/>
      </c>
      <c r="D325" s="31" t="s">
        <v>1038</v>
      </c>
      <c r="E325" s="4" t="str">
        <f t="shared" si="334"/>
        <v/>
      </c>
      <c r="F325" s="31" t="s">
        <v>1039</v>
      </c>
      <c r="G325" s="4" t="str">
        <f t="shared" si="335"/>
        <v/>
      </c>
      <c r="H325" s="31" t="s">
        <v>1041</v>
      </c>
      <c r="I325" s="4" t="str">
        <f t="shared" si="336"/>
        <v/>
      </c>
      <c r="J325" s="31" t="s">
        <v>1040</v>
      </c>
      <c r="K325" s="4" t="str">
        <f t="shared" si="337"/>
        <v/>
      </c>
      <c r="L325" s="31" t="s">
        <v>1042</v>
      </c>
      <c r="M325" s="4" t="str">
        <f t="shared" si="338"/>
        <v/>
      </c>
      <c r="N325" s="31" t="s">
        <v>1020</v>
      </c>
      <c r="O325" s="4" t="str">
        <f t="shared" si="339"/>
        <v/>
      </c>
      <c r="P325" s="5">
        <v>45565</v>
      </c>
      <c r="Q325" s="5" t="str">
        <f t="shared" si="340"/>
        <v/>
      </c>
      <c r="R325" s="5" t="str">
        <f t="shared" si="341"/>
        <v/>
      </c>
      <c r="S325" s="4">
        <v>259159.30000000002</v>
      </c>
      <c r="T325" s="7">
        <f t="shared" si="322"/>
        <v>259159</v>
      </c>
      <c r="U325" s="4">
        <v>10259</v>
      </c>
      <c r="V325" s="4">
        <f>VLOOKUP(U325,'CC Odoo'!$A$1:$E$998,4,FALSE)</f>
        <v>1031</v>
      </c>
      <c r="W325" s="4" t="str">
        <f t="shared" si="342"/>
        <v>{"1031": 100.0}</v>
      </c>
      <c r="X325" s="4" t="str">
        <f t="shared" si="343"/>
        <v>101011701</v>
      </c>
      <c r="Y325" s="4" t="str">
        <f t="shared" si="344"/>
        <v>3010093</v>
      </c>
      <c r="Z325" s="4" t="str">
        <f t="shared" si="345"/>
        <v>3010094</v>
      </c>
      <c r="AA325" s="4" t="str">
        <f t="shared" si="346"/>
        <v>101011701</v>
      </c>
      <c r="AB325" s="4" t="str">
        <f t="shared" si="347"/>
        <v>3010096</v>
      </c>
      <c r="AC325" s="4" t="str">
        <f t="shared" si="348"/>
        <v>3010097</v>
      </c>
      <c r="AD325" s="5">
        <f t="shared" si="349"/>
        <v>45570</v>
      </c>
      <c r="AE325" s="5" t="str">
        <f t="shared" si="350"/>
        <v/>
      </c>
      <c r="AF325" s="5">
        <f t="shared" si="351"/>
        <v>45540</v>
      </c>
      <c r="AG325" s="5" t="str">
        <f t="shared" si="352"/>
        <v/>
      </c>
      <c r="AH325" s="5">
        <f t="shared" si="353"/>
        <v>45565</v>
      </c>
      <c r="AI325" s="5" t="str">
        <f t="shared" si="354"/>
        <v/>
      </c>
      <c r="AJ325" s="5">
        <f t="shared" si="355"/>
        <v>45550</v>
      </c>
      <c r="AK325" s="5" t="str">
        <f t="shared" si="356"/>
        <v/>
      </c>
      <c r="AL325" s="5">
        <f t="shared" si="357"/>
        <v>45535</v>
      </c>
      <c r="AM325" s="5" t="str">
        <f t="shared" si="358"/>
        <v/>
      </c>
      <c r="AN325" s="5">
        <f t="shared" si="359"/>
        <v>45556</v>
      </c>
      <c r="AO325" s="5" t="str">
        <f t="shared" si="360"/>
        <v/>
      </c>
      <c r="AQ325" s="4" t="str">
        <f t="shared" si="323"/>
        <v>{"</v>
      </c>
      <c r="AR325" s="4" t="str">
        <f t="shared" si="324"/>
        <v>"</v>
      </c>
      <c r="AS325" s="4" t="str">
        <f t="shared" si="325"/>
        <v xml:space="preserve">: </v>
      </c>
      <c r="AT325" s="4" t="str">
        <f t="shared" si="326"/>
        <v>100.0</v>
      </c>
      <c r="AU325" s="4" t="str">
        <f t="shared" si="327"/>
        <v>}</v>
      </c>
      <c r="AW325" s="8" t="str">
        <f t="shared" si="362"/>
        <v>15% PUR</v>
      </c>
      <c r="AX325" s="8" t="str">
        <f t="shared" si="363"/>
        <v>0% PUR</v>
      </c>
      <c r="AY325" s="8" t="str">
        <f t="shared" si="364"/>
        <v>15% PUR</v>
      </c>
      <c r="AZ325" s="8" t="str">
        <f t="shared" si="365"/>
        <v>15% PUR</v>
      </c>
      <c r="BA325" s="8" t="str">
        <f t="shared" si="366"/>
        <v>15% PUR</v>
      </c>
      <c r="BB325" s="8" t="str">
        <f t="shared" si="367"/>
        <v>0% PUR</v>
      </c>
      <c r="BC325" s="4" t="str">
        <f t="shared" si="361"/>
        <v>Deduction of Advance Payment to Suppliers</v>
      </c>
      <c r="BD325" s="4" t="str">
        <f t="shared" si="328"/>
        <v>Manpower</v>
      </c>
      <c r="BE325" s="4" t="str">
        <f t="shared" si="329"/>
        <v>Machinary</v>
      </c>
      <c r="BF325" s="4" t="str">
        <f t="shared" si="330"/>
        <v>Deduction of Advance Payment to Suppliers</v>
      </c>
      <c r="BG325" s="4" t="str">
        <f t="shared" si="331"/>
        <v>Indirect Costs</v>
      </c>
      <c r="BH325" s="4" t="str">
        <f t="shared" si="332"/>
        <v>Overheads</v>
      </c>
      <c r="BI325" s="4">
        <f t="shared" si="368"/>
        <v>-1</v>
      </c>
      <c r="BJ325" s="4">
        <f t="shared" si="369"/>
        <v>1</v>
      </c>
      <c r="BK325" s="4">
        <f t="shared" si="370"/>
        <v>1</v>
      </c>
      <c r="BL325" s="4">
        <f t="shared" si="371"/>
        <v>-1</v>
      </c>
      <c r="BM325" s="4">
        <f t="shared" si="372"/>
        <v>1</v>
      </c>
      <c r="BN325" s="4">
        <f t="shared" si="373"/>
        <v>1</v>
      </c>
      <c r="BO325" s="26">
        <f t="shared" si="374"/>
        <v>120120</v>
      </c>
      <c r="BP325" s="26">
        <f t="shared" si="375"/>
        <v>58674</v>
      </c>
      <c r="BQ325" s="26">
        <f t="shared" si="376"/>
        <v>5416</v>
      </c>
      <c r="BR325" s="26">
        <f t="shared" si="377"/>
        <v>24050</v>
      </c>
      <c r="BS325" s="26">
        <f t="shared" si="378"/>
        <v>10289</v>
      </c>
      <c r="BT325" s="26">
        <f t="shared" si="379"/>
        <v>23739</v>
      </c>
      <c r="BU325" s="27">
        <f t="shared" si="380"/>
        <v>-259159</v>
      </c>
      <c r="BV325" s="27" t="str">
        <f t="shared" si="381"/>
        <v/>
      </c>
    </row>
    <row r="326" spans="1:74" x14ac:dyDescent="0.2">
      <c r="A326" s="4" t="s">
        <v>794</v>
      </c>
      <c r="B326" s="5">
        <v>45536</v>
      </c>
      <c r="C326" s="5">
        <f t="shared" si="333"/>
        <v>45506</v>
      </c>
      <c r="D326" s="31" t="s">
        <v>1038</v>
      </c>
      <c r="E326" s="4" t="str">
        <f t="shared" si="334"/>
        <v>Raw Material Supplier</v>
      </c>
      <c r="F326" s="31" t="s">
        <v>1039</v>
      </c>
      <c r="G326" s="4" t="str">
        <f t="shared" si="335"/>
        <v>Employees Wages &amp; Salaries</v>
      </c>
      <c r="H326" s="31" t="s">
        <v>1041</v>
      </c>
      <c r="I326" s="4" t="str">
        <f t="shared" si="336"/>
        <v>Machinary Depreciation &amp; Maintenance</v>
      </c>
      <c r="J326" s="31" t="s">
        <v>1040</v>
      </c>
      <c r="K326" s="4" t="str">
        <f t="shared" si="337"/>
        <v>Subcontractors &amp; Services</v>
      </c>
      <c r="L326" s="31" t="s">
        <v>1042</v>
      </c>
      <c r="M326" s="4" t="str">
        <f t="shared" si="338"/>
        <v>Indirect Costs</v>
      </c>
      <c r="N326" s="31" t="s">
        <v>1020</v>
      </c>
      <c r="O326" s="4" t="str">
        <f t="shared" si="339"/>
        <v>Overheads</v>
      </c>
      <c r="P326" s="5">
        <v>45565</v>
      </c>
      <c r="Q326" s="5">
        <f t="shared" si="340"/>
        <v>45535</v>
      </c>
      <c r="R326" s="5">
        <f t="shared" si="341"/>
        <v>45535</v>
      </c>
      <c r="S326" s="4">
        <v>346977</v>
      </c>
      <c r="T326" s="7">
        <f t="shared" si="322"/>
        <v>346977</v>
      </c>
      <c r="U326" s="4">
        <v>10250</v>
      </c>
      <c r="V326" s="4">
        <f>VLOOKUP(U326,'CC Odoo'!$A$1:$E$998,4,FALSE)</f>
        <v>1022</v>
      </c>
      <c r="W326" s="4" t="str">
        <f t="shared" si="342"/>
        <v>{"1022": 100.0}</v>
      </c>
      <c r="X326" s="4" t="str">
        <f t="shared" si="343"/>
        <v>3010092</v>
      </c>
      <c r="Y326" s="4" t="str">
        <f t="shared" si="344"/>
        <v>3010093</v>
      </c>
      <c r="Z326" s="4" t="str">
        <f t="shared" si="345"/>
        <v>3010094</v>
      </c>
      <c r="AA326" s="4" t="str">
        <f t="shared" si="346"/>
        <v>3010095</v>
      </c>
      <c r="AB326" s="4" t="str">
        <f t="shared" si="347"/>
        <v>3010096</v>
      </c>
      <c r="AC326" s="4" t="str">
        <f t="shared" si="348"/>
        <v>3010097</v>
      </c>
      <c r="AD326" s="5">
        <f t="shared" si="349"/>
        <v>45570</v>
      </c>
      <c r="AE326" s="5">
        <f t="shared" si="350"/>
        <v>45570</v>
      </c>
      <c r="AF326" s="5">
        <f t="shared" si="351"/>
        <v>45540</v>
      </c>
      <c r="AG326" s="5">
        <f t="shared" si="352"/>
        <v>45540</v>
      </c>
      <c r="AH326" s="5">
        <f t="shared" si="353"/>
        <v>45565</v>
      </c>
      <c r="AI326" s="5">
        <f t="shared" si="354"/>
        <v>45565</v>
      </c>
      <c r="AJ326" s="5">
        <f t="shared" si="355"/>
        <v>45550</v>
      </c>
      <c r="AK326" s="5">
        <f t="shared" si="356"/>
        <v>45550</v>
      </c>
      <c r="AL326" s="5">
        <f t="shared" si="357"/>
        <v>45535</v>
      </c>
      <c r="AM326" s="5">
        <f t="shared" si="358"/>
        <v>45535</v>
      </c>
      <c r="AN326" s="5">
        <f t="shared" si="359"/>
        <v>45556</v>
      </c>
      <c r="AO326" s="5">
        <f t="shared" si="360"/>
        <v>45556</v>
      </c>
      <c r="AQ326" s="4" t="str">
        <f t="shared" si="323"/>
        <v>{"</v>
      </c>
      <c r="AR326" s="4" t="str">
        <f t="shared" si="324"/>
        <v>"</v>
      </c>
      <c r="AS326" s="4" t="str">
        <f t="shared" si="325"/>
        <v xml:space="preserve">: </v>
      </c>
      <c r="AT326" s="4" t="str">
        <f t="shared" si="326"/>
        <v>100.0</v>
      </c>
      <c r="AU326" s="4" t="str">
        <f t="shared" si="327"/>
        <v>}</v>
      </c>
      <c r="AW326" s="8" t="str">
        <f t="shared" si="362"/>
        <v>15% PUR</v>
      </c>
      <c r="AX326" s="8" t="str">
        <f t="shared" si="363"/>
        <v>0% PUR</v>
      </c>
      <c r="AY326" s="8" t="str">
        <f t="shared" si="364"/>
        <v>15% PUR</v>
      </c>
      <c r="AZ326" s="8" t="str">
        <f t="shared" si="365"/>
        <v>15% PUR</v>
      </c>
      <c r="BA326" s="8" t="str">
        <f t="shared" si="366"/>
        <v>15% PUR</v>
      </c>
      <c r="BB326" s="8" t="str">
        <f t="shared" si="367"/>
        <v>0% PUR</v>
      </c>
      <c r="BC326" s="4" t="str">
        <f t="shared" si="361"/>
        <v>Raw Material</v>
      </c>
      <c r="BD326" s="4" t="str">
        <f t="shared" si="328"/>
        <v>Manpower</v>
      </c>
      <c r="BE326" s="4" t="str">
        <f t="shared" si="329"/>
        <v>Machinary</v>
      </c>
      <c r="BF326" s="4" t="str">
        <f t="shared" si="330"/>
        <v>Subcontractors</v>
      </c>
      <c r="BG326" s="4" t="str">
        <f t="shared" si="331"/>
        <v>Indirect Costs</v>
      </c>
      <c r="BH326" s="4" t="str">
        <f t="shared" si="332"/>
        <v>Overheads</v>
      </c>
      <c r="BI326" s="4">
        <f t="shared" si="368"/>
        <v>1</v>
      </c>
      <c r="BJ326" s="4">
        <f t="shared" si="369"/>
        <v>1</v>
      </c>
      <c r="BK326" s="4">
        <f t="shared" si="370"/>
        <v>1</v>
      </c>
      <c r="BL326" s="4">
        <f t="shared" si="371"/>
        <v>1</v>
      </c>
      <c r="BM326" s="4">
        <f t="shared" si="372"/>
        <v>1</v>
      </c>
      <c r="BN326" s="4">
        <f t="shared" si="373"/>
        <v>1</v>
      </c>
      <c r="BO326" s="26">
        <f t="shared" si="374"/>
        <v>160824</v>
      </c>
      <c r="BP326" s="26">
        <f t="shared" si="375"/>
        <v>78556</v>
      </c>
      <c r="BQ326" s="26">
        <f t="shared" si="376"/>
        <v>7252</v>
      </c>
      <c r="BR326" s="26">
        <f t="shared" si="377"/>
        <v>32199</v>
      </c>
      <c r="BS326" s="26">
        <f t="shared" si="378"/>
        <v>13775</v>
      </c>
      <c r="BT326" s="26">
        <f t="shared" si="379"/>
        <v>31783</v>
      </c>
      <c r="BU326" s="27">
        <f t="shared" si="380"/>
        <v>346977</v>
      </c>
      <c r="BV326" s="27">
        <f t="shared" si="381"/>
        <v>324389</v>
      </c>
    </row>
    <row r="327" spans="1:74" x14ac:dyDescent="0.2">
      <c r="A327" s="4" t="s">
        <v>795</v>
      </c>
      <c r="B327" s="5">
        <v>45536</v>
      </c>
      <c r="C327" s="5" t="str">
        <f t="shared" si="333"/>
        <v/>
      </c>
      <c r="D327" s="31" t="s">
        <v>1038</v>
      </c>
      <c r="E327" s="4" t="str">
        <f t="shared" si="334"/>
        <v/>
      </c>
      <c r="F327" s="31" t="s">
        <v>1039</v>
      </c>
      <c r="G327" s="4" t="str">
        <f t="shared" si="335"/>
        <v/>
      </c>
      <c r="H327" s="31" t="s">
        <v>1041</v>
      </c>
      <c r="I327" s="4" t="str">
        <f t="shared" si="336"/>
        <v/>
      </c>
      <c r="J327" s="31" t="s">
        <v>1040</v>
      </c>
      <c r="K327" s="4" t="str">
        <f t="shared" si="337"/>
        <v/>
      </c>
      <c r="L327" s="31" t="s">
        <v>1042</v>
      </c>
      <c r="M327" s="4" t="str">
        <f t="shared" si="338"/>
        <v/>
      </c>
      <c r="N327" s="31" t="s">
        <v>1020</v>
      </c>
      <c r="O327" s="4" t="str">
        <f t="shared" si="339"/>
        <v/>
      </c>
      <c r="P327" s="5">
        <v>45565</v>
      </c>
      <c r="Q327" s="5" t="str">
        <f t="shared" si="340"/>
        <v/>
      </c>
      <c r="R327" s="5" t="str">
        <f t="shared" si="341"/>
        <v/>
      </c>
      <c r="S327" s="4">
        <v>69395.400000000009</v>
      </c>
      <c r="T327" s="7">
        <f t="shared" si="322"/>
        <v>69395</v>
      </c>
      <c r="U327" s="4">
        <v>10250</v>
      </c>
      <c r="V327" s="4">
        <f>VLOOKUP(U327,'CC Odoo'!$A$1:$E$998,4,FALSE)</f>
        <v>1022</v>
      </c>
      <c r="W327" s="4" t="str">
        <f t="shared" si="342"/>
        <v>{"1022": 100.0}</v>
      </c>
      <c r="X327" s="4" t="str">
        <f t="shared" si="343"/>
        <v>101011701</v>
      </c>
      <c r="Y327" s="4" t="str">
        <f t="shared" si="344"/>
        <v>3010093</v>
      </c>
      <c r="Z327" s="4" t="str">
        <f t="shared" si="345"/>
        <v>3010094</v>
      </c>
      <c r="AA327" s="4" t="str">
        <f t="shared" si="346"/>
        <v>101011701</v>
      </c>
      <c r="AB327" s="4" t="str">
        <f t="shared" si="347"/>
        <v>3010096</v>
      </c>
      <c r="AC327" s="4" t="str">
        <f t="shared" si="348"/>
        <v>3010097</v>
      </c>
      <c r="AD327" s="5">
        <f t="shared" si="349"/>
        <v>45570</v>
      </c>
      <c r="AE327" s="5" t="str">
        <f t="shared" si="350"/>
        <v/>
      </c>
      <c r="AF327" s="5">
        <f t="shared" si="351"/>
        <v>45540</v>
      </c>
      <c r="AG327" s="5" t="str">
        <f t="shared" si="352"/>
        <v/>
      </c>
      <c r="AH327" s="5">
        <f t="shared" si="353"/>
        <v>45565</v>
      </c>
      <c r="AI327" s="5" t="str">
        <f t="shared" si="354"/>
        <v/>
      </c>
      <c r="AJ327" s="5">
        <f t="shared" si="355"/>
        <v>45550</v>
      </c>
      <c r="AK327" s="5" t="str">
        <f t="shared" si="356"/>
        <v/>
      </c>
      <c r="AL327" s="5">
        <f t="shared" si="357"/>
        <v>45535</v>
      </c>
      <c r="AM327" s="5" t="str">
        <f t="shared" si="358"/>
        <v/>
      </c>
      <c r="AN327" s="5">
        <f t="shared" si="359"/>
        <v>45556</v>
      </c>
      <c r="AO327" s="5" t="str">
        <f t="shared" si="360"/>
        <v/>
      </c>
      <c r="AQ327" s="4" t="str">
        <f t="shared" si="323"/>
        <v>{"</v>
      </c>
      <c r="AR327" s="4" t="str">
        <f t="shared" si="324"/>
        <v>"</v>
      </c>
      <c r="AS327" s="4" t="str">
        <f t="shared" si="325"/>
        <v xml:space="preserve">: </v>
      </c>
      <c r="AT327" s="4" t="str">
        <f t="shared" si="326"/>
        <v>100.0</v>
      </c>
      <c r="AU327" s="4" t="str">
        <f t="shared" si="327"/>
        <v>}</v>
      </c>
      <c r="AW327" s="8" t="str">
        <f t="shared" si="362"/>
        <v>15% PUR</v>
      </c>
      <c r="AX327" s="8" t="str">
        <f t="shared" si="363"/>
        <v>0% PUR</v>
      </c>
      <c r="AY327" s="8" t="str">
        <f t="shared" si="364"/>
        <v>15% PUR</v>
      </c>
      <c r="AZ327" s="8" t="str">
        <f t="shared" si="365"/>
        <v>15% PUR</v>
      </c>
      <c r="BA327" s="8" t="str">
        <f t="shared" si="366"/>
        <v>15% PUR</v>
      </c>
      <c r="BB327" s="8" t="str">
        <f t="shared" si="367"/>
        <v>0% PUR</v>
      </c>
      <c r="BC327" s="4" t="str">
        <f t="shared" si="361"/>
        <v>Deduction of Advance Payment to Suppliers</v>
      </c>
      <c r="BD327" s="4" t="str">
        <f t="shared" si="328"/>
        <v>Manpower</v>
      </c>
      <c r="BE327" s="4" t="str">
        <f t="shared" si="329"/>
        <v>Machinary</v>
      </c>
      <c r="BF327" s="4" t="str">
        <f t="shared" si="330"/>
        <v>Deduction of Advance Payment to Suppliers</v>
      </c>
      <c r="BG327" s="4" t="str">
        <f t="shared" si="331"/>
        <v>Indirect Costs</v>
      </c>
      <c r="BH327" s="4" t="str">
        <f t="shared" si="332"/>
        <v>Overheads</v>
      </c>
      <c r="BI327" s="4">
        <f t="shared" si="368"/>
        <v>-1</v>
      </c>
      <c r="BJ327" s="4">
        <f t="shared" si="369"/>
        <v>1</v>
      </c>
      <c r="BK327" s="4">
        <f t="shared" si="370"/>
        <v>1</v>
      </c>
      <c r="BL327" s="4">
        <f t="shared" si="371"/>
        <v>-1</v>
      </c>
      <c r="BM327" s="4">
        <f t="shared" si="372"/>
        <v>1</v>
      </c>
      <c r="BN327" s="4">
        <f t="shared" si="373"/>
        <v>1</v>
      </c>
      <c r="BO327" s="26">
        <f t="shared" si="374"/>
        <v>32165</v>
      </c>
      <c r="BP327" s="26">
        <f t="shared" si="375"/>
        <v>15711</v>
      </c>
      <c r="BQ327" s="26">
        <f t="shared" si="376"/>
        <v>1450</v>
      </c>
      <c r="BR327" s="26">
        <f t="shared" si="377"/>
        <v>6440</v>
      </c>
      <c r="BS327" s="26">
        <f t="shared" si="378"/>
        <v>2755</v>
      </c>
      <c r="BT327" s="26">
        <f t="shared" si="379"/>
        <v>6357</v>
      </c>
      <c r="BU327" s="27">
        <f t="shared" si="380"/>
        <v>-69395</v>
      </c>
      <c r="BV327" s="27" t="str">
        <f t="shared" si="381"/>
        <v/>
      </c>
    </row>
    <row r="328" spans="1:74" x14ac:dyDescent="0.2">
      <c r="A328" s="4" t="s">
        <v>794</v>
      </c>
      <c r="B328" s="5">
        <v>45536</v>
      </c>
      <c r="C328" s="5">
        <f t="shared" si="333"/>
        <v>45506</v>
      </c>
      <c r="D328" s="31" t="s">
        <v>1038</v>
      </c>
      <c r="E328" s="4" t="str">
        <f t="shared" si="334"/>
        <v>Raw Material Supplier</v>
      </c>
      <c r="F328" s="31" t="s">
        <v>1039</v>
      </c>
      <c r="G328" s="4" t="str">
        <f t="shared" si="335"/>
        <v>Employees Wages &amp; Salaries</v>
      </c>
      <c r="H328" s="31" t="s">
        <v>1041</v>
      </c>
      <c r="I328" s="4" t="str">
        <f t="shared" si="336"/>
        <v>Machinary Depreciation &amp; Maintenance</v>
      </c>
      <c r="J328" s="31" t="s">
        <v>1040</v>
      </c>
      <c r="K328" s="4" t="str">
        <f t="shared" si="337"/>
        <v>Subcontractors &amp; Services</v>
      </c>
      <c r="L328" s="31" t="s">
        <v>1042</v>
      </c>
      <c r="M328" s="4" t="str">
        <f t="shared" si="338"/>
        <v>Indirect Costs</v>
      </c>
      <c r="N328" s="31" t="s">
        <v>1020</v>
      </c>
      <c r="O328" s="4" t="str">
        <f t="shared" si="339"/>
        <v>Overheads</v>
      </c>
      <c r="P328" s="5">
        <v>45565</v>
      </c>
      <c r="Q328" s="5">
        <f t="shared" si="340"/>
        <v>45535</v>
      </c>
      <c r="R328" s="5">
        <f t="shared" si="341"/>
        <v>45535</v>
      </c>
      <c r="S328" s="4">
        <v>1300000</v>
      </c>
      <c r="T328" s="7">
        <f t="shared" si="322"/>
        <v>1300000</v>
      </c>
      <c r="U328" s="4">
        <v>10249</v>
      </c>
      <c r="V328" s="4">
        <f>VLOOKUP(U328,'CC Odoo'!$A$1:$E$998,4,FALSE)</f>
        <v>1021</v>
      </c>
      <c r="W328" s="4" t="str">
        <f t="shared" si="342"/>
        <v>{"1021": 100.0}</v>
      </c>
      <c r="X328" s="4" t="str">
        <f t="shared" si="343"/>
        <v>3010092</v>
      </c>
      <c r="Y328" s="4" t="str">
        <f t="shared" si="344"/>
        <v>3010093</v>
      </c>
      <c r="Z328" s="4" t="str">
        <f t="shared" si="345"/>
        <v>3010094</v>
      </c>
      <c r="AA328" s="4" t="str">
        <f t="shared" si="346"/>
        <v>3010095</v>
      </c>
      <c r="AB328" s="4" t="str">
        <f t="shared" si="347"/>
        <v>3010096</v>
      </c>
      <c r="AC328" s="4" t="str">
        <f t="shared" si="348"/>
        <v>3010097</v>
      </c>
      <c r="AD328" s="5">
        <f t="shared" si="349"/>
        <v>45570</v>
      </c>
      <c r="AE328" s="5">
        <f t="shared" si="350"/>
        <v>45570</v>
      </c>
      <c r="AF328" s="5">
        <f t="shared" si="351"/>
        <v>45540</v>
      </c>
      <c r="AG328" s="5">
        <f t="shared" si="352"/>
        <v>45540</v>
      </c>
      <c r="AH328" s="5">
        <f t="shared" si="353"/>
        <v>45565</v>
      </c>
      <c r="AI328" s="5">
        <f t="shared" si="354"/>
        <v>45565</v>
      </c>
      <c r="AJ328" s="5">
        <f t="shared" si="355"/>
        <v>45550</v>
      </c>
      <c r="AK328" s="5">
        <f t="shared" si="356"/>
        <v>45550</v>
      </c>
      <c r="AL328" s="5">
        <f t="shared" si="357"/>
        <v>45535</v>
      </c>
      <c r="AM328" s="5">
        <f t="shared" si="358"/>
        <v>45535</v>
      </c>
      <c r="AN328" s="5">
        <f t="shared" si="359"/>
        <v>45556</v>
      </c>
      <c r="AO328" s="5">
        <f t="shared" si="360"/>
        <v>45556</v>
      </c>
      <c r="AQ328" s="4" t="str">
        <f t="shared" si="323"/>
        <v>{"</v>
      </c>
      <c r="AR328" s="4" t="str">
        <f t="shared" si="324"/>
        <v>"</v>
      </c>
      <c r="AS328" s="4" t="str">
        <f t="shared" si="325"/>
        <v xml:space="preserve">: </v>
      </c>
      <c r="AT328" s="4" t="str">
        <f t="shared" si="326"/>
        <v>100.0</v>
      </c>
      <c r="AU328" s="4" t="str">
        <f t="shared" si="327"/>
        <v>}</v>
      </c>
      <c r="AW328" s="8" t="str">
        <f t="shared" si="362"/>
        <v>15% PUR</v>
      </c>
      <c r="AX328" s="8" t="str">
        <f t="shared" si="363"/>
        <v>0% PUR</v>
      </c>
      <c r="AY328" s="8" t="str">
        <f t="shared" si="364"/>
        <v>15% PUR</v>
      </c>
      <c r="AZ328" s="8" t="str">
        <f t="shared" si="365"/>
        <v>15% PUR</v>
      </c>
      <c r="BA328" s="8" t="str">
        <f t="shared" si="366"/>
        <v>15% PUR</v>
      </c>
      <c r="BB328" s="8" t="str">
        <f t="shared" si="367"/>
        <v>0% PUR</v>
      </c>
      <c r="BC328" s="4" t="str">
        <f t="shared" si="361"/>
        <v>Raw Material</v>
      </c>
      <c r="BD328" s="4" t="str">
        <f t="shared" si="328"/>
        <v>Manpower</v>
      </c>
      <c r="BE328" s="4" t="str">
        <f t="shared" si="329"/>
        <v>Machinary</v>
      </c>
      <c r="BF328" s="4" t="str">
        <f t="shared" si="330"/>
        <v>Subcontractors</v>
      </c>
      <c r="BG328" s="4" t="str">
        <f t="shared" si="331"/>
        <v>Indirect Costs</v>
      </c>
      <c r="BH328" s="4" t="str">
        <f t="shared" si="332"/>
        <v>Overheads</v>
      </c>
      <c r="BI328" s="4">
        <f t="shared" si="368"/>
        <v>1</v>
      </c>
      <c r="BJ328" s="4">
        <f t="shared" si="369"/>
        <v>1</v>
      </c>
      <c r="BK328" s="4">
        <f t="shared" si="370"/>
        <v>1</v>
      </c>
      <c r="BL328" s="4">
        <f t="shared" si="371"/>
        <v>1</v>
      </c>
      <c r="BM328" s="4">
        <f t="shared" si="372"/>
        <v>1</v>
      </c>
      <c r="BN328" s="4">
        <f t="shared" si="373"/>
        <v>1</v>
      </c>
      <c r="BO328" s="26">
        <f t="shared" si="374"/>
        <v>602550</v>
      </c>
      <c r="BP328" s="26">
        <f t="shared" si="375"/>
        <v>294320</v>
      </c>
      <c r="BQ328" s="26">
        <f t="shared" si="376"/>
        <v>27170</v>
      </c>
      <c r="BR328" s="26">
        <f t="shared" si="377"/>
        <v>120640</v>
      </c>
      <c r="BS328" s="26">
        <f t="shared" si="378"/>
        <v>51610</v>
      </c>
      <c r="BT328" s="26">
        <f t="shared" si="379"/>
        <v>119080</v>
      </c>
      <c r="BU328" s="27">
        <f t="shared" si="380"/>
        <v>1300000</v>
      </c>
      <c r="BV328" s="27">
        <f t="shared" si="381"/>
        <v>1215370</v>
      </c>
    </row>
    <row r="329" spans="1:74" x14ac:dyDescent="0.2">
      <c r="A329" s="4" t="s">
        <v>795</v>
      </c>
      <c r="B329" s="5">
        <v>45536</v>
      </c>
      <c r="C329" s="5" t="str">
        <f t="shared" si="333"/>
        <v/>
      </c>
      <c r="D329" s="31" t="s">
        <v>1038</v>
      </c>
      <c r="E329" s="4" t="str">
        <f t="shared" si="334"/>
        <v/>
      </c>
      <c r="F329" s="31" t="s">
        <v>1039</v>
      </c>
      <c r="G329" s="4" t="str">
        <f t="shared" si="335"/>
        <v/>
      </c>
      <c r="H329" s="31" t="s">
        <v>1041</v>
      </c>
      <c r="I329" s="4" t="str">
        <f t="shared" si="336"/>
        <v/>
      </c>
      <c r="J329" s="31" t="s">
        <v>1040</v>
      </c>
      <c r="K329" s="4" t="str">
        <f t="shared" si="337"/>
        <v/>
      </c>
      <c r="L329" s="31" t="s">
        <v>1042</v>
      </c>
      <c r="M329" s="4" t="str">
        <f t="shared" si="338"/>
        <v/>
      </c>
      <c r="N329" s="31" t="s">
        <v>1020</v>
      </c>
      <c r="O329" s="4" t="str">
        <f t="shared" si="339"/>
        <v/>
      </c>
      <c r="P329" s="5">
        <v>45565</v>
      </c>
      <c r="Q329" s="5" t="str">
        <f t="shared" si="340"/>
        <v/>
      </c>
      <c r="R329" s="5" t="str">
        <f t="shared" si="341"/>
        <v/>
      </c>
      <c r="S329" s="4">
        <v>195000</v>
      </c>
      <c r="T329" s="7">
        <f t="shared" si="322"/>
        <v>195000</v>
      </c>
      <c r="U329" s="4">
        <v>10249</v>
      </c>
      <c r="V329" s="4">
        <f>VLOOKUP(U329,'CC Odoo'!$A$1:$E$998,4,FALSE)</f>
        <v>1021</v>
      </c>
      <c r="W329" s="4" t="str">
        <f t="shared" si="342"/>
        <v>{"1021": 100.0}</v>
      </c>
      <c r="X329" s="4" t="str">
        <f t="shared" si="343"/>
        <v>101011701</v>
      </c>
      <c r="Y329" s="4" t="str">
        <f t="shared" si="344"/>
        <v>3010093</v>
      </c>
      <c r="Z329" s="4" t="str">
        <f t="shared" si="345"/>
        <v>3010094</v>
      </c>
      <c r="AA329" s="4" t="str">
        <f t="shared" si="346"/>
        <v>101011701</v>
      </c>
      <c r="AB329" s="4" t="str">
        <f t="shared" si="347"/>
        <v>3010096</v>
      </c>
      <c r="AC329" s="4" t="str">
        <f t="shared" si="348"/>
        <v>3010097</v>
      </c>
      <c r="AD329" s="5">
        <f t="shared" si="349"/>
        <v>45570</v>
      </c>
      <c r="AE329" s="5" t="str">
        <f t="shared" si="350"/>
        <v/>
      </c>
      <c r="AF329" s="5">
        <f t="shared" si="351"/>
        <v>45540</v>
      </c>
      <c r="AG329" s="5" t="str">
        <f t="shared" si="352"/>
        <v/>
      </c>
      <c r="AH329" s="5">
        <f t="shared" si="353"/>
        <v>45565</v>
      </c>
      <c r="AI329" s="5" t="str">
        <f t="shared" si="354"/>
        <v/>
      </c>
      <c r="AJ329" s="5">
        <f t="shared" si="355"/>
        <v>45550</v>
      </c>
      <c r="AK329" s="5" t="str">
        <f t="shared" si="356"/>
        <v/>
      </c>
      <c r="AL329" s="5">
        <f t="shared" si="357"/>
        <v>45535</v>
      </c>
      <c r="AM329" s="5" t="str">
        <f t="shared" si="358"/>
        <v/>
      </c>
      <c r="AN329" s="5">
        <f t="shared" si="359"/>
        <v>45556</v>
      </c>
      <c r="AO329" s="5" t="str">
        <f t="shared" si="360"/>
        <v/>
      </c>
      <c r="AQ329" s="4" t="str">
        <f t="shared" si="323"/>
        <v>{"</v>
      </c>
      <c r="AR329" s="4" t="str">
        <f t="shared" si="324"/>
        <v>"</v>
      </c>
      <c r="AS329" s="4" t="str">
        <f t="shared" si="325"/>
        <v xml:space="preserve">: </v>
      </c>
      <c r="AT329" s="4" t="str">
        <f t="shared" si="326"/>
        <v>100.0</v>
      </c>
      <c r="AU329" s="4" t="str">
        <f t="shared" si="327"/>
        <v>}</v>
      </c>
      <c r="AW329" s="8" t="str">
        <f t="shared" si="362"/>
        <v>15% PUR</v>
      </c>
      <c r="AX329" s="8" t="str">
        <f t="shared" si="363"/>
        <v>0% PUR</v>
      </c>
      <c r="AY329" s="8" t="str">
        <f t="shared" si="364"/>
        <v>15% PUR</v>
      </c>
      <c r="AZ329" s="8" t="str">
        <f t="shared" si="365"/>
        <v>15% PUR</v>
      </c>
      <c r="BA329" s="8" t="str">
        <f t="shared" si="366"/>
        <v>15% PUR</v>
      </c>
      <c r="BB329" s="8" t="str">
        <f t="shared" si="367"/>
        <v>0% PUR</v>
      </c>
      <c r="BC329" s="4" t="str">
        <f t="shared" si="361"/>
        <v>Deduction of Advance Payment to Suppliers</v>
      </c>
      <c r="BD329" s="4" t="str">
        <f t="shared" si="328"/>
        <v>Manpower</v>
      </c>
      <c r="BE329" s="4" t="str">
        <f t="shared" si="329"/>
        <v>Machinary</v>
      </c>
      <c r="BF329" s="4" t="str">
        <f t="shared" si="330"/>
        <v>Deduction of Advance Payment to Suppliers</v>
      </c>
      <c r="BG329" s="4" t="str">
        <f t="shared" si="331"/>
        <v>Indirect Costs</v>
      </c>
      <c r="BH329" s="4" t="str">
        <f t="shared" si="332"/>
        <v>Overheads</v>
      </c>
      <c r="BI329" s="4">
        <f t="shared" si="368"/>
        <v>-1</v>
      </c>
      <c r="BJ329" s="4">
        <f t="shared" si="369"/>
        <v>1</v>
      </c>
      <c r="BK329" s="4">
        <f t="shared" si="370"/>
        <v>1</v>
      </c>
      <c r="BL329" s="4">
        <f t="shared" si="371"/>
        <v>-1</v>
      </c>
      <c r="BM329" s="4">
        <f t="shared" si="372"/>
        <v>1</v>
      </c>
      <c r="BN329" s="4">
        <f t="shared" si="373"/>
        <v>1</v>
      </c>
      <c r="BO329" s="26">
        <f t="shared" si="374"/>
        <v>90383</v>
      </c>
      <c r="BP329" s="26">
        <f t="shared" si="375"/>
        <v>44148</v>
      </c>
      <c r="BQ329" s="26">
        <f t="shared" si="376"/>
        <v>4076</v>
      </c>
      <c r="BR329" s="26">
        <f t="shared" si="377"/>
        <v>18096</v>
      </c>
      <c r="BS329" s="26">
        <f t="shared" si="378"/>
        <v>7742</v>
      </c>
      <c r="BT329" s="26">
        <f t="shared" si="379"/>
        <v>17862</v>
      </c>
      <c r="BU329" s="27">
        <f t="shared" si="380"/>
        <v>-195000</v>
      </c>
      <c r="BV329" s="27" t="str">
        <f t="shared" si="381"/>
        <v/>
      </c>
    </row>
    <row r="330" spans="1:74" x14ac:dyDescent="0.2">
      <c r="A330" s="4" t="s">
        <v>794</v>
      </c>
      <c r="B330" s="5">
        <v>45536</v>
      </c>
      <c r="C330" s="5">
        <f t="shared" si="333"/>
        <v>45506</v>
      </c>
      <c r="D330" s="31" t="s">
        <v>1038</v>
      </c>
      <c r="E330" s="4" t="str">
        <f t="shared" si="334"/>
        <v>Raw Material Supplier</v>
      </c>
      <c r="F330" s="31" t="s">
        <v>1039</v>
      </c>
      <c r="G330" s="4" t="str">
        <f t="shared" si="335"/>
        <v>Employees Wages &amp; Salaries</v>
      </c>
      <c r="H330" s="31" t="s">
        <v>1041</v>
      </c>
      <c r="I330" s="4" t="str">
        <f t="shared" si="336"/>
        <v>Machinary Depreciation &amp; Maintenance</v>
      </c>
      <c r="J330" s="31" t="s">
        <v>1040</v>
      </c>
      <c r="K330" s="4" t="str">
        <f t="shared" si="337"/>
        <v>Subcontractors &amp; Services</v>
      </c>
      <c r="L330" s="31" t="s">
        <v>1042</v>
      </c>
      <c r="M330" s="4" t="str">
        <f t="shared" si="338"/>
        <v>Indirect Costs</v>
      </c>
      <c r="N330" s="31" t="s">
        <v>1020</v>
      </c>
      <c r="O330" s="4" t="str">
        <f t="shared" si="339"/>
        <v>Overheads</v>
      </c>
      <c r="P330" s="5">
        <v>45565</v>
      </c>
      <c r="Q330" s="5">
        <f t="shared" si="340"/>
        <v>45535</v>
      </c>
      <c r="R330" s="5">
        <f t="shared" si="341"/>
        <v>45535</v>
      </c>
      <c r="S330" s="4">
        <v>3132112.15</v>
      </c>
      <c r="T330" s="7">
        <f t="shared" si="322"/>
        <v>3132112</v>
      </c>
      <c r="U330" s="4">
        <v>10997</v>
      </c>
      <c r="V330" s="4">
        <f>VLOOKUP(U330,'CC Odoo'!$A$1:$E$998,4,FALSE)</f>
        <v>1109</v>
      </c>
      <c r="W330" s="4" t="str">
        <f t="shared" si="342"/>
        <v>{"1109": 100.0}</v>
      </c>
      <c r="X330" s="4" t="str">
        <f t="shared" si="343"/>
        <v>3010092</v>
      </c>
      <c r="Y330" s="4" t="str">
        <f t="shared" si="344"/>
        <v>3010093</v>
      </c>
      <c r="Z330" s="4" t="str">
        <f t="shared" si="345"/>
        <v>3010094</v>
      </c>
      <c r="AA330" s="4" t="str">
        <f t="shared" si="346"/>
        <v>3010095</v>
      </c>
      <c r="AB330" s="4" t="str">
        <f t="shared" si="347"/>
        <v>3010096</v>
      </c>
      <c r="AC330" s="4" t="str">
        <f t="shared" si="348"/>
        <v>3010097</v>
      </c>
      <c r="AD330" s="5">
        <f t="shared" si="349"/>
        <v>45570</v>
      </c>
      <c r="AE330" s="5">
        <f t="shared" si="350"/>
        <v>45570</v>
      </c>
      <c r="AF330" s="5">
        <f t="shared" si="351"/>
        <v>45540</v>
      </c>
      <c r="AG330" s="5">
        <f t="shared" si="352"/>
        <v>45540</v>
      </c>
      <c r="AH330" s="5">
        <f t="shared" si="353"/>
        <v>45565</v>
      </c>
      <c r="AI330" s="5">
        <f t="shared" si="354"/>
        <v>45565</v>
      </c>
      <c r="AJ330" s="5">
        <f t="shared" si="355"/>
        <v>45550</v>
      </c>
      <c r="AK330" s="5">
        <f t="shared" si="356"/>
        <v>45550</v>
      </c>
      <c r="AL330" s="5">
        <f t="shared" si="357"/>
        <v>45535</v>
      </c>
      <c r="AM330" s="5">
        <f t="shared" si="358"/>
        <v>45535</v>
      </c>
      <c r="AN330" s="5">
        <f t="shared" si="359"/>
        <v>45556</v>
      </c>
      <c r="AO330" s="5">
        <f t="shared" si="360"/>
        <v>45556</v>
      </c>
      <c r="AQ330" s="4" t="str">
        <f t="shared" si="323"/>
        <v>{"</v>
      </c>
      <c r="AR330" s="4" t="str">
        <f t="shared" si="324"/>
        <v>"</v>
      </c>
      <c r="AS330" s="4" t="str">
        <f t="shared" si="325"/>
        <v xml:space="preserve">: </v>
      </c>
      <c r="AT330" s="4" t="str">
        <f t="shared" si="326"/>
        <v>100.0</v>
      </c>
      <c r="AU330" s="4" t="str">
        <f t="shared" si="327"/>
        <v>}</v>
      </c>
      <c r="AW330" s="8" t="str">
        <f t="shared" si="362"/>
        <v>15% PUR</v>
      </c>
      <c r="AX330" s="8" t="str">
        <f t="shared" si="363"/>
        <v>0% PUR</v>
      </c>
      <c r="AY330" s="8" t="str">
        <f t="shared" si="364"/>
        <v>15% PUR</v>
      </c>
      <c r="AZ330" s="8" t="str">
        <f t="shared" si="365"/>
        <v>15% PUR</v>
      </c>
      <c r="BA330" s="8" t="str">
        <f t="shared" si="366"/>
        <v>15% PUR</v>
      </c>
      <c r="BB330" s="8" t="str">
        <f t="shared" si="367"/>
        <v>0% PUR</v>
      </c>
      <c r="BC330" s="4" t="str">
        <f t="shared" si="361"/>
        <v>Raw Material</v>
      </c>
      <c r="BD330" s="4" t="str">
        <f t="shared" si="328"/>
        <v>Manpower</v>
      </c>
      <c r="BE330" s="4" t="str">
        <f t="shared" si="329"/>
        <v>Machinary</v>
      </c>
      <c r="BF330" s="4" t="str">
        <f t="shared" si="330"/>
        <v>Subcontractors</v>
      </c>
      <c r="BG330" s="4" t="str">
        <f t="shared" si="331"/>
        <v>Indirect Costs</v>
      </c>
      <c r="BH330" s="4" t="str">
        <f t="shared" si="332"/>
        <v>Overheads</v>
      </c>
      <c r="BI330" s="4">
        <f t="shared" si="368"/>
        <v>1</v>
      </c>
      <c r="BJ330" s="4">
        <f t="shared" si="369"/>
        <v>1</v>
      </c>
      <c r="BK330" s="4">
        <f t="shared" si="370"/>
        <v>1</v>
      </c>
      <c r="BL330" s="4">
        <f t="shared" si="371"/>
        <v>1</v>
      </c>
      <c r="BM330" s="4">
        <f t="shared" si="372"/>
        <v>1</v>
      </c>
      <c r="BN330" s="4">
        <f t="shared" si="373"/>
        <v>1</v>
      </c>
      <c r="BO330" s="26">
        <f t="shared" si="374"/>
        <v>1451734</v>
      </c>
      <c r="BP330" s="26">
        <f t="shared" si="375"/>
        <v>709110</v>
      </c>
      <c r="BQ330" s="26">
        <f t="shared" si="376"/>
        <v>65461</v>
      </c>
      <c r="BR330" s="26">
        <f t="shared" si="377"/>
        <v>290660</v>
      </c>
      <c r="BS330" s="26">
        <f t="shared" si="378"/>
        <v>124345</v>
      </c>
      <c r="BT330" s="26">
        <f t="shared" si="379"/>
        <v>286901</v>
      </c>
      <c r="BU330" s="27">
        <f t="shared" si="380"/>
        <v>3132112</v>
      </c>
      <c r="BV330" s="27">
        <f t="shared" si="381"/>
        <v>2928211</v>
      </c>
    </row>
    <row r="331" spans="1:74" x14ac:dyDescent="0.2">
      <c r="A331" s="4" t="s">
        <v>795</v>
      </c>
      <c r="B331" s="5">
        <v>45536</v>
      </c>
      <c r="C331" s="5" t="str">
        <f t="shared" si="333"/>
        <v/>
      </c>
      <c r="D331" s="31" t="s">
        <v>1038</v>
      </c>
      <c r="E331" s="4" t="str">
        <f t="shared" si="334"/>
        <v/>
      </c>
      <c r="F331" s="31" t="s">
        <v>1039</v>
      </c>
      <c r="G331" s="4" t="str">
        <f t="shared" si="335"/>
        <v/>
      </c>
      <c r="H331" s="31" t="s">
        <v>1041</v>
      </c>
      <c r="I331" s="4" t="str">
        <f t="shared" si="336"/>
        <v/>
      </c>
      <c r="J331" s="31" t="s">
        <v>1040</v>
      </c>
      <c r="K331" s="4" t="str">
        <f t="shared" si="337"/>
        <v/>
      </c>
      <c r="L331" s="31" t="s">
        <v>1042</v>
      </c>
      <c r="M331" s="4" t="str">
        <f t="shared" si="338"/>
        <v/>
      </c>
      <c r="N331" s="31" t="s">
        <v>1020</v>
      </c>
      <c r="O331" s="4" t="str">
        <f t="shared" si="339"/>
        <v/>
      </c>
      <c r="P331" s="5">
        <v>45565</v>
      </c>
      <c r="Q331" s="5" t="str">
        <f t="shared" si="340"/>
        <v/>
      </c>
      <c r="R331" s="5" t="str">
        <f t="shared" si="341"/>
        <v/>
      </c>
      <c r="S331" s="4">
        <v>626422.43000000005</v>
      </c>
      <c r="T331" s="7">
        <f t="shared" si="322"/>
        <v>626422</v>
      </c>
      <c r="U331" s="4">
        <v>10997</v>
      </c>
      <c r="V331" s="4">
        <f>VLOOKUP(U331,'CC Odoo'!$A$1:$E$998,4,FALSE)</f>
        <v>1109</v>
      </c>
      <c r="W331" s="4" t="str">
        <f t="shared" si="342"/>
        <v>{"1109": 100.0}</v>
      </c>
      <c r="X331" s="4" t="str">
        <f t="shared" si="343"/>
        <v>101011701</v>
      </c>
      <c r="Y331" s="4" t="str">
        <f t="shared" si="344"/>
        <v>3010093</v>
      </c>
      <c r="Z331" s="4" t="str">
        <f t="shared" si="345"/>
        <v>3010094</v>
      </c>
      <c r="AA331" s="4" t="str">
        <f t="shared" si="346"/>
        <v>101011701</v>
      </c>
      <c r="AB331" s="4" t="str">
        <f t="shared" si="347"/>
        <v>3010096</v>
      </c>
      <c r="AC331" s="4" t="str">
        <f t="shared" si="348"/>
        <v>3010097</v>
      </c>
      <c r="AD331" s="5">
        <f t="shared" si="349"/>
        <v>45570</v>
      </c>
      <c r="AE331" s="5" t="str">
        <f t="shared" si="350"/>
        <v/>
      </c>
      <c r="AF331" s="5">
        <f t="shared" si="351"/>
        <v>45540</v>
      </c>
      <c r="AG331" s="5" t="str">
        <f t="shared" si="352"/>
        <v/>
      </c>
      <c r="AH331" s="5">
        <f t="shared" si="353"/>
        <v>45565</v>
      </c>
      <c r="AI331" s="5" t="str">
        <f t="shared" si="354"/>
        <v/>
      </c>
      <c r="AJ331" s="5">
        <f t="shared" si="355"/>
        <v>45550</v>
      </c>
      <c r="AK331" s="5" t="str">
        <f t="shared" si="356"/>
        <v/>
      </c>
      <c r="AL331" s="5">
        <f t="shared" si="357"/>
        <v>45535</v>
      </c>
      <c r="AM331" s="5" t="str">
        <f t="shared" si="358"/>
        <v/>
      </c>
      <c r="AN331" s="5">
        <f t="shared" si="359"/>
        <v>45556</v>
      </c>
      <c r="AO331" s="5" t="str">
        <f t="shared" si="360"/>
        <v/>
      </c>
      <c r="AQ331" s="4" t="str">
        <f t="shared" si="323"/>
        <v>{"</v>
      </c>
      <c r="AR331" s="4" t="str">
        <f t="shared" si="324"/>
        <v>"</v>
      </c>
      <c r="AS331" s="4" t="str">
        <f t="shared" si="325"/>
        <v xml:space="preserve">: </v>
      </c>
      <c r="AT331" s="4" t="str">
        <f t="shared" si="326"/>
        <v>100.0</v>
      </c>
      <c r="AU331" s="4" t="str">
        <f t="shared" si="327"/>
        <v>}</v>
      </c>
      <c r="AW331" s="8" t="str">
        <f t="shared" si="362"/>
        <v>15% PUR</v>
      </c>
      <c r="AX331" s="8" t="str">
        <f t="shared" si="363"/>
        <v>0% PUR</v>
      </c>
      <c r="AY331" s="8" t="str">
        <f t="shared" si="364"/>
        <v>15% PUR</v>
      </c>
      <c r="AZ331" s="8" t="str">
        <f t="shared" si="365"/>
        <v>15% PUR</v>
      </c>
      <c r="BA331" s="8" t="str">
        <f t="shared" si="366"/>
        <v>15% PUR</v>
      </c>
      <c r="BB331" s="8" t="str">
        <f t="shared" si="367"/>
        <v>0% PUR</v>
      </c>
      <c r="BC331" s="4" t="str">
        <f t="shared" si="361"/>
        <v>Deduction of Advance Payment to Suppliers</v>
      </c>
      <c r="BD331" s="4" t="str">
        <f t="shared" si="328"/>
        <v>Manpower</v>
      </c>
      <c r="BE331" s="4" t="str">
        <f t="shared" si="329"/>
        <v>Machinary</v>
      </c>
      <c r="BF331" s="4" t="str">
        <f t="shared" si="330"/>
        <v>Deduction of Advance Payment to Suppliers</v>
      </c>
      <c r="BG331" s="4" t="str">
        <f t="shared" si="331"/>
        <v>Indirect Costs</v>
      </c>
      <c r="BH331" s="4" t="str">
        <f t="shared" si="332"/>
        <v>Overheads</v>
      </c>
      <c r="BI331" s="4">
        <f t="shared" si="368"/>
        <v>-1</v>
      </c>
      <c r="BJ331" s="4">
        <f t="shared" si="369"/>
        <v>1</v>
      </c>
      <c r="BK331" s="4">
        <f t="shared" si="370"/>
        <v>1</v>
      </c>
      <c r="BL331" s="4">
        <f t="shared" si="371"/>
        <v>-1</v>
      </c>
      <c r="BM331" s="4">
        <f t="shared" si="372"/>
        <v>1</v>
      </c>
      <c r="BN331" s="4">
        <f t="shared" si="373"/>
        <v>1</v>
      </c>
      <c r="BO331" s="26">
        <f t="shared" si="374"/>
        <v>290347</v>
      </c>
      <c r="BP331" s="26">
        <f t="shared" si="375"/>
        <v>141822</v>
      </c>
      <c r="BQ331" s="26">
        <f t="shared" si="376"/>
        <v>13092</v>
      </c>
      <c r="BR331" s="26">
        <f t="shared" si="377"/>
        <v>58132</v>
      </c>
      <c r="BS331" s="26">
        <f t="shared" si="378"/>
        <v>24869</v>
      </c>
      <c r="BT331" s="26">
        <f t="shared" si="379"/>
        <v>57380</v>
      </c>
      <c r="BU331" s="27">
        <f t="shared" si="380"/>
        <v>-626422</v>
      </c>
      <c r="BV331" s="27" t="str">
        <f t="shared" si="381"/>
        <v/>
      </c>
    </row>
    <row r="332" spans="1:74" x14ac:dyDescent="0.2">
      <c r="A332" s="4" t="s">
        <v>794</v>
      </c>
      <c r="B332" s="5">
        <v>45536</v>
      </c>
      <c r="C332" s="5">
        <f t="shared" si="333"/>
        <v>45506</v>
      </c>
      <c r="D332" s="31" t="s">
        <v>1038</v>
      </c>
      <c r="E332" s="4" t="str">
        <f t="shared" si="334"/>
        <v>Raw Material Supplier</v>
      </c>
      <c r="F332" s="31" t="s">
        <v>1039</v>
      </c>
      <c r="G332" s="4" t="str">
        <f t="shared" si="335"/>
        <v>Employees Wages &amp; Salaries</v>
      </c>
      <c r="H332" s="31" t="s">
        <v>1041</v>
      </c>
      <c r="I332" s="4" t="str">
        <f t="shared" si="336"/>
        <v>Machinary Depreciation &amp; Maintenance</v>
      </c>
      <c r="J332" s="31" t="s">
        <v>1040</v>
      </c>
      <c r="K332" s="4" t="str">
        <f t="shared" si="337"/>
        <v>Subcontractors &amp; Services</v>
      </c>
      <c r="L332" s="31" t="s">
        <v>1042</v>
      </c>
      <c r="M332" s="4" t="str">
        <f t="shared" si="338"/>
        <v>Indirect Costs</v>
      </c>
      <c r="N332" s="31" t="s">
        <v>1020</v>
      </c>
      <c r="O332" s="4" t="str">
        <f t="shared" si="339"/>
        <v>Overheads</v>
      </c>
      <c r="P332" s="5">
        <v>45565</v>
      </c>
      <c r="Q332" s="5">
        <f t="shared" si="340"/>
        <v>45535</v>
      </c>
      <c r="R332" s="5">
        <f t="shared" si="341"/>
        <v>45535</v>
      </c>
      <c r="S332" s="4">
        <v>8236081.1999999993</v>
      </c>
      <c r="T332" s="7">
        <f t="shared" si="322"/>
        <v>8236081</v>
      </c>
      <c r="U332" s="4">
        <v>10264</v>
      </c>
      <c r="V332" s="4">
        <f>VLOOKUP(U332,'CC Odoo'!$A$1:$E$998,4,FALSE)</f>
        <v>1110</v>
      </c>
      <c r="W332" s="4" t="str">
        <f t="shared" si="342"/>
        <v>{"1110": 100.0}</v>
      </c>
      <c r="X332" s="4" t="str">
        <f t="shared" si="343"/>
        <v>3010092</v>
      </c>
      <c r="Y332" s="4" t="str">
        <f t="shared" si="344"/>
        <v>3010093</v>
      </c>
      <c r="Z332" s="4" t="str">
        <f t="shared" si="345"/>
        <v>3010094</v>
      </c>
      <c r="AA332" s="4" t="str">
        <f t="shared" si="346"/>
        <v>3010095</v>
      </c>
      <c r="AB332" s="4" t="str">
        <f t="shared" si="347"/>
        <v>3010096</v>
      </c>
      <c r="AC332" s="4" t="str">
        <f t="shared" si="348"/>
        <v>3010097</v>
      </c>
      <c r="AD332" s="5">
        <f t="shared" si="349"/>
        <v>45570</v>
      </c>
      <c r="AE332" s="5">
        <f t="shared" si="350"/>
        <v>45570</v>
      </c>
      <c r="AF332" s="5">
        <f t="shared" si="351"/>
        <v>45540</v>
      </c>
      <c r="AG332" s="5">
        <f t="shared" si="352"/>
        <v>45540</v>
      </c>
      <c r="AH332" s="5">
        <f t="shared" si="353"/>
        <v>45565</v>
      </c>
      <c r="AI332" s="5">
        <f t="shared" si="354"/>
        <v>45565</v>
      </c>
      <c r="AJ332" s="5">
        <f t="shared" si="355"/>
        <v>45550</v>
      </c>
      <c r="AK332" s="5">
        <f t="shared" si="356"/>
        <v>45550</v>
      </c>
      <c r="AL332" s="5">
        <f t="shared" si="357"/>
        <v>45535</v>
      </c>
      <c r="AM332" s="5">
        <f t="shared" si="358"/>
        <v>45535</v>
      </c>
      <c r="AN332" s="5">
        <f t="shared" si="359"/>
        <v>45556</v>
      </c>
      <c r="AO332" s="5">
        <f t="shared" si="360"/>
        <v>45556</v>
      </c>
      <c r="AQ332" s="4" t="str">
        <f t="shared" si="323"/>
        <v>{"</v>
      </c>
      <c r="AR332" s="4" t="str">
        <f t="shared" si="324"/>
        <v>"</v>
      </c>
      <c r="AS332" s="4" t="str">
        <f t="shared" si="325"/>
        <v xml:space="preserve">: </v>
      </c>
      <c r="AT332" s="4" t="str">
        <f t="shared" si="326"/>
        <v>100.0</v>
      </c>
      <c r="AU332" s="4" t="str">
        <f t="shared" si="327"/>
        <v>}</v>
      </c>
      <c r="AW332" s="8" t="str">
        <f t="shared" si="362"/>
        <v>15% PUR</v>
      </c>
      <c r="AX332" s="8" t="str">
        <f t="shared" si="363"/>
        <v>0% PUR</v>
      </c>
      <c r="AY332" s="8" t="str">
        <f t="shared" si="364"/>
        <v>15% PUR</v>
      </c>
      <c r="AZ332" s="8" t="str">
        <f t="shared" si="365"/>
        <v>15% PUR</v>
      </c>
      <c r="BA332" s="8" t="str">
        <f t="shared" si="366"/>
        <v>15% PUR</v>
      </c>
      <c r="BB332" s="8" t="str">
        <f t="shared" si="367"/>
        <v>0% PUR</v>
      </c>
      <c r="BC332" s="4" t="str">
        <f t="shared" si="361"/>
        <v>Raw Material</v>
      </c>
      <c r="BD332" s="4" t="str">
        <f t="shared" si="328"/>
        <v>Manpower</v>
      </c>
      <c r="BE332" s="4" t="str">
        <f t="shared" si="329"/>
        <v>Machinary</v>
      </c>
      <c r="BF332" s="4" t="str">
        <f t="shared" si="330"/>
        <v>Subcontractors</v>
      </c>
      <c r="BG332" s="4" t="str">
        <f t="shared" si="331"/>
        <v>Indirect Costs</v>
      </c>
      <c r="BH332" s="4" t="str">
        <f t="shared" si="332"/>
        <v>Overheads</v>
      </c>
      <c r="BI332" s="4">
        <f t="shared" si="368"/>
        <v>1</v>
      </c>
      <c r="BJ332" s="4">
        <f t="shared" si="369"/>
        <v>1</v>
      </c>
      <c r="BK332" s="4">
        <f t="shared" si="370"/>
        <v>1</v>
      </c>
      <c r="BL332" s="4">
        <f t="shared" si="371"/>
        <v>1</v>
      </c>
      <c r="BM332" s="4">
        <f t="shared" si="372"/>
        <v>1</v>
      </c>
      <c r="BN332" s="4">
        <f t="shared" si="373"/>
        <v>1</v>
      </c>
      <c r="BO332" s="26">
        <f t="shared" si="374"/>
        <v>3817424</v>
      </c>
      <c r="BP332" s="26">
        <f t="shared" si="375"/>
        <v>1864649</v>
      </c>
      <c r="BQ332" s="26">
        <f t="shared" si="376"/>
        <v>172134</v>
      </c>
      <c r="BR332" s="26">
        <f t="shared" si="377"/>
        <v>764308</v>
      </c>
      <c r="BS332" s="26">
        <f t="shared" si="378"/>
        <v>326972</v>
      </c>
      <c r="BT332" s="26">
        <f t="shared" si="379"/>
        <v>754425</v>
      </c>
      <c r="BU332" s="27">
        <f t="shared" si="380"/>
        <v>8236081</v>
      </c>
      <c r="BV332" s="27">
        <f t="shared" si="381"/>
        <v>7699912</v>
      </c>
    </row>
    <row r="333" spans="1:74" x14ac:dyDescent="0.2">
      <c r="A333" s="4" t="s">
        <v>795</v>
      </c>
      <c r="B333" s="5">
        <v>45536</v>
      </c>
      <c r="C333" s="5" t="str">
        <f t="shared" si="333"/>
        <v/>
      </c>
      <c r="D333" s="31" t="s">
        <v>1038</v>
      </c>
      <c r="E333" s="4" t="str">
        <f t="shared" si="334"/>
        <v/>
      </c>
      <c r="F333" s="31" t="s">
        <v>1039</v>
      </c>
      <c r="G333" s="4" t="str">
        <f t="shared" si="335"/>
        <v/>
      </c>
      <c r="H333" s="31" t="s">
        <v>1041</v>
      </c>
      <c r="I333" s="4" t="str">
        <f t="shared" si="336"/>
        <v/>
      </c>
      <c r="J333" s="31" t="s">
        <v>1040</v>
      </c>
      <c r="K333" s="4" t="str">
        <f t="shared" si="337"/>
        <v/>
      </c>
      <c r="L333" s="31" t="s">
        <v>1042</v>
      </c>
      <c r="M333" s="4" t="str">
        <f t="shared" si="338"/>
        <v/>
      </c>
      <c r="N333" s="31" t="s">
        <v>1020</v>
      </c>
      <c r="O333" s="4" t="str">
        <f t="shared" si="339"/>
        <v/>
      </c>
      <c r="P333" s="5">
        <v>45565</v>
      </c>
      <c r="Q333" s="5" t="str">
        <f t="shared" si="340"/>
        <v/>
      </c>
      <c r="R333" s="5" t="str">
        <f t="shared" si="341"/>
        <v/>
      </c>
      <c r="S333" s="4">
        <v>2470824.36</v>
      </c>
      <c r="T333" s="7">
        <f t="shared" si="322"/>
        <v>2470824</v>
      </c>
      <c r="U333" s="4">
        <v>10264</v>
      </c>
      <c r="V333" s="4">
        <f>VLOOKUP(U333,'CC Odoo'!$A$1:$E$998,4,FALSE)</f>
        <v>1110</v>
      </c>
      <c r="W333" s="4" t="str">
        <f t="shared" si="342"/>
        <v>{"1110": 100.0}</v>
      </c>
      <c r="X333" s="4" t="str">
        <f t="shared" si="343"/>
        <v>101011701</v>
      </c>
      <c r="Y333" s="4" t="str">
        <f t="shared" si="344"/>
        <v>3010093</v>
      </c>
      <c r="Z333" s="4" t="str">
        <f t="shared" si="345"/>
        <v>3010094</v>
      </c>
      <c r="AA333" s="4" t="str">
        <f t="shared" si="346"/>
        <v>101011701</v>
      </c>
      <c r="AB333" s="4" t="str">
        <f t="shared" si="347"/>
        <v>3010096</v>
      </c>
      <c r="AC333" s="4" t="str">
        <f t="shared" si="348"/>
        <v>3010097</v>
      </c>
      <c r="AD333" s="5">
        <f t="shared" si="349"/>
        <v>45570</v>
      </c>
      <c r="AE333" s="5" t="str">
        <f t="shared" si="350"/>
        <v/>
      </c>
      <c r="AF333" s="5">
        <f t="shared" si="351"/>
        <v>45540</v>
      </c>
      <c r="AG333" s="5" t="str">
        <f t="shared" si="352"/>
        <v/>
      </c>
      <c r="AH333" s="5">
        <f t="shared" si="353"/>
        <v>45565</v>
      </c>
      <c r="AI333" s="5" t="str">
        <f t="shared" si="354"/>
        <v/>
      </c>
      <c r="AJ333" s="5">
        <f t="shared" si="355"/>
        <v>45550</v>
      </c>
      <c r="AK333" s="5" t="str">
        <f t="shared" si="356"/>
        <v/>
      </c>
      <c r="AL333" s="5">
        <f t="shared" si="357"/>
        <v>45535</v>
      </c>
      <c r="AM333" s="5" t="str">
        <f t="shared" si="358"/>
        <v/>
      </c>
      <c r="AN333" s="5">
        <f t="shared" si="359"/>
        <v>45556</v>
      </c>
      <c r="AO333" s="5" t="str">
        <f t="shared" si="360"/>
        <v/>
      </c>
      <c r="AQ333" s="4" t="str">
        <f t="shared" si="323"/>
        <v>{"</v>
      </c>
      <c r="AR333" s="4" t="str">
        <f t="shared" si="324"/>
        <v>"</v>
      </c>
      <c r="AS333" s="4" t="str">
        <f t="shared" si="325"/>
        <v xml:space="preserve">: </v>
      </c>
      <c r="AT333" s="4" t="str">
        <f t="shared" si="326"/>
        <v>100.0</v>
      </c>
      <c r="AU333" s="4" t="str">
        <f t="shared" si="327"/>
        <v>}</v>
      </c>
      <c r="AW333" s="8" t="str">
        <f t="shared" si="362"/>
        <v>15% PUR</v>
      </c>
      <c r="AX333" s="8" t="str">
        <f t="shared" si="363"/>
        <v>0% PUR</v>
      </c>
      <c r="AY333" s="8" t="str">
        <f t="shared" si="364"/>
        <v>15% PUR</v>
      </c>
      <c r="AZ333" s="8" t="str">
        <f t="shared" si="365"/>
        <v>15% PUR</v>
      </c>
      <c r="BA333" s="8" t="str">
        <f t="shared" si="366"/>
        <v>15% PUR</v>
      </c>
      <c r="BB333" s="8" t="str">
        <f t="shared" si="367"/>
        <v>0% PUR</v>
      </c>
      <c r="BC333" s="4" t="str">
        <f t="shared" si="361"/>
        <v>Deduction of Advance Payment to Suppliers</v>
      </c>
      <c r="BD333" s="4" t="str">
        <f t="shared" si="328"/>
        <v>Manpower</v>
      </c>
      <c r="BE333" s="4" t="str">
        <f t="shared" si="329"/>
        <v>Machinary</v>
      </c>
      <c r="BF333" s="4" t="str">
        <f t="shared" si="330"/>
        <v>Deduction of Advance Payment to Suppliers</v>
      </c>
      <c r="BG333" s="4" t="str">
        <f t="shared" si="331"/>
        <v>Indirect Costs</v>
      </c>
      <c r="BH333" s="4" t="str">
        <f t="shared" si="332"/>
        <v>Overheads</v>
      </c>
      <c r="BI333" s="4">
        <f t="shared" si="368"/>
        <v>-1</v>
      </c>
      <c r="BJ333" s="4">
        <f t="shared" si="369"/>
        <v>1</v>
      </c>
      <c r="BK333" s="4">
        <f t="shared" si="370"/>
        <v>1</v>
      </c>
      <c r="BL333" s="4">
        <f t="shared" si="371"/>
        <v>-1</v>
      </c>
      <c r="BM333" s="4">
        <f t="shared" si="372"/>
        <v>1</v>
      </c>
      <c r="BN333" s="4">
        <f t="shared" si="373"/>
        <v>1</v>
      </c>
      <c r="BO333" s="26">
        <f t="shared" si="374"/>
        <v>1145227</v>
      </c>
      <c r="BP333" s="26">
        <f t="shared" si="375"/>
        <v>559395</v>
      </c>
      <c r="BQ333" s="26">
        <f t="shared" si="376"/>
        <v>51640</v>
      </c>
      <c r="BR333" s="26">
        <f t="shared" si="377"/>
        <v>229292</v>
      </c>
      <c r="BS333" s="26">
        <f t="shared" si="378"/>
        <v>98092</v>
      </c>
      <c r="BT333" s="26">
        <f t="shared" si="379"/>
        <v>226327</v>
      </c>
      <c r="BU333" s="27">
        <f t="shared" si="380"/>
        <v>-2470824</v>
      </c>
      <c r="BV333" s="27" t="str">
        <f t="shared" si="381"/>
        <v/>
      </c>
    </row>
    <row r="334" spans="1:74" x14ac:dyDescent="0.2">
      <c r="A334" s="4" t="s">
        <v>794</v>
      </c>
      <c r="B334" s="5">
        <v>45536</v>
      </c>
      <c r="C334" s="5">
        <f t="shared" si="333"/>
        <v>45506</v>
      </c>
      <c r="D334" s="31" t="s">
        <v>1038</v>
      </c>
      <c r="E334" s="4" t="str">
        <f t="shared" si="334"/>
        <v>Raw Material Supplier</v>
      </c>
      <c r="F334" s="31" t="s">
        <v>1039</v>
      </c>
      <c r="G334" s="4" t="str">
        <f t="shared" si="335"/>
        <v>Employees Wages &amp; Salaries</v>
      </c>
      <c r="H334" s="31" t="s">
        <v>1041</v>
      </c>
      <c r="I334" s="4" t="str">
        <f t="shared" si="336"/>
        <v>Machinary Depreciation &amp; Maintenance</v>
      </c>
      <c r="J334" s="31" t="s">
        <v>1040</v>
      </c>
      <c r="K334" s="4" t="str">
        <f t="shared" si="337"/>
        <v>Subcontractors &amp; Services</v>
      </c>
      <c r="L334" s="31" t="s">
        <v>1042</v>
      </c>
      <c r="M334" s="4" t="str">
        <f t="shared" si="338"/>
        <v>Indirect Costs</v>
      </c>
      <c r="N334" s="31" t="s">
        <v>1020</v>
      </c>
      <c r="O334" s="4" t="str">
        <f t="shared" si="339"/>
        <v>Overheads</v>
      </c>
      <c r="P334" s="5">
        <v>45565</v>
      </c>
      <c r="Q334" s="5">
        <f t="shared" si="340"/>
        <v>45535</v>
      </c>
      <c r="R334" s="5">
        <f t="shared" si="341"/>
        <v>45535</v>
      </c>
      <c r="S334" s="4">
        <v>6745952.7000000002</v>
      </c>
      <c r="T334" s="7">
        <f t="shared" si="322"/>
        <v>6745953</v>
      </c>
      <c r="U334" s="4">
        <v>10265</v>
      </c>
      <c r="V334" s="4">
        <f>VLOOKUP(U334,'CC Odoo'!$A$1:$E$998,4,FALSE)</f>
        <v>61</v>
      </c>
      <c r="W334" s="4" t="str">
        <f t="shared" si="342"/>
        <v>{"61": 100.0}</v>
      </c>
      <c r="X334" s="4" t="str">
        <f t="shared" si="343"/>
        <v>3010092</v>
      </c>
      <c r="Y334" s="4" t="str">
        <f t="shared" si="344"/>
        <v>3010093</v>
      </c>
      <c r="Z334" s="4" t="str">
        <f t="shared" si="345"/>
        <v>3010094</v>
      </c>
      <c r="AA334" s="4" t="str">
        <f t="shared" si="346"/>
        <v>3010095</v>
      </c>
      <c r="AB334" s="4" t="str">
        <f t="shared" si="347"/>
        <v>3010096</v>
      </c>
      <c r="AC334" s="4" t="str">
        <f t="shared" si="348"/>
        <v>3010097</v>
      </c>
      <c r="AD334" s="5">
        <f t="shared" si="349"/>
        <v>45570</v>
      </c>
      <c r="AE334" s="5">
        <f t="shared" si="350"/>
        <v>45570</v>
      </c>
      <c r="AF334" s="5">
        <f t="shared" si="351"/>
        <v>45540</v>
      </c>
      <c r="AG334" s="5">
        <f t="shared" si="352"/>
        <v>45540</v>
      </c>
      <c r="AH334" s="5">
        <f t="shared" si="353"/>
        <v>45565</v>
      </c>
      <c r="AI334" s="5">
        <f t="shared" si="354"/>
        <v>45565</v>
      </c>
      <c r="AJ334" s="5">
        <f t="shared" si="355"/>
        <v>45550</v>
      </c>
      <c r="AK334" s="5">
        <f t="shared" si="356"/>
        <v>45550</v>
      </c>
      <c r="AL334" s="5">
        <f t="shared" si="357"/>
        <v>45535</v>
      </c>
      <c r="AM334" s="5">
        <f t="shared" si="358"/>
        <v>45535</v>
      </c>
      <c r="AN334" s="5">
        <f t="shared" si="359"/>
        <v>45556</v>
      </c>
      <c r="AO334" s="5">
        <f t="shared" si="360"/>
        <v>45556</v>
      </c>
      <c r="AQ334" s="4" t="str">
        <f t="shared" si="323"/>
        <v>{"</v>
      </c>
      <c r="AR334" s="4" t="str">
        <f t="shared" si="324"/>
        <v>"</v>
      </c>
      <c r="AS334" s="4" t="str">
        <f t="shared" si="325"/>
        <v xml:space="preserve">: </v>
      </c>
      <c r="AT334" s="4" t="str">
        <f t="shared" si="326"/>
        <v>100.0</v>
      </c>
      <c r="AU334" s="4" t="str">
        <f t="shared" si="327"/>
        <v>}</v>
      </c>
      <c r="AW334" s="8" t="str">
        <f t="shared" si="362"/>
        <v>15% PUR</v>
      </c>
      <c r="AX334" s="8" t="str">
        <f t="shared" si="363"/>
        <v>0% PUR</v>
      </c>
      <c r="AY334" s="8" t="str">
        <f t="shared" si="364"/>
        <v>15% PUR</v>
      </c>
      <c r="AZ334" s="8" t="str">
        <f t="shared" si="365"/>
        <v>15% PUR</v>
      </c>
      <c r="BA334" s="8" t="str">
        <f t="shared" si="366"/>
        <v>15% PUR</v>
      </c>
      <c r="BB334" s="8" t="str">
        <f t="shared" si="367"/>
        <v>0% PUR</v>
      </c>
      <c r="BC334" s="4" t="str">
        <f t="shared" si="361"/>
        <v>Raw Material</v>
      </c>
      <c r="BD334" s="4" t="str">
        <f t="shared" si="328"/>
        <v>Manpower</v>
      </c>
      <c r="BE334" s="4" t="str">
        <f t="shared" si="329"/>
        <v>Machinary</v>
      </c>
      <c r="BF334" s="4" t="str">
        <f t="shared" si="330"/>
        <v>Subcontractors</v>
      </c>
      <c r="BG334" s="4" t="str">
        <f t="shared" si="331"/>
        <v>Indirect Costs</v>
      </c>
      <c r="BH334" s="4" t="str">
        <f t="shared" si="332"/>
        <v>Overheads</v>
      </c>
      <c r="BI334" s="4">
        <f t="shared" si="368"/>
        <v>1</v>
      </c>
      <c r="BJ334" s="4">
        <f t="shared" si="369"/>
        <v>1</v>
      </c>
      <c r="BK334" s="4">
        <f t="shared" si="370"/>
        <v>1</v>
      </c>
      <c r="BL334" s="4">
        <f t="shared" si="371"/>
        <v>1</v>
      </c>
      <c r="BM334" s="4">
        <f t="shared" si="372"/>
        <v>1</v>
      </c>
      <c r="BN334" s="4">
        <f t="shared" si="373"/>
        <v>1</v>
      </c>
      <c r="BO334" s="26">
        <f t="shared" si="374"/>
        <v>3126749</v>
      </c>
      <c r="BP334" s="26">
        <f t="shared" si="375"/>
        <v>1527284</v>
      </c>
      <c r="BQ334" s="26">
        <f t="shared" si="376"/>
        <v>140990</v>
      </c>
      <c r="BR334" s="26">
        <f t="shared" si="377"/>
        <v>626024</v>
      </c>
      <c r="BS334" s="26">
        <f t="shared" si="378"/>
        <v>267814</v>
      </c>
      <c r="BT334" s="26">
        <f t="shared" si="379"/>
        <v>617929</v>
      </c>
      <c r="BU334" s="27">
        <f t="shared" si="380"/>
        <v>6745953</v>
      </c>
      <c r="BV334" s="27">
        <f t="shared" si="381"/>
        <v>6306790</v>
      </c>
    </row>
    <row r="335" spans="1:74" x14ac:dyDescent="0.2">
      <c r="A335" s="4" t="s">
        <v>795</v>
      </c>
      <c r="B335" s="5">
        <v>45536</v>
      </c>
      <c r="C335" s="5" t="str">
        <f t="shared" si="333"/>
        <v/>
      </c>
      <c r="D335" s="31" t="s">
        <v>1038</v>
      </c>
      <c r="E335" s="4" t="str">
        <f t="shared" si="334"/>
        <v/>
      </c>
      <c r="F335" s="31" t="s">
        <v>1039</v>
      </c>
      <c r="G335" s="4" t="str">
        <f t="shared" si="335"/>
        <v/>
      </c>
      <c r="H335" s="31" t="s">
        <v>1041</v>
      </c>
      <c r="I335" s="4" t="str">
        <f t="shared" si="336"/>
        <v/>
      </c>
      <c r="J335" s="31" t="s">
        <v>1040</v>
      </c>
      <c r="K335" s="4" t="str">
        <f t="shared" si="337"/>
        <v/>
      </c>
      <c r="L335" s="31" t="s">
        <v>1042</v>
      </c>
      <c r="M335" s="4" t="str">
        <f t="shared" si="338"/>
        <v/>
      </c>
      <c r="N335" s="31" t="s">
        <v>1020</v>
      </c>
      <c r="O335" s="4" t="str">
        <f t="shared" si="339"/>
        <v/>
      </c>
      <c r="P335" s="5">
        <v>45565</v>
      </c>
      <c r="Q335" s="5" t="str">
        <f t="shared" si="340"/>
        <v/>
      </c>
      <c r="R335" s="5" t="str">
        <f t="shared" si="341"/>
        <v/>
      </c>
      <c r="S335" s="4">
        <v>2023785.81</v>
      </c>
      <c r="T335" s="7">
        <f t="shared" si="322"/>
        <v>2023786</v>
      </c>
      <c r="U335" s="4">
        <v>10265</v>
      </c>
      <c r="V335" s="4">
        <f>VLOOKUP(U335,'CC Odoo'!$A$1:$E$998,4,FALSE)</f>
        <v>61</v>
      </c>
      <c r="W335" s="4" t="str">
        <f t="shared" si="342"/>
        <v>{"61": 100.0}</v>
      </c>
      <c r="X335" s="4" t="str">
        <f t="shared" si="343"/>
        <v>101011701</v>
      </c>
      <c r="Y335" s="4" t="str">
        <f t="shared" si="344"/>
        <v>3010093</v>
      </c>
      <c r="Z335" s="4" t="str">
        <f t="shared" si="345"/>
        <v>3010094</v>
      </c>
      <c r="AA335" s="4" t="str">
        <f t="shared" si="346"/>
        <v>101011701</v>
      </c>
      <c r="AB335" s="4" t="str">
        <f t="shared" si="347"/>
        <v>3010096</v>
      </c>
      <c r="AC335" s="4" t="str">
        <f t="shared" si="348"/>
        <v>3010097</v>
      </c>
      <c r="AD335" s="5">
        <f t="shared" si="349"/>
        <v>45570</v>
      </c>
      <c r="AE335" s="5" t="str">
        <f t="shared" si="350"/>
        <v/>
      </c>
      <c r="AF335" s="5">
        <f t="shared" si="351"/>
        <v>45540</v>
      </c>
      <c r="AG335" s="5" t="str">
        <f t="shared" si="352"/>
        <v/>
      </c>
      <c r="AH335" s="5">
        <f t="shared" si="353"/>
        <v>45565</v>
      </c>
      <c r="AI335" s="5" t="str">
        <f t="shared" si="354"/>
        <v/>
      </c>
      <c r="AJ335" s="5">
        <f t="shared" si="355"/>
        <v>45550</v>
      </c>
      <c r="AK335" s="5" t="str">
        <f t="shared" si="356"/>
        <v/>
      </c>
      <c r="AL335" s="5">
        <f t="shared" si="357"/>
        <v>45535</v>
      </c>
      <c r="AM335" s="5" t="str">
        <f t="shared" si="358"/>
        <v/>
      </c>
      <c r="AN335" s="5">
        <f t="shared" si="359"/>
        <v>45556</v>
      </c>
      <c r="AO335" s="5" t="str">
        <f t="shared" si="360"/>
        <v/>
      </c>
      <c r="AQ335" s="4" t="str">
        <f t="shared" si="323"/>
        <v>{"</v>
      </c>
      <c r="AR335" s="4" t="str">
        <f t="shared" si="324"/>
        <v>"</v>
      </c>
      <c r="AS335" s="4" t="str">
        <f t="shared" si="325"/>
        <v xml:space="preserve">: </v>
      </c>
      <c r="AT335" s="4" t="str">
        <f t="shared" si="326"/>
        <v>100.0</v>
      </c>
      <c r="AU335" s="4" t="str">
        <f t="shared" si="327"/>
        <v>}</v>
      </c>
      <c r="AW335" s="8" t="str">
        <f t="shared" si="362"/>
        <v>15% PUR</v>
      </c>
      <c r="AX335" s="8" t="str">
        <f t="shared" si="363"/>
        <v>0% PUR</v>
      </c>
      <c r="AY335" s="8" t="str">
        <f t="shared" si="364"/>
        <v>15% PUR</v>
      </c>
      <c r="AZ335" s="8" t="str">
        <f t="shared" si="365"/>
        <v>15% PUR</v>
      </c>
      <c r="BA335" s="8" t="str">
        <f t="shared" si="366"/>
        <v>15% PUR</v>
      </c>
      <c r="BB335" s="8" t="str">
        <f t="shared" si="367"/>
        <v>0% PUR</v>
      </c>
      <c r="BC335" s="4" t="str">
        <f t="shared" si="361"/>
        <v>Deduction of Advance Payment to Suppliers</v>
      </c>
      <c r="BD335" s="4" t="str">
        <f t="shared" si="328"/>
        <v>Manpower</v>
      </c>
      <c r="BE335" s="4" t="str">
        <f t="shared" si="329"/>
        <v>Machinary</v>
      </c>
      <c r="BF335" s="4" t="str">
        <f t="shared" si="330"/>
        <v>Deduction of Advance Payment to Suppliers</v>
      </c>
      <c r="BG335" s="4" t="str">
        <f t="shared" si="331"/>
        <v>Indirect Costs</v>
      </c>
      <c r="BH335" s="4" t="str">
        <f t="shared" si="332"/>
        <v>Overheads</v>
      </c>
      <c r="BI335" s="4">
        <f t="shared" si="368"/>
        <v>-1</v>
      </c>
      <c r="BJ335" s="4">
        <f t="shared" si="369"/>
        <v>1</v>
      </c>
      <c r="BK335" s="4">
        <f t="shared" si="370"/>
        <v>1</v>
      </c>
      <c r="BL335" s="4">
        <f t="shared" si="371"/>
        <v>-1</v>
      </c>
      <c r="BM335" s="4">
        <f t="shared" si="372"/>
        <v>1</v>
      </c>
      <c r="BN335" s="4">
        <f t="shared" si="373"/>
        <v>1</v>
      </c>
      <c r="BO335" s="26">
        <f t="shared" si="374"/>
        <v>938025</v>
      </c>
      <c r="BP335" s="26">
        <f t="shared" si="375"/>
        <v>458185</v>
      </c>
      <c r="BQ335" s="26">
        <f t="shared" si="376"/>
        <v>42297</v>
      </c>
      <c r="BR335" s="26">
        <f t="shared" si="377"/>
        <v>187807</v>
      </c>
      <c r="BS335" s="26">
        <f t="shared" si="378"/>
        <v>80344</v>
      </c>
      <c r="BT335" s="26">
        <f t="shared" si="379"/>
        <v>185379</v>
      </c>
      <c r="BU335" s="27">
        <f t="shared" si="380"/>
        <v>-2023786</v>
      </c>
      <c r="BV335" s="27" t="str">
        <f t="shared" si="381"/>
        <v/>
      </c>
    </row>
    <row r="336" spans="1:74" x14ac:dyDescent="0.2">
      <c r="A336" s="4" t="s">
        <v>794</v>
      </c>
      <c r="B336" s="5">
        <v>45566</v>
      </c>
      <c r="C336" s="5">
        <f t="shared" si="333"/>
        <v>45536</v>
      </c>
      <c r="D336" s="31" t="s">
        <v>1038</v>
      </c>
      <c r="E336" s="4" t="str">
        <f t="shared" si="334"/>
        <v>Raw Material Supplier</v>
      </c>
      <c r="F336" s="31" t="s">
        <v>1039</v>
      </c>
      <c r="G336" s="4" t="str">
        <f t="shared" si="335"/>
        <v>Employees Wages &amp; Salaries</v>
      </c>
      <c r="H336" s="31" t="s">
        <v>1041</v>
      </c>
      <c r="I336" s="4" t="str">
        <f t="shared" si="336"/>
        <v>Machinary Depreciation &amp; Maintenance</v>
      </c>
      <c r="J336" s="31" t="s">
        <v>1040</v>
      </c>
      <c r="K336" s="4" t="str">
        <f t="shared" si="337"/>
        <v>Subcontractors &amp; Services</v>
      </c>
      <c r="L336" s="31" t="s">
        <v>1042</v>
      </c>
      <c r="M336" s="4" t="str">
        <f t="shared" si="338"/>
        <v>Indirect Costs</v>
      </c>
      <c r="N336" s="31" t="s">
        <v>1020</v>
      </c>
      <c r="O336" s="4" t="str">
        <f t="shared" si="339"/>
        <v>Overheads</v>
      </c>
      <c r="P336" s="5">
        <v>45596</v>
      </c>
      <c r="Q336" s="5">
        <f t="shared" si="340"/>
        <v>45566</v>
      </c>
      <c r="R336" s="5">
        <f t="shared" si="341"/>
        <v>45566</v>
      </c>
      <c r="S336" s="4">
        <v>5549856</v>
      </c>
      <c r="T336" s="7">
        <f t="shared" si="322"/>
        <v>5549856</v>
      </c>
      <c r="U336" s="4">
        <v>10256</v>
      </c>
      <c r="V336" s="4">
        <f>VLOOKUP(U336,'CC Odoo'!$A$1:$E$998,4,FALSE)</f>
        <v>1028</v>
      </c>
      <c r="W336" s="4" t="str">
        <f t="shared" si="342"/>
        <v>{"1028": 100.0}</v>
      </c>
      <c r="X336" s="4" t="str">
        <f t="shared" si="343"/>
        <v>3010092</v>
      </c>
      <c r="Y336" s="4" t="str">
        <f t="shared" si="344"/>
        <v>3010093</v>
      </c>
      <c r="Z336" s="4" t="str">
        <f t="shared" si="345"/>
        <v>3010094</v>
      </c>
      <c r="AA336" s="4" t="str">
        <f t="shared" si="346"/>
        <v>3010095</v>
      </c>
      <c r="AB336" s="4" t="str">
        <f t="shared" si="347"/>
        <v>3010096</v>
      </c>
      <c r="AC336" s="4" t="str">
        <f t="shared" si="348"/>
        <v>3010097</v>
      </c>
      <c r="AD336" s="5">
        <f t="shared" si="349"/>
        <v>45601</v>
      </c>
      <c r="AE336" s="5">
        <f t="shared" si="350"/>
        <v>45601</v>
      </c>
      <c r="AF336" s="5">
        <f t="shared" si="351"/>
        <v>45571</v>
      </c>
      <c r="AG336" s="5">
        <f t="shared" si="352"/>
        <v>45571</v>
      </c>
      <c r="AH336" s="5">
        <f t="shared" si="353"/>
        <v>45596</v>
      </c>
      <c r="AI336" s="5">
        <f t="shared" si="354"/>
        <v>45596</v>
      </c>
      <c r="AJ336" s="5">
        <f t="shared" si="355"/>
        <v>45581</v>
      </c>
      <c r="AK336" s="5">
        <f t="shared" si="356"/>
        <v>45581</v>
      </c>
      <c r="AL336" s="5">
        <f t="shared" si="357"/>
        <v>45566</v>
      </c>
      <c r="AM336" s="5">
        <f t="shared" si="358"/>
        <v>45566</v>
      </c>
      <c r="AN336" s="5">
        <f t="shared" si="359"/>
        <v>45587</v>
      </c>
      <c r="AO336" s="5">
        <f t="shared" si="360"/>
        <v>45587</v>
      </c>
      <c r="AQ336" s="4" t="str">
        <f t="shared" si="323"/>
        <v>{"</v>
      </c>
      <c r="AR336" s="4" t="str">
        <f t="shared" si="324"/>
        <v>"</v>
      </c>
      <c r="AS336" s="4" t="str">
        <f t="shared" si="325"/>
        <v xml:space="preserve">: </v>
      </c>
      <c r="AT336" s="4" t="str">
        <f t="shared" si="326"/>
        <v>100.0</v>
      </c>
      <c r="AU336" s="4" t="str">
        <f t="shared" si="327"/>
        <v>}</v>
      </c>
      <c r="AW336" s="8" t="str">
        <f t="shared" si="362"/>
        <v>15% PUR</v>
      </c>
      <c r="AX336" s="8" t="str">
        <f t="shared" si="363"/>
        <v>0% PUR</v>
      </c>
      <c r="AY336" s="8" t="str">
        <f t="shared" si="364"/>
        <v>15% PUR</v>
      </c>
      <c r="AZ336" s="8" t="str">
        <f t="shared" si="365"/>
        <v>15% PUR</v>
      </c>
      <c r="BA336" s="8" t="str">
        <f t="shared" si="366"/>
        <v>15% PUR</v>
      </c>
      <c r="BB336" s="8" t="str">
        <f t="shared" si="367"/>
        <v>0% PUR</v>
      </c>
      <c r="BC336" s="4" t="str">
        <f t="shared" si="361"/>
        <v>Raw Material</v>
      </c>
      <c r="BD336" s="4" t="str">
        <f t="shared" si="328"/>
        <v>Manpower</v>
      </c>
      <c r="BE336" s="4" t="str">
        <f t="shared" si="329"/>
        <v>Machinary</v>
      </c>
      <c r="BF336" s="4" t="str">
        <f t="shared" si="330"/>
        <v>Subcontractors</v>
      </c>
      <c r="BG336" s="4" t="str">
        <f t="shared" si="331"/>
        <v>Indirect Costs</v>
      </c>
      <c r="BH336" s="4" t="str">
        <f t="shared" si="332"/>
        <v>Overheads</v>
      </c>
      <c r="BI336" s="4">
        <f t="shared" si="368"/>
        <v>1</v>
      </c>
      <c r="BJ336" s="4">
        <f t="shared" si="369"/>
        <v>1</v>
      </c>
      <c r="BK336" s="4">
        <f t="shared" si="370"/>
        <v>1</v>
      </c>
      <c r="BL336" s="4">
        <f t="shared" si="371"/>
        <v>1</v>
      </c>
      <c r="BM336" s="4">
        <f t="shared" si="372"/>
        <v>1</v>
      </c>
      <c r="BN336" s="4">
        <f t="shared" si="373"/>
        <v>1</v>
      </c>
      <c r="BO336" s="26">
        <f t="shared" si="374"/>
        <v>2572358</v>
      </c>
      <c r="BP336" s="26">
        <f t="shared" si="375"/>
        <v>1256487</v>
      </c>
      <c r="BQ336" s="26">
        <f t="shared" si="376"/>
        <v>115992</v>
      </c>
      <c r="BR336" s="26">
        <f t="shared" si="377"/>
        <v>515027</v>
      </c>
      <c r="BS336" s="26">
        <f t="shared" si="378"/>
        <v>220329</v>
      </c>
      <c r="BT336" s="26">
        <f t="shared" si="379"/>
        <v>508367</v>
      </c>
      <c r="BU336" s="27">
        <f t="shared" si="380"/>
        <v>5549856</v>
      </c>
      <c r="BV336" s="27">
        <f t="shared" si="381"/>
        <v>5188560</v>
      </c>
    </row>
    <row r="337" spans="1:74" x14ac:dyDescent="0.2">
      <c r="A337" s="4" t="s">
        <v>795</v>
      </c>
      <c r="B337" s="5">
        <v>45566</v>
      </c>
      <c r="C337" s="5" t="str">
        <f t="shared" si="333"/>
        <v/>
      </c>
      <c r="D337" s="31" t="s">
        <v>1038</v>
      </c>
      <c r="E337" s="4" t="str">
        <f t="shared" si="334"/>
        <v/>
      </c>
      <c r="F337" s="31" t="s">
        <v>1039</v>
      </c>
      <c r="G337" s="4" t="str">
        <f t="shared" si="335"/>
        <v/>
      </c>
      <c r="H337" s="31" t="s">
        <v>1041</v>
      </c>
      <c r="I337" s="4" t="str">
        <f t="shared" si="336"/>
        <v/>
      </c>
      <c r="J337" s="31" t="s">
        <v>1040</v>
      </c>
      <c r="K337" s="4" t="str">
        <f t="shared" si="337"/>
        <v/>
      </c>
      <c r="L337" s="31" t="s">
        <v>1042</v>
      </c>
      <c r="M337" s="4" t="str">
        <f t="shared" si="338"/>
        <v/>
      </c>
      <c r="N337" s="31" t="s">
        <v>1020</v>
      </c>
      <c r="O337" s="4" t="str">
        <f t="shared" si="339"/>
        <v/>
      </c>
      <c r="P337" s="5">
        <v>45596</v>
      </c>
      <c r="Q337" s="5" t="str">
        <f t="shared" si="340"/>
        <v/>
      </c>
      <c r="R337" s="5" t="str">
        <f t="shared" si="341"/>
        <v/>
      </c>
      <c r="S337" s="4">
        <v>1109971.2</v>
      </c>
      <c r="T337" s="7">
        <f t="shared" si="322"/>
        <v>1109971</v>
      </c>
      <c r="U337" s="4">
        <v>10256</v>
      </c>
      <c r="V337" s="4">
        <f>VLOOKUP(U337,'CC Odoo'!$A$1:$E$998,4,FALSE)</f>
        <v>1028</v>
      </c>
      <c r="W337" s="4" t="str">
        <f t="shared" si="342"/>
        <v>{"1028": 100.0}</v>
      </c>
      <c r="X337" s="4" t="str">
        <f t="shared" si="343"/>
        <v>101011701</v>
      </c>
      <c r="Y337" s="4" t="str">
        <f t="shared" si="344"/>
        <v>3010093</v>
      </c>
      <c r="Z337" s="4" t="str">
        <f t="shared" si="345"/>
        <v>3010094</v>
      </c>
      <c r="AA337" s="4" t="str">
        <f t="shared" si="346"/>
        <v>101011701</v>
      </c>
      <c r="AB337" s="4" t="str">
        <f t="shared" si="347"/>
        <v>3010096</v>
      </c>
      <c r="AC337" s="4" t="str">
        <f t="shared" si="348"/>
        <v>3010097</v>
      </c>
      <c r="AD337" s="5">
        <f t="shared" si="349"/>
        <v>45601</v>
      </c>
      <c r="AE337" s="5" t="str">
        <f t="shared" si="350"/>
        <v/>
      </c>
      <c r="AF337" s="5">
        <f t="shared" si="351"/>
        <v>45571</v>
      </c>
      <c r="AG337" s="5" t="str">
        <f t="shared" si="352"/>
        <v/>
      </c>
      <c r="AH337" s="5">
        <f t="shared" si="353"/>
        <v>45596</v>
      </c>
      <c r="AI337" s="5" t="str">
        <f t="shared" si="354"/>
        <v/>
      </c>
      <c r="AJ337" s="5">
        <f t="shared" si="355"/>
        <v>45581</v>
      </c>
      <c r="AK337" s="5" t="str">
        <f t="shared" si="356"/>
        <v/>
      </c>
      <c r="AL337" s="5">
        <f t="shared" si="357"/>
        <v>45566</v>
      </c>
      <c r="AM337" s="5" t="str">
        <f t="shared" si="358"/>
        <v/>
      </c>
      <c r="AN337" s="5">
        <f t="shared" si="359"/>
        <v>45587</v>
      </c>
      <c r="AO337" s="5" t="str">
        <f t="shared" si="360"/>
        <v/>
      </c>
      <c r="AQ337" s="4" t="str">
        <f t="shared" si="323"/>
        <v>{"</v>
      </c>
      <c r="AR337" s="4" t="str">
        <f t="shared" si="324"/>
        <v>"</v>
      </c>
      <c r="AS337" s="4" t="str">
        <f t="shared" si="325"/>
        <v xml:space="preserve">: </v>
      </c>
      <c r="AT337" s="4" t="str">
        <f t="shared" si="326"/>
        <v>100.0</v>
      </c>
      <c r="AU337" s="4" t="str">
        <f t="shared" si="327"/>
        <v>}</v>
      </c>
      <c r="AW337" s="8" t="str">
        <f t="shared" si="362"/>
        <v>15% PUR</v>
      </c>
      <c r="AX337" s="8" t="str">
        <f t="shared" si="363"/>
        <v>0% PUR</v>
      </c>
      <c r="AY337" s="8" t="str">
        <f t="shared" si="364"/>
        <v>15% PUR</v>
      </c>
      <c r="AZ337" s="8" t="str">
        <f t="shared" si="365"/>
        <v>15% PUR</v>
      </c>
      <c r="BA337" s="8" t="str">
        <f t="shared" si="366"/>
        <v>15% PUR</v>
      </c>
      <c r="BB337" s="8" t="str">
        <f t="shared" si="367"/>
        <v>0% PUR</v>
      </c>
      <c r="BC337" s="4" t="str">
        <f t="shared" si="361"/>
        <v>Deduction of Advance Payment to Suppliers</v>
      </c>
      <c r="BD337" s="4" t="str">
        <f t="shared" si="328"/>
        <v>Manpower</v>
      </c>
      <c r="BE337" s="4" t="str">
        <f t="shared" si="329"/>
        <v>Machinary</v>
      </c>
      <c r="BF337" s="4" t="str">
        <f t="shared" si="330"/>
        <v>Deduction of Advance Payment to Suppliers</v>
      </c>
      <c r="BG337" s="4" t="str">
        <f t="shared" si="331"/>
        <v>Indirect Costs</v>
      </c>
      <c r="BH337" s="4" t="str">
        <f t="shared" si="332"/>
        <v>Overheads</v>
      </c>
      <c r="BI337" s="4">
        <f t="shared" si="368"/>
        <v>-1</v>
      </c>
      <c r="BJ337" s="4">
        <f t="shared" si="369"/>
        <v>1</v>
      </c>
      <c r="BK337" s="4">
        <f t="shared" si="370"/>
        <v>1</v>
      </c>
      <c r="BL337" s="4">
        <f t="shared" si="371"/>
        <v>-1</v>
      </c>
      <c r="BM337" s="4">
        <f t="shared" si="372"/>
        <v>1</v>
      </c>
      <c r="BN337" s="4">
        <f t="shared" si="373"/>
        <v>1</v>
      </c>
      <c r="BO337" s="26">
        <f t="shared" si="374"/>
        <v>514472</v>
      </c>
      <c r="BP337" s="26">
        <f t="shared" si="375"/>
        <v>251297</v>
      </c>
      <c r="BQ337" s="26">
        <f t="shared" si="376"/>
        <v>23198</v>
      </c>
      <c r="BR337" s="26">
        <f t="shared" si="377"/>
        <v>103005</v>
      </c>
      <c r="BS337" s="26">
        <f t="shared" si="378"/>
        <v>44066</v>
      </c>
      <c r="BT337" s="26">
        <f t="shared" si="379"/>
        <v>101673</v>
      </c>
      <c r="BU337" s="27">
        <f t="shared" si="380"/>
        <v>-1109971</v>
      </c>
      <c r="BV337" s="27" t="str">
        <f t="shared" si="381"/>
        <v/>
      </c>
    </row>
    <row r="338" spans="1:74" x14ac:dyDescent="0.2">
      <c r="A338" s="4" t="s">
        <v>794</v>
      </c>
      <c r="B338" s="5">
        <v>45566</v>
      </c>
      <c r="C338" s="5">
        <f t="shared" si="333"/>
        <v>45536</v>
      </c>
      <c r="D338" s="31" t="s">
        <v>1038</v>
      </c>
      <c r="E338" s="4" t="str">
        <f t="shared" si="334"/>
        <v>Raw Material Supplier</v>
      </c>
      <c r="F338" s="31" t="s">
        <v>1039</v>
      </c>
      <c r="G338" s="4" t="str">
        <f t="shared" si="335"/>
        <v>Employees Wages &amp; Salaries</v>
      </c>
      <c r="H338" s="31" t="s">
        <v>1041</v>
      </c>
      <c r="I338" s="4" t="str">
        <f t="shared" si="336"/>
        <v>Machinary Depreciation &amp; Maintenance</v>
      </c>
      <c r="J338" s="31" t="s">
        <v>1040</v>
      </c>
      <c r="K338" s="4" t="str">
        <f t="shared" si="337"/>
        <v>Subcontractors &amp; Services</v>
      </c>
      <c r="L338" s="31" t="s">
        <v>1042</v>
      </c>
      <c r="M338" s="4" t="str">
        <f t="shared" si="338"/>
        <v>Indirect Costs</v>
      </c>
      <c r="N338" s="31" t="s">
        <v>1020</v>
      </c>
      <c r="O338" s="4" t="str">
        <f t="shared" si="339"/>
        <v>Overheads</v>
      </c>
      <c r="P338" s="5">
        <v>45596</v>
      </c>
      <c r="Q338" s="5">
        <f t="shared" si="340"/>
        <v>45566</v>
      </c>
      <c r="R338" s="5">
        <f t="shared" si="341"/>
        <v>45566</v>
      </c>
      <c r="S338" s="4">
        <v>831414.3</v>
      </c>
      <c r="T338" s="7">
        <f t="shared" si="322"/>
        <v>831414</v>
      </c>
      <c r="U338" s="4">
        <v>10219</v>
      </c>
      <c r="V338" s="4">
        <f>VLOOKUP(U338,'CC Odoo'!$A$1:$E$998,4,FALSE)</f>
        <v>991</v>
      </c>
      <c r="W338" s="4" t="str">
        <f t="shared" si="342"/>
        <v>{"991": 100.0}</v>
      </c>
      <c r="X338" s="4" t="str">
        <f t="shared" si="343"/>
        <v>3010092</v>
      </c>
      <c r="Y338" s="4" t="str">
        <f t="shared" si="344"/>
        <v>3010093</v>
      </c>
      <c r="Z338" s="4" t="str">
        <f t="shared" si="345"/>
        <v>3010094</v>
      </c>
      <c r="AA338" s="4" t="str">
        <f t="shared" si="346"/>
        <v>3010095</v>
      </c>
      <c r="AB338" s="4" t="str">
        <f t="shared" si="347"/>
        <v>3010096</v>
      </c>
      <c r="AC338" s="4" t="str">
        <f t="shared" si="348"/>
        <v>3010097</v>
      </c>
      <c r="AD338" s="5">
        <f t="shared" si="349"/>
        <v>45601</v>
      </c>
      <c r="AE338" s="5">
        <f t="shared" si="350"/>
        <v>45601</v>
      </c>
      <c r="AF338" s="5">
        <f t="shared" si="351"/>
        <v>45571</v>
      </c>
      <c r="AG338" s="5">
        <f t="shared" si="352"/>
        <v>45571</v>
      </c>
      <c r="AH338" s="5">
        <f t="shared" si="353"/>
        <v>45596</v>
      </c>
      <c r="AI338" s="5">
        <f t="shared" si="354"/>
        <v>45596</v>
      </c>
      <c r="AJ338" s="5">
        <f t="shared" si="355"/>
        <v>45581</v>
      </c>
      <c r="AK338" s="5">
        <f t="shared" si="356"/>
        <v>45581</v>
      </c>
      <c r="AL338" s="5">
        <f t="shared" si="357"/>
        <v>45566</v>
      </c>
      <c r="AM338" s="5">
        <f t="shared" si="358"/>
        <v>45566</v>
      </c>
      <c r="AN338" s="5">
        <f t="shared" si="359"/>
        <v>45587</v>
      </c>
      <c r="AO338" s="5">
        <f t="shared" si="360"/>
        <v>45587</v>
      </c>
      <c r="AQ338" s="4" t="str">
        <f t="shared" si="323"/>
        <v>{"</v>
      </c>
      <c r="AR338" s="4" t="str">
        <f t="shared" si="324"/>
        <v>"</v>
      </c>
      <c r="AS338" s="4" t="str">
        <f t="shared" si="325"/>
        <v xml:space="preserve">: </v>
      </c>
      <c r="AT338" s="4" t="str">
        <f t="shared" si="326"/>
        <v>100.0</v>
      </c>
      <c r="AU338" s="4" t="str">
        <f t="shared" si="327"/>
        <v>}</v>
      </c>
      <c r="AW338" s="8" t="str">
        <f t="shared" si="362"/>
        <v>15% PUR</v>
      </c>
      <c r="AX338" s="8" t="str">
        <f t="shared" si="363"/>
        <v>0% PUR</v>
      </c>
      <c r="AY338" s="8" t="str">
        <f t="shared" si="364"/>
        <v>15% PUR</v>
      </c>
      <c r="AZ338" s="8" t="str">
        <f t="shared" si="365"/>
        <v>15% PUR</v>
      </c>
      <c r="BA338" s="8" t="str">
        <f t="shared" si="366"/>
        <v>15% PUR</v>
      </c>
      <c r="BB338" s="8" t="str">
        <f t="shared" si="367"/>
        <v>0% PUR</v>
      </c>
      <c r="BC338" s="4" t="str">
        <f t="shared" si="361"/>
        <v>Raw Material</v>
      </c>
      <c r="BD338" s="4" t="str">
        <f t="shared" si="328"/>
        <v>Manpower</v>
      </c>
      <c r="BE338" s="4" t="str">
        <f t="shared" si="329"/>
        <v>Machinary</v>
      </c>
      <c r="BF338" s="4" t="str">
        <f t="shared" si="330"/>
        <v>Subcontractors</v>
      </c>
      <c r="BG338" s="4" t="str">
        <f t="shared" si="331"/>
        <v>Indirect Costs</v>
      </c>
      <c r="BH338" s="4" t="str">
        <f t="shared" si="332"/>
        <v>Overheads</v>
      </c>
      <c r="BI338" s="4">
        <f t="shared" si="368"/>
        <v>1</v>
      </c>
      <c r="BJ338" s="4">
        <f t="shared" si="369"/>
        <v>1</v>
      </c>
      <c r="BK338" s="4">
        <f t="shared" si="370"/>
        <v>1</v>
      </c>
      <c r="BL338" s="4">
        <f t="shared" si="371"/>
        <v>1</v>
      </c>
      <c r="BM338" s="4">
        <f t="shared" si="372"/>
        <v>1</v>
      </c>
      <c r="BN338" s="4">
        <f t="shared" si="373"/>
        <v>1</v>
      </c>
      <c r="BO338" s="26">
        <f t="shared" si="374"/>
        <v>385360</v>
      </c>
      <c r="BP338" s="26">
        <f t="shared" si="375"/>
        <v>188232</v>
      </c>
      <c r="BQ338" s="26">
        <f t="shared" si="376"/>
        <v>17377</v>
      </c>
      <c r="BR338" s="26">
        <f t="shared" si="377"/>
        <v>77155</v>
      </c>
      <c r="BS338" s="26">
        <f t="shared" si="378"/>
        <v>33007</v>
      </c>
      <c r="BT338" s="26">
        <f t="shared" si="379"/>
        <v>76158</v>
      </c>
      <c r="BU338" s="27">
        <f t="shared" si="380"/>
        <v>831414</v>
      </c>
      <c r="BV338" s="27">
        <f t="shared" si="381"/>
        <v>777289</v>
      </c>
    </row>
    <row r="339" spans="1:74" x14ac:dyDescent="0.2">
      <c r="A339" s="4" t="s">
        <v>795</v>
      </c>
      <c r="B339" s="5">
        <v>45566</v>
      </c>
      <c r="C339" s="5" t="str">
        <f t="shared" si="333"/>
        <v/>
      </c>
      <c r="D339" s="31" t="s">
        <v>1038</v>
      </c>
      <c r="E339" s="4" t="str">
        <f t="shared" si="334"/>
        <v/>
      </c>
      <c r="F339" s="31" t="s">
        <v>1039</v>
      </c>
      <c r="G339" s="4" t="str">
        <f t="shared" si="335"/>
        <v/>
      </c>
      <c r="H339" s="31" t="s">
        <v>1041</v>
      </c>
      <c r="I339" s="4" t="str">
        <f t="shared" si="336"/>
        <v/>
      </c>
      <c r="J339" s="31" t="s">
        <v>1040</v>
      </c>
      <c r="K339" s="4" t="str">
        <f t="shared" si="337"/>
        <v/>
      </c>
      <c r="L339" s="31" t="s">
        <v>1042</v>
      </c>
      <c r="M339" s="4" t="str">
        <f t="shared" si="338"/>
        <v/>
      </c>
      <c r="N339" s="31" t="s">
        <v>1020</v>
      </c>
      <c r="O339" s="4" t="str">
        <f t="shared" si="339"/>
        <v/>
      </c>
      <c r="P339" s="5">
        <v>45596</v>
      </c>
      <c r="Q339" s="5" t="str">
        <f t="shared" si="340"/>
        <v/>
      </c>
      <c r="R339" s="5" t="str">
        <f t="shared" si="341"/>
        <v/>
      </c>
      <c r="S339" s="4">
        <v>207853.57500000001</v>
      </c>
      <c r="T339" s="7">
        <f t="shared" si="322"/>
        <v>207854</v>
      </c>
      <c r="U339" s="4">
        <v>10219</v>
      </c>
      <c r="V339" s="4">
        <f>VLOOKUP(U339,'CC Odoo'!$A$1:$E$998,4,FALSE)</f>
        <v>991</v>
      </c>
      <c r="W339" s="4" t="str">
        <f t="shared" si="342"/>
        <v>{"991": 100.0}</v>
      </c>
      <c r="X339" s="4" t="str">
        <f t="shared" si="343"/>
        <v>101011701</v>
      </c>
      <c r="Y339" s="4" t="str">
        <f t="shared" si="344"/>
        <v>3010093</v>
      </c>
      <c r="Z339" s="4" t="str">
        <f t="shared" si="345"/>
        <v>3010094</v>
      </c>
      <c r="AA339" s="4" t="str">
        <f t="shared" si="346"/>
        <v>101011701</v>
      </c>
      <c r="AB339" s="4" t="str">
        <f t="shared" si="347"/>
        <v>3010096</v>
      </c>
      <c r="AC339" s="4" t="str">
        <f t="shared" si="348"/>
        <v>3010097</v>
      </c>
      <c r="AD339" s="5">
        <f t="shared" si="349"/>
        <v>45601</v>
      </c>
      <c r="AE339" s="5" t="str">
        <f t="shared" si="350"/>
        <v/>
      </c>
      <c r="AF339" s="5">
        <f t="shared" si="351"/>
        <v>45571</v>
      </c>
      <c r="AG339" s="5" t="str">
        <f t="shared" si="352"/>
        <v/>
      </c>
      <c r="AH339" s="5">
        <f t="shared" si="353"/>
        <v>45596</v>
      </c>
      <c r="AI339" s="5" t="str">
        <f t="shared" si="354"/>
        <v/>
      </c>
      <c r="AJ339" s="5">
        <f t="shared" si="355"/>
        <v>45581</v>
      </c>
      <c r="AK339" s="5" t="str">
        <f t="shared" si="356"/>
        <v/>
      </c>
      <c r="AL339" s="5">
        <f t="shared" si="357"/>
        <v>45566</v>
      </c>
      <c r="AM339" s="5" t="str">
        <f t="shared" si="358"/>
        <v/>
      </c>
      <c r="AN339" s="5">
        <f t="shared" si="359"/>
        <v>45587</v>
      </c>
      <c r="AO339" s="5" t="str">
        <f t="shared" si="360"/>
        <v/>
      </c>
      <c r="AQ339" s="4" t="str">
        <f t="shared" si="323"/>
        <v>{"</v>
      </c>
      <c r="AR339" s="4" t="str">
        <f t="shared" si="324"/>
        <v>"</v>
      </c>
      <c r="AS339" s="4" t="str">
        <f t="shared" si="325"/>
        <v xml:space="preserve">: </v>
      </c>
      <c r="AT339" s="4" t="str">
        <f t="shared" si="326"/>
        <v>100.0</v>
      </c>
      <c r="AU339" s="4" t="str">
        <f t="shared" si="327"/>
        <v>}</v>
      </c>
      <c r="AW339" s="8" t="str">
        <f t="shared" si="362"/>
        <v>15% PUR</v>
      </c>
      <c r="AX339" s="8" t="str">
        <f t="shared" si="363"/>
        <v>0% PUR</v>
      </c>
      <c r="AY339" s="8" t="str">
        <f t="shared" si="364"/>
        <v>15% PUR</v>
      </c>
      <c r="AZ339" s="8" t="str">
        <f t="shared" si="365"/>
        <v>15% PUR</v>
      </c>
      <c r="BA339" s="8" t="str">
        <f t="shared" si="366"/>
        <v>15% PUR</v>
      </c>
      <c r="BB339" s="8" t="str">
        <f t="shared" si="367"/>
        <v>0% PUR</v>
      </c>
      <c r="BC339" s="4" t="str">
        <f t="shared" si="361"/>
        <v>Deduction of Advance Payment to Suppliers</v>
      </c>
      <c r="BD339" s="4" t="str">
        <f t="shared" si="328"/>
        <v>Manpower</v>
      </c>
      <c r="BE339" s="4" t="str">
        <f t="shared" si="329"/>
        <v>Machinary</v>
      </c>
      <c r="BF339" s="4" t="str">
        <f t="shared" si="330"/>
        <v>Deduction of Advance Payment to Suppliers</v>
      </c>
      <c r="BG339" s="4" t="str">
        <f t="shared" si="331"/>
        <v>Indirect Costs</v>
      </c>
      <c r="BH339" s="4" t="str">
        <f t="shared" si="332"/>
        <v>Overheads</v>
      </c>
      <c r="BI339" s="4">
        <f t="shared" si="368"/>
        <v>-1</v>
      </c>
      <c r="BJ339" s="4">
        <f t="shared" si="369"/>
        <v>1</v>
      </c>
      <c r="BK339" s="4">
        <f t="shared" si="370"/>
        <v>1</v>
      </c>
      <c r="BL339" s="4">
        <f t="shared" si="371"/>
        <v>-1</v>
      </c>
      <c r="BM339" s="4">
        <f t="shared" si="372"/>
        <v>1</v>
      </c>
      <c r="BN339" s="4">
        <f t="shared" si="373"/>
        <v>1</v>
      </c>
      <c r="BO339" s="26">
        <f t="shared" si="374"/>
        <v>96340</v>
      </c>
      <c r="BP339" s="26">
        <f t="shared" si="375"/>
        <v>47058</v>
      </c>
      <c r="BQ339" s="26">
        <f t="shared" si="376"/>
        <v>4344</v>
      </c>
      <c r="BR339" s="26">
        <f t="shared" si="377"/>
        <v>19289</v>
      </c>
      <c r="BS339" s="26">
        <f t="shared" si="378"/>
        <v>8252</v>
      </c>
      <c r="BT339" s="26">
        <f t="shared" si="379"/>
        <v>19039</v>
      </c>
      <c r="BU339" s="27">
        <f t="shared" si="380"/>
        <v>-207854</v>
      </c>
      <c r="BV339" s="27" t="str">
        <f t="shared" si="381"/>
        <v/>
      </c>
    </row>
    <row r="340" spans="1:74" x14ac:dyDescent="0.2">
      <c r="A340" s="4" t="s">
        <v>794</v>
      </c>
      <c r="B340" s="5">
        <v>45566</v>
      </c>
      <c r="C340" s="5">
        <f t="shared" si="333"/>
        <v>45536</v>
      </c>
      <c r="D340" s="31" t="s">
        <v>1038</v>
      </c>
      <c r="E340" s="4" t="str">
        <f t="shared" si="334"/>
        <v>Raw Material Supplier</v>
      </c>
      <c r="F340" s="31" t="s">
        <v>1039</v>
      </c>
      <c r="G340" s="4" t="str">
        <f t="shared" si="335"/>
        <v>Employees Wages &amp; Salaries</v>
      </c>
      <c r="H340" s="31" t="s">
        <v>1041</v>
      </c>
      <c r="I340" s="4" t="str">
        <f t="shared" si="336"/>
        <v>Machinary Depreciation &amp; Maintenance</v>
      </c>
      <c r="J340" s="31" t="s">
        <v>1040</v>
      </c>
      <c r="K340" s="4" t="str">
        <f t="shared" si="337"/>
        <v>Subcontractors &amp; Services</v>
      </c>
      <c r="L340" s="31" t="s">
        <v>1042</v>
      </c>
      <c r="M340" s="4" t="str">
        <f t="shared" si="338"/>
        <v>Indirect Costs</v>
      </c>
      <c r="N340" s="31" t="s">
        <v>1020</v>
      </c>
      <c r="O340" s="4" t="str">
        <f t="shared" si="339"/>
        <v>Overheads</v>
      </c>
      <c r="P340" s="5">
        <v>45596</v>
      </c>
      <c r="Q340" s="5">
        <f t="shared" si="340"/>
        <v>45566</v>
      </c>
      <c r="R340" s="5">
        <f t="shared" si="341"/>
        <v>45566</v>
      </c>
      <c r="S340" s="4">
        <v>1292078.6370000001</v>
      </c>
      <c r="T340" s="7">
        <f t="shared" si="322"/>
        <v>1292079</v>
      </c>
      <c r="U340" s="4">
        <v>10254</v>
      </c>
      <c r="V340" s="4">
        <f>VLOOKUP(U340,'CC Odoo'!$A$1:$E$998,4,FALSE)</f>
        <v>1026</v>
      </c>
      <c r="W340" s="4" t="str">
        <f t="shared" si="342"/>
        <v>{"1026": 100.0}</v>
      </c>
      <c r="X340" s="4" t="str">
        <f t="shared" si="343"/>
        <v>3010092</v>
      </c>
      <c r="Y340" s="4" t="str">
        <f t="shared" si="344"/>
        <v>3010093</v>
      </c>
      <c r="Z340" s="4" t="str">
        <f t="shared" si="345"/>
        <v>3010094</v>
      </c>
      <c r="AA340" s="4" t="str">
        <f t="shared" si="346"/>
        <v>3010095</v>
      </c>
      <c r="AB340" s="4" t="str">
        <f t="shared" si="347"/>
        <v>3010096</v>
      </c>
      <c r="AC340" s="4" t="str">
        <f t="shared" si="348"/>
        <v>3010097</v>
      </c>
      <c r="AD340" s="5">
        <f t="shared" si="349"/>
        <v>45601</v>
      </c>
      <c r="AE340" s="5">
        <f t="shared" si="350"/>
        <v>45601</v>
      </c>
      <c r="AF340" s="5">
        <f t="shared" si="351"/>
        <v>45571</v>
      </c>
      <c r="AG340" s="5">
        <f t="shared" si="352"/>
        <v>45571</v>
      </c>
      <c r="AH340" s="5">
        <f t="shared" si="353"/>
        <v>45596</v>
      </c>
      <c r="AI340" s="5">
        <f t="shared" si="354"/>
        <v>45596</v>
      </c>
      <c r="AJ340" s="5">
        <f t="shared" si="355"/>
        <v>45581</v>
      </c>
      <c r="AK340" s="5">
        <f t="shared" si="356"/>
        <v>45581</v>
      </c>
      <c r="AL340" s="5">
        <f t="shared" si="357"/>
        <v>45566</v>
      </c>
      <c r="AM340" s="5">
        <f t="shared" si="358"/>
        <v>45566</v>
      </c>
      <c r="AN340" s="5">
        <f t="shared" si="359"/>
        <v>45587</v>
      </c>
      <c r="AO340" s="5">
        <f t="shared" si="360"/>
        <v>45587</v>
      </c>
      <c r="AQ340" s="4" t="str">
        <f t="shared" si="323"/>
        <v>{"</v>
      </c>
      <c r="AR340" s="4" t="str">
        <f t="shared" si="324"/>
        <v>"</v>
      </c>
      <c r="AS340" s="4" t="str">
        <f t="shared" si="325"/>
        <v xml:space="preserve">: </v>
      </c>
      <c r="AT340" s="4" t="str">
        <f t="shared" si="326"/>
        <v>100.0</v>
      </c>
      <c r="AU340" s="4" t="str">
        <f t="shared" si="327"/>
        <v>}</v>
      </c>
      <c r="AW340" s="8" t="str">
        <f t="shared" si="362"/>
        <v>15% PUR</v>
      </c>
      <c r="AX340" s="8" t="str">
        <f t="shared" si="363"/>
        <v>0% PUR</v>
      </c>
      <c r="AY340" s="8" t="str">
        <f t="shared" si="364"/>
        <v>15% PUR</v>
      </c>
      <c r="AZ340" s="8" t="str">
        <f t="shared" si="365"/>
        <v>15% PUR</v>
      </c>
      <c r="BA340" s="8" t="str">
        <f t="shared" si="366"/>
        <v>15% PUR</v>
      </c>
      <c r="BB340" s="8" t="str">
        <f t="shared" si="367"/>
        <v>0% PUR</v>
      </c>
      <c r="BC340" s="4" t="str">
        <f t="shared" si="361"/>
        <v>Raw Material</v>
      </c>
      <c r="BD340" s="4" t="str">
        <f t="shared" si="328"/>
        <v>Manpower</v>
      </c>
      <c r="BE340" s="4" t="str">
        <f t="shared" si="329"/>
        <v>Machinary</v>
      </c>
      <c r="BF340" s="4" t="str">
        <f t="shared" si="330"/>
        <v>Subcontractors</v>
      </c>
      <c r="BG340" s="4" t="str">
        <f t="shared" si="331"/>
        <v>Indirect Costs</v>
      </c>
      <c r="BH340" s="4" t="str">
        <f t="shared" si="332"/>
        <v>Overheads</v>
      </c>
      <c r="BI340" s="4">
        <f t="shared" si="368"/>
        <v>1</v>
      </c>
      <c r="BJ340" s="4">
        <f t="shared" si="369"/>
        <v>1</v>
      </c>
      <c r="BK340" s="4">
        <f t="shared" si="370"/>
        <v>1</v>
      </c>
      <c r="BL340" s="4">
        <f t="shared" si="371"/>
        <v>1</v>
      </c>
      <c r="BM340" s="4">
        <f t="shared" si="372"/>
        <v>1</v>
      </c>
      <c r="BN340" s="4">
        <f t="shared" si="373"/>
        <v>1</v>
      </c>
      <c r="BO340" s="26">
        <f t="shared" si="374"/>
        <v>598879</v>
      </c>
      <c r="BP340" s="26">
        <f t="shared" si="375"/>
        <v>292527</v>
      </c>
      <c r="BQ340" s="26">
        <f t="shared" si="376"/>
        <v>27004</v>
      </c>
      <c r="BR340" s="26">
        <f t="shared" si="377"/>
        <v>119905</v>
      </c>
      <c r="BS340" s="26">
        <f t="shared" si="378"/>
        <v>51296</v>
      </c>
      <c r="BT340" s="26">
        <f t="shared" si="379"/>
        <v>118354</v>
      </c>
      <c r="BU340" s="27">
        <f t="shared" si="380"/>
        <v>1292079</v>
      </c>
      <c r="BV340" s="27">
        <f t="shared" si="381"/>
        <v>1207965</v>
      </c>
    </row>
    <row r="341" spans="1:74" x14ac:dyDescent="0.2">
      <c r="A341" s="4" t="s">
        <v>795</v>
      </c>
      <c r="B341" s="5">
        <v>45566</v>
      </c>
      <c r="C341" s="5" t="str">
        <f t="shared" si="333"/>
        <v/>
      </c>
      <c r="D341" s="31" t="s">
        <v>1038</v>
      </c>
      <c r="E341" s="4" t="str">
        <f t="shared" si="334"/>
        <v/>
      </c>
      <c r="F341" s="31" t="s">
        <v>1039</v>
      </c>
      <c r="G341" s="4" t="str">
        <f t="shared" si="335"/>
        <v/>
      </c>
      <c r="H341" s="31" t="s">
        <v>1041</v>
      </c>
      <c r="I341" s="4" t="str">
        <f t="shared" si="336"/>
        <v/>
      </c>
      <c r="J341" s="31" t="s">
        <v>1040</v>
      </c>
      <c r="K341" s="4" t="str">
        <f t="shared" si="337"/>
        <v/>
      </c>
      <c r="L341" s="31" t="s">
        <v>1042</v>
      </c>
      <c r="M341" s="4" t="str">
        <f t="shared" si="338"/>
        <v/>
      </c>
      <c r="N341" s="31" t="s">
        <v>1020</v>
      </c>
      <c r="O341" s="4" t="str">
        <f t="shared" si="339"/>
        <v/>
      </c>
      <c r="P341" s="5">
        <v>45596</v>
      </c>
      <c r="Q341" s="5" t="str">
        <f t="shared" si="340"/>
        <v/>
      </c>
      <c r="R341" s="5" t="str">
        <f t="shared" si="341"/>
        <v/>
      </c>
      <c r="S341" s="4">
        <v>258415.72740000003</v>
      </c>
      <c r="T341" s="7">
        <f t="shared" si="322"/>
        <v>258416</v>
      </c>
      <c r="U341" s="4">
        <v>10254</v>
      </c>
      <c r="V341" s="4">
        <f>VLOOKUP(U341,'CC Odoo'!$A$1:$E$998,4,FALSE)</f>
        <v>1026</v>
      </c>
      <c r="W341" s="4" t="str">
        <f t="shared" si="342"/>
        <v>{"1026": 100.0}</v>
      </c>
      <c r="X341" s="4" t="str">
        <f t="shared" si="343"/>
        <v>101011701</v>
      </c>
      <c r="Y341" s="4" t="str">
        <f t="shared" si="344"/>
        <v>3010093</v>
      </c>
      <c r="Z341" s="4" t="str">
        <f t="shared" si="345"/>
        <v>3010094</v>
      </c>
      <c r="AA341" s="4" t="str">
        <f t="shared" si="346"/>
        <v>101011701</v>
      </c>
      <c r="AB341" s="4" t="str">
        <f t="shared" si="347"/>
        <v>3010096</v>
      </c>
      <c r="AC341" s="4" t="str">
        <f t="shared" si="348"/>
        <v>3010097</v>
      </c>
      <c r="AD341" s="5">
        <f t="shared" si="349"/>
        <v>45601</v>
      </c>
      <c r="AE341" s="5" t="str">
        <f t="shared" si="350"/>
        <v/>
      </c>
      <c r="AF341" s="5">
        <f t="shared" si="351"/>
        <v>45571</v>
      </c>
      <c r="AG341" s="5" t="str">
        <f t="shared" si="352"/>
        <v/>
      </c>
      <c r="AH341" s="5">
        <f t="shared" si="353"/>
        <v>45596</v>
      </c>
      <c r="AI341" s="5" t="str">
        <f t="shared" si="354"/>
        <v/>
      </c>
      <c r="AJ341" s="5">
        <f t="shared" si="355"/>
        <v>45581</v>
      </c>
      <c r="AK341" s="5" t="str">
        <f t="shared" si="356"/>
        <v/>
      </c>
      <c r="AL341" s="5">
        <f t="shared" si="357"/>
        <v>45566</v>
      </c>
      <c r="AM341" s="5" t="str">
        <f t="shared" si="358"/>
        <v/>
      </c>
      <c r="AN341" s="5">
        <f t="shared" si="359"/>
        <v>45587</v>
      </c>
      <c r="AO341" s="5" t="str">
        <f t="shared" si="360"/>
        <v/>
      </c>
      <c r="AQ341" s="4" t="str">
        <f t="shared" si="323"/>
        <v>{"</v>
      </c>
      <c r="AR341" s="4" t="str">
        <f t="shared" si="324"/>
        <v>"</v>
      </c>
      <c r="AS341" s="4" t="str">
        <f t="shared" si="325"/>
        <v xml:space="preserve">: </v>
      </c>
      <c r="AT341" s="4" t="str">
        <f t="shared" si="326"/>
        <v>100.0</v>
      </c>
      <c r="AU341" s="4" t="str">
        <f t="shared" si="327"/>
        <v>}</v>
      </c>
      <c r="AW341" s="8" t="str">
        <f t="shared" si="362"/>
        <v>15% PUR</v>
      </c>
      <c r="AX341" s="8" t="str">
        <f t="shared" si="363"/>
        <v>0% PUR</v>
      </c>
      <c r="AY341" s="8" t="str">
        <f t="shared" si="364"/>
        <v>15% PUR</v>
      </c>
      <c r="AZ341" s="8" t="str">
        <f t="shared" si="365"/>
        <v>15% PUR</v>
      </c>
      <c r="BA341" s="8" t="str">
        <f t="shared" si="366"/>
        <v>15% PUR</v>
      </c>
      <c r="BB341" s="8" t="str">
        <f t="shared" si="367"/>
        <v>0% PUR</v>
      </c>
      <c r="BC341" s="4" t="str">
        <f t="shared" si="361"/>
        <v>Deduction of Advance Payment to Suppliers</v>
      </c>
      <c r="BD341" s="4" t="str">
        <f t="shared" si="328"/>
        <v>Manpower</v>
      </c>
      <c r="BE341" s="4" t="str">
        <f t="shared" si="329"/>
        <v>Machinary</v>
      </c>
      <c r="BF341" s="4" t="str">
        <f t="shared" si="330"/>
        <v>Deduction of Advance Payment to Suppliers</v>
      </c>
      <c r="BG341" s="4" t="str">
        <f t="shared" si="331"/>
        <v>Indirect Costs</v>
      </c>
      <c r="BH341" s="4" t="str">
        <f t="shared" si="332"/>
        <v>Overheads</v>
      </c>
      <c r="BI341" s="4">
        <f t="shared" si="368"/>
        <v>-1</v>
      </c>
      <c r="BJ341" s="4">
        <f t="shared" si="369"/>
        <v>1</v>
      </c>
      <c r="BK341" s="4">
        <f t="shared" si="370"/>
        <v>1</v>
      </c>
      <c r="BL341" s="4">
        <f t="shared" si="371"/>
        <v>-1</v>
      </c>
      <c r="BM341" s="4">
        <f t="shared" si="372"/>
        <v>1</v>
      </c>
      <c r="BN341" s="4">
        <f t="shared" si="373"/>
        <v>1</v>
      </c>
      <c r="BO341" s="26">
        <f t="shared" si="374"/>
        <v>119776</v>
      </c>
      <c r="BP341" s="26">
        <f t="shared" si="375"/>
        <v>58505</v>
      </c>
      <c r="BQ341" s="26">
        <f t="shared" si="376"/>
        <v>5401</v>
      </c>
      <c r="BR341" s="26">
        <f t="shared" si="377"/>
        <v>23981</v>
      </c>
      <c r="BS341" s="26">
        <f t="shared" si="378"/>
        <v>10259</v>
      </c>
      <c r="BT341" s="26">
        <f t="shared" si="379"/>
        <v>23671</v>
      </c>
      <c r="BU341" s="27">
        <f t="shared" si="380"/>
        <v>-258416</v>
      </c>
      <c r="BV341" s="27" t="str">
        <f t="shared" si="381"/>
        <v/>
      </c>
    </row>
    <row r="342" spans="1:74" x14ac:dyDescent="0.2">
      <c r="A342" s="4" t="s">
        <v>794</v>
      </c>
      <c r="B342" s="5">
        <v>45566</v>
      </c>
      <c r="C342" s="5">
        <f t="shared" si="333"/>
        <v>45536</v>
      </c>
      <c r="D342" s="31" t="s">
        <v>1038</v>
      </c>
      <c r="E342" s="4" t="str">
        <f t="shared" si="334"/>
        <v>Raw Material Supplier</v>
      </c>
      <c r="F342" s="31" t="s">
        <v>1039</v>
      </c>
      <c r="G342" s="4" t="str">
        <f t="shared" si="335"/>
        <v>Employees Wages &amp; Salaries</v>
      </c>
      <c r="H342" s="31" t="s">
        <v>1041</v>
      </c>
      <c r="I342" s="4" t="str">
        <f t="shared" si="336"/>
        <v>Machinary Depreciation &amp; Maintenance</v>
      </c>
      <c r="J342" s="31" t="s">
        <v>1040</v>
      </c>
      <c r="K342" s="4" t="str">
        <f t="shared" si="337"/>
        <v>Subcontractors &amp; Services</v>
      </c>
      <c r="L342" s="31" t="s">
        <v>1042</v>
      </c>
      <c r="M342" s="4" t="str">
        <f t="shared" si="338"/>
        <v>Indirect Costs</v>
      </c>
      <c r="N342" s="31" t="s">
        <v>1020</v>
      </c>
      <c r="O342" s="4" t="str">
        <f t="shared" si="339"/>
        <v>Overheads</v>
      </c>
      <c r="P342" s="5">
        <v>45596</v>
      </c>
      <c r="Q342" s="5">
        <f t="shared" si="340"/>
        <v>45566</v>
      </c>
      <c r="R342" s="5">
        <f t="shared" si="341"/>
        <v>45566</v>
      </c>
      <c r="S342" s="4">
        <v>1247254.32</v>
      </c>
      <c r="T342" s="7">
        <f t="shared" si="322"/>
        <v>1247254</v>
      </c>
      <c r="U342" s="4">
        <v>10253</v>
      </c>
      <c r="V342" s="4">
        <f>VLOOKUP(U342,'CC Odoo'!$A$1:$E$998,4,FALSE)</f>
        <v>1025</v>
      </c>
      <c r="W342" s="4" t="str">
        <f t="shared" si="342"/>
        <v>{"1025": 100.0}</v>
      </c>
      <c r="X342" s="4" t="str">
        <f t="shared" si="343"/>
        <v>3010092</v>
      </c>
      <c r="Y342" s="4" t="str">
        <f t="shared" si="344"/>
        <v>3010093</v>
      </c>
      <c r="Z342" s="4" t="str">
        <f t="shared" si="345"/>
        <v>3010094</v>
      </c>
      <c r="AA342" s="4" t="str">
        <f t="shared" si="346"/>
        <v>3010095</v>
      </c>
      <c r="AB342" s="4" t="str">
        <f t="shared" si="347"/>
        <v>3010096</v>
      </c>
      <c r="AC342" s="4" t="str">
        <f t="shared" si="348"/>
        <v>3010097</v>
      </c>
      <c r="AD342" s="5">
        <f t="shared" si="349"/>
        <v>45601</v>
      </c>
      <c r="AE342" s="5">
        <f t="shared" si="350"/>
        <v>45601</v>
      </c>
      <c r="AF342" s="5">
        <f t="shared" si="351"/>
        <v>45571</v>
      </c>
      <c r="AG342" s="5">
        <f t="shared" si="352"/>
        <v>45571</v>
      </c>
      <c r="AH342" s="5">
        <f t="shared" si="353"/>
        <v>45596</v>
      </c>
      <c r="AI342" s="5">
        <f t="shared" si="354"/>
        <v>45596</v>
      </c>
      <c r="AJ342" s="5">
        <f t="shared" si="355"/>
        <v>45581</v>
      </c>
      <c r="AK342" s="5">
        <f t="shared" si="356"/>
        <v>45581</v>
      </c>
      <c r="AL342" s="5">
        <f t="shared" si="357"/>
        <v>45566</v>
      </c>
      <c r="AM342" s="5">
        <f t="shared" si="358"/>
        <v>45566</v>
      </c>
      <c r="AN342" s="5">
        <f t="shared" si="359"/>
        <v>45587</v>
      </c>
      <c r="AO342" s="5">
        <f t="shared" si="360"/>
        <v>45587</v>
      </c>
      <c r="AQ342" s="4" t="str">
        <f t="shared" si="323"/>
        <v>{"</v>
      </c>
      <c r="AR342" s="4" t="str">
        <f t="shared" si="324"/>
        <v>"</v>
      </c>
      <c r="AS342" s="4" t="str">
        <f t="shared" si="325"/>
        <v xml:space="preserve">: </v>
      </c>
      <c r="AT342" s="4" t="str">
        <f t="shared" si="326"/>
        <v>100.0</v>
      </c>
      <c r="AU342" s="4" t="str">
        <f t="shared" si="327"/>
        <v>}</v>
      </c>
      <c r="AW342" s="8" t="str">
        <f t="shared" si="362"/>
        <v>15% PUR</v>
      </c>
      <c r="AX342" s="8" t="str">
        <f t="shared" si="363"/>
        <v>0% PUR</v>
      </c>
      <c r="AY342" s="8" t="str">
        <f t="shared" si="364"/>
        <v>15% PUR</v>
      </c>
      <c r="AZ342" s="8" t="str">
        <f t="shared" si="365"/>
        <v>15% PUR</v>
      </c>
      <c r="BA342" s="8" t="str">
        <f t="shared" si="366"/>
        <v>15% PUR</v>
      </c>
      <c r="BB342" s="8" t="str">
        <f t="shared" si="367"/>
        <v>0% PUR</v>
      </c>
      <c r="BC342" s="4" t="str">
        <f t="shared" si="361"/>
        <v>Raw Material</v>
      </c>
      <c r="BD342" s="4" t="str">
        <f t="shared" si="328"/>
        <v>Manpower</v>
      </c>
      <c r="BE342" s="4" t="str">
        <f t="shared" si="329"/>
        <v>Machinary</v>
      </c>
      <c r="BF342" s="4" t="str">
        <f t="shared" si="330"/>
        <v>Subcontractors</v>
      </c>
      <c r="BG342" s="4" t="str">
        <f t="shared" si="331"/>
        <v>Indirect Costs</v>
      </c>
      <c r="BH342" s="4" t="str">
        <f t="shared" si="332"/>
        <v>Overheads</v>
      </c>
      <c r="BI342" s="4">
        <f t="shared" si="368"/>
        <v>1</v>
      </c>
      <c r="BJ342" s="4">
        <f t="shared" si="369"/>
        <v>1</v>
      </c>
      <c r="BK342" s="4">
        <f t="shared" si="370"/>
        <v>1</v>
      </c>
      <c r="BL342" s="4">
        <f t="shared" si="371"/>
        <v>1</v>
      </c>
      <c r="BM342" s="4">
        <f t="shared" si="372"/>
        <v>1</v>
      </c>
      <c r="BN342" s="4">
        <f t="shared" si="373"/>
        <v>1</v>
      </c>
      <c r="BO342" s="26">
        <f t="shared" si="374"/>
        <v>578102</v>
      </c>
      <c r="BP342" s="26">
        <f t="shared" si="375"/>
        <v>282378</v>
      </c>
      <c r="BQ342" s="26">
        <f t="shared" si="376"/>
        <v>26068</v>
      </c>
      <c r="BR342" s="26">
        <f t="shared" si="377"/>
        <v>115745</v>
      </c>
      <c r="BS342" s="26">
        <f t="shared" si="378"/>
        <v>49516</v>
      </c>
      <c r="BT342" s="26">
        <f t="shared" si="379"/>
        <v>114248</v>
      </c>
      <c r="BU342" s="27">
        <f t="shared" si="380"/>
        <v>1247254</v>
      </c>
      <c r="BV342" s="27">
        <f t="shared" si="381"/>
        <v>1166057</v>
      </c>
    </row>
    <row r="343" spans="1:74" x14ac:dyDescent="0.2">
      <c r="A343" s="4" t="s">
        <v>795</v>
      </c>
      <c r="B343" s="5">
        <v>45566</v>
      </c>
      <c r="C343" s="5" t="str">
        <f t="shared" si="333"/>
        <v/>
      </c>
      <c r="D343" s="31" t="s">
        <v>1038</v>
      </c>
      <c r="E343" s="4" t="str">
        <f t="shared" si="334"/>
        <v/>
      </c>
      <c r="F343" s="31" t="s">
        <v>1039</v>
      </c>
      <c r="G343" s="4" t="str">
        <f t="shared" si="335"/>
        <v/>
      </c>
      <c r="H343" s="31" t="s">
        <v>1041</v>
      </c>
      <c r="I343" s="4" t="str">
        <f t="shared" si="336"/>
        <v/>
      </c>
      <c r="J343" s="31" t="s">
        <v>1040</v>
      </c>
      <c r="K343" s="4" t="str">
        <f t="shared" si="337"/>
        <v/>
      </c>
      <c r="L343" s="31" t="s">
        <v>1042</v>
      </c>
      <c r="M343" s="4" t="str">
        <f t="shared" si="338"/>
        <v/>
      </c>
      <c r="N343" s="31" t="s">
        <v>1020</v>
      </c>
      <c r="O343" s="4" t="str">
        <f t="shared" si="339"/>
        <v/>
      </c>
      <c r="P343" s="5">
        <v>45596</v>
      </c>
      <c r="Q343" s="5" t="str">
        <f t="shared" si="340"/>
        <v/>
      </c>
      <c r="R343" s="5" t="str">
        <f t="shared" si="341"/>
        <v/>
      </c>
      <c r="S343" s="4">
        <v>498901.72800000006</v>
      </c>
      <c r="T343" s="7">
        <f t="shared" si="322"/>
        <v>498902</v>
      </c>
      <c r="U343" s="4">
        <v>10253</v>
      </c>
      <c r="V343" s="4">
        <f>VLOOKUP(U343,'CC Odoo'!$A$1:$E$998,4,FALSE)</f>
        <v>1025</v>
      </c>
      <c r="W343" s="4" t="str">
        <f t="shared" si="342"/>
        <v>{"1025": 100.0}</v>
      </c>
      <c r="X343" s="4" t="str">
        <f t="shared" si="343"/>
        <v>101011701</v>
      </c>
      <c r="Y343" s="4" t="str">
        <f t="shared" si="344"/>
        <v>3010093</v>
      </c>
      <c r="Z343" s="4" t="str">
        <f t="shared" si="345"/>
        <v>3010094</v>
      </c>
      <c r="AA343" s="4" t="str">
        <f t="shared" si="346"/>
        <v>101011701</v>
      </c>
      <c r="AB343" s="4" t="str">
        <f t="shared" si="347"/>
        <v>3010096</v>
      </c>
      <c r="AC343" s="4" t="str">
        <f t="shared" si="348"/>
        <v>3010097</v>
      </c>
      <c r="AD343" s="5">
        <f t="shared" si="349"/>
        <v>45601</v>
      </c>
      <c r="AE343" s="5" t="str">
        <f t="shared" si="350"/>
        <v/>
      </c>
      <c r="AF343" s="5">
        <f t="shared" si="351"/>
        <v>45571</v>
      </c>
      <c r="AG343" s="5" t="str">
        <f t="shared" si="352"/>
        <v/>
      </c>
      <c r="AH343" s="5">
        <f t="shared" si="353"/>
        <v>45596</v>
      </c>
      <c r="AI343" s="5" t="str">
        <f t="shared" si="354"/>
        <v/>
      </c>
      <c r="AJ343" s="5">
        <f t="shared" si="355"/>
        <v>45581</v>
      </c>
      <c r="AK343" s="5" t="str">
        <f t="shared" si="356"/>
        <v/>
      </c>
      <c r="AL343" s="5">
        <f t="shared" si="357"/>
        <v>45566</v>
      </c>
      <c r="AM343" s="5" t="str">
        <f t="shared" si="358"/>
        <v/>
      </c>
      <c r="AN343" s="5">
        <f t="shared" si="359"/>
        <v>45587</v>
      </c>
      <c r="AO343" s="5" t="str">
        <f t="shared" si="360"/>
        <v/>
      </c>
      <c r="AQ343" s="4" t="str">
        <f t="shared" si="323"/>
        <v>{"</v>
      </c>
      <c r="AR343" s="4" t="str">
        <f t="shared" si="324"/>
        <v>"</v>
      </c>
      <c r="AS343" s="4" t="str">
        <f t="shared" si="325"/>
        <v xml:space="preserve">: </v>
      </c>
      <c r="AT343" s="4" t="str">
        <f t="shared" si="326"/>
        <v>100.0</v>
      </c>
      <c r="AU343" s="4" t="str">
        <f t="shared" si="327"/>
        <v>}</v>
      </c>
      <c r="AW343" s="8" t="str">
        <f t="shared" si="362"/>
        <v>15% PUR</v>
      </c>
      <c r="AX343" s="8" t="str">
        <f t="shared" si="363"/>
        <v>0% PUR</v>
      </c>
      <c r="AY343" s="8" t="str">
        <f t="shared" si="364"/>
        <v>15% PUR</v>
      </c>
      <c r="AZ343" s="8" t="str">
        <f t="shared" si="365"/>
        <v>15% PUR</v>
      </c>
      <c r="BA343" s="8" t="str">
        <f t="shared" si="366"/>
        <v>15% PUR</v>
      </c>
      <c r="BB343" s="8" t="str">
        <f t="shared" si="367"/>
        <v>0% PUR</v>
      </c>
      <c r="BC343" s="4" t="str">
        <f t="shared" si="361"/>
        <v>Deduction of Advance Payment to Suppliers</v>
      </c>
      <c r="BD343" s="4" t="str">
        <f t="shared" si="328"/>
        <v>Manpower</v>
      </c>
      <c r="BE343" s="4" t="str">
        <f t="shared" si="329"/>
        <v>Machinary</v>
      </c>
      <c r="BF343" s="4" t="str">
        <f t="shared" si="330"/>
        <v>Deduction of Advance Payment to Suppliers</v>
      </c>
      <c r="BG343" s="4" t="str">
        <f t="shared" si="331"/>
        <v>Indirect Costs</v>
      </c>
      <c r="BH343" s="4" t="str">
        <f t="shared" si="332"/>
        <v>Overheads</v>
      </c>
      <c r="BI343" s="4">
        <f t="shared" si="368"/>
        <v>-1</v>
      </c>
      <c r="BJ343" s="4">
        <f t="shared" si="369"/>
        <v>1</v>
      </c>
      <c r="BK343" s="4">
        <f t="shared" si="370"/>
        <v>1</v>
      </c>
      <c r="BL343" s="4">
        <f t="shared" si="371"/>
        <v>-1</v>
      </c>
      <c r="BM343" s="4">
        <f t="shared" si="372"/>
        <v>1</v>
      </c>
      <c r="BN343" s="4">
        <f t="shared" si="373"/>
        <v>1</v>
      </c>
      <c r="BO343" s="26">
        <f t="shared" si="374"/>
        <v>231241</v>
      </c>
      <c r="BP343" s="26">
        <f t="shared" si="375"/>
        <v>112951</v>
      </c>
      <c r="BQ343" s="26">
        <f t="shared" si="376"/>
        <v>10427</v>
      </c>
      <c r="BR343" s="26">
        <f t="shared" si="377"/>
        <v>46298</v>
      </c>
      <c r="BS343" s="26">
        <f t="shared" si="378"/>
        <v>19806</v>
      </c>
      <c r="BT343" s="26">
        <f t="shared" si="379"/>
        <v>45699</v>
      </c>
      <c r="BU343" s="27">
        <f t="shared" si="380"/>
        <v>-498902</v>
      </c>
      <c r="BV343" s="27" t="str">
        <f t="shared" si="381"/>
        <v/>
      </c>
    </row>
    <row r="344" spans="1:74" x14ac:dyDescent="0.2">
      <c r="A344" s="4" t="s">
        <v>794</v>
      </c>
      <c r="B344" s="5">
        <v>45566</v>
      </c>
      <c r="C344" s="5">
        <f t="shared" si="333"/>
        <v>45536</v>
      </c>
      <c r="D344" s="31" t="s">
        <v>1038</v>
      </c>
      <c r="E344" s="4" t="str">
        <f t="shared" si="334"/>
        <v>Raw Material Supplier</v>
      </c>
      <c r="F344" s="31" t="s">
        <v>1039</v>
      </c>
      <c r="G344" s="4" t="str">
        <f t="shared" si="335"/>
        <v>Employees Wages &amp; Salaries</v>
      </c>
      <c r="H344" s="31" t="s">
        <v>1041</v>
      </c>
      <c r="I344" s="4" t="str">
        <f t="shared" si="336"/>
        <v>Machinary Depreciation &amp; Maintenance</v>
      </c>
      <c r="J344" s="31" t="s">
        <v>1040</v>
      </c>
      <c r="K344" s="4" t="str">
        <f t="shared" si="337"/>
        <v>Subcontractors &amp; Services</v>
      </c>
      <c r="L344" s="31" t="s">
        <v>1042</v>
      </c>
      <c r="M344" s="4" t="str">
        <f t="shared" si="338"/>
        <v>Indirect Costs</v>
      </c>
      <c r="N344" s="31" t="s">
        <v>1020</v>
      </c>
      <c r="O344" s="4" t="str">
        <f t="shared" si="339"/>
        <v>Overheads</v>
      </c>
      <c r="P344" s="5">
        <v>45596</v>
      </c>
      <c r="Q344" s="5">
        <f t="shared" si="340"/>
        <v>45566</v>
      </c>
      <c r="R344" s="5">
        <f t="shared" si="341"/>
        <v>45566</v>
      </c>
      <c r="S344" s="4">
        <v>2100000</v>
      </c>
      <c r="T344" s="7">
        <f t="shared" si="322"/>
        <v>2100000</v>
      </c>
      <c r="U344" s="4">
        <v>10995</v>
      </c>
      <c r="V344" s="4">
        <f>VLOOKUP(U344,'CC Odoo'!$A$1:$E$998,4,FALSE)</f>
        <v>1108</v>
      </c>
      <c r="W344" s="4" t="str">
        <f t="shared" si="342"/>
        <v>{"1108": 100.0}</v>
      </c>
      <c r="X344" s="4" t="str">
        <f t="shared" si="343"/>
        <v>3010092</v>
      </c>
      <c r="Y344" s="4" t="str">
        <f t="shared" si="344"/>
        <v>3010093</v>
      </c>
      <c r="Z344" s="4" t="str">
        <f t="shared" si="345"/>
        <v>3010094</v>
      </c>
      <c r="AA344" s="4" t="str">
        <f t="shared" si="346"/>
        <v>3010095</v>
      </c>
      <c r="AB344" s="4" t="str">
        <f t="shared" si="347"/>
        <v>3010096</v>
      </c>
      <c r="AC344" s="4" t="str">
        <f t="shared" si="348"/>
        <v>3010097</v>
      </c>
      <c r="AD344" s="5">
        <f t="shared" si="349"/>
        <v>45601</v>
      </c>
      <c r="AE344" s="5">
        <f t="shared" si="350"/>
        <v>45601</v>
      </c>
      <c r="AF344" s="5">
        <f t="shared" si="351"/>
        <v>45571</v>
      </c>
      <c r="AG344" s="5">
        <f t="shared" si="352"/>
        <v>45571</v>
      </c>
      <c r="AH344" s="5">
        <f t="shared" si="353"/>
        <v>45596</v>
      </c>
      <c r="AI344" s="5">
        <f t="shared" si="354"/>
        <v>45596</v>
      </c>
      <c r="AJ344" s="5">
        <f t="shared" si="355"/>
        <v>45581</v>
      </c>
      <c r="AK344" s="5">
        <f t="shared" si="356"/>
        <v>45581</v>
      </c>
      <c r="AL344" s="5">
        <f t="shared" si="357"/>
        <v>45566</v>
      </c>
      <c r="AM344" s="5">
        <f t="shared" si="358"/>
        <v>45566</v>
      </c>
      <c r="AN344" s="5">
        <f t="shared" si="359"/>
        <v>45587</v>
      </c>
      <c r="AO344" s="5">
        <f t="shared" si="360"/>
        <v>45587</v>
      </c>
      <c r="AQ344" s="4" t="str">
        <f t="shared" si="323"/>
        <v>{"</v>
      </c>
      <c r="AR344" s="4" t="str">
        <f t="shared" si="324"/>
        <v>"</v>
      </c>
      <c r="AS344" s="4" t="str">
        <f t="shared" si="325"/>
        <v xml:space="preserve">: </v>
      </c>
      <c r="AT344" s="4" t="str">
        <f t="shared" si="326"/>
        <v>100.0</v>
      </c>
      <c r="AU344" s="4" t="str">
        <f t="shared" si="327"/>
        <v>}</v>
      </c>
      <c r="AW344" s="8" t="str">
        <f t="shared" si="362"/>
        <v>15% PUR</v>
      </c>
      <c r="AX344" s="8" t="str">
        <f t="shared" si="363"/>
        <v>0% PUR</v>
      </c>
      <c r="AY344" s="8" t="str">
        <f t="shared" si="364"/>
        <v>15% PUR</v>
      </c>
      <c r="AZ344" s="8" t="str">
        <f t="shared" si="365"/>
        <v>15% PUR</v>
      </c>
      <c r="BA344" s="8" t="str">
        <f t="shared" si="366"/>
        <v>15% PUR</v>
      </c>
      <c r="BB344" s="8" t="str">
        <f t="shared" si="367"/>
        <v>0% PUR</v>
      </c>
      <c r="BC344" s="4" t="str">
        <f t="shared" si="361"/>
        <v>Raw Material</v>
      </c>
      <c r="BD344" s="4" t="str">
        <f t="shared" si="328"/>
        <v>Manpower</v>
      </c>
      <c r="BE344" s="4" t="str">
        <f t="shared" si="329"/>
        <v>Machinary</v>
      </c>
      <c r="BF344" s="4" t="str">
        <f t="shared" si="330"/>
        <v>Subcontractors</v>
      </c>
      <c r="BG344" s="4" t="str">
        <f t="shared" si="331"/>
        <v>Indirect Costs</v>
      </c>
      <c r="BH344" s="4" t="str">
        <f t="shared" si="332"/>
        <v>Overheads</v>
      </c>
      <c r="BI344" s="4">
        <f t="shared" si="368"/>
        <v>1</v>
      </c>
      <c r="BJ344" s="4">
        <f t="shared" si="369"/>
        <v>1</v>
      </c>
      <c r="BK344" s="4">
        <f t="shared" si="370"/>
        <v>1</v>
      </c>
      <c r="BL344" s="4">
        <f t="shared" si="371"/>
        <v>1</v>
      </c>
      <c r="BM344" s="4">
        <f t="shared" si="372"/>
        <v>1</v>
      </c>
      <c r="BN344" s="4">
        <f t="shared" si="373"/>
        <v>1</v>
      </c>
      <c r="BO344" s="26">
        <f t="shared" si="374"/>
        <v>973350</v>
      </c>
      <c r="BP344" s="26">
        <f t="shared" si="375"/>
        <v>475440</v>
      </c>
      <c r="BQ344" s="26">
        <f t="shared" si="376"/>
        <v>43890</v>
      </c>
      <c r="BR344" s="26">
        <f t="shared" si="377"/>
        <v>194880</v>
      </c>
      <c r="BS344" s="26">
        <f t="shared" si="378"/>
        <v>83370</v>
      </c>
      <c r="BT344" s="26">
        <f t="shared" si="379"/>
        <v>192360</v>
      </c>
      <c r="BU344" s="27">
        <f t="shared" si="380"/>
        <v>2100000</v>
      </c>
      <c r="BV344" s="27">
        <f t="shared" si="381"/>
        <v>1963290</v>
      </c>
    </row>
    <row r="345" spans="1:74" x14ac:dyDescent="0.2">
      <c r="A345" s="4" t="s">
        <v>794</v>
      </c>
      <c r="B345" s="5">
        <v>45566</v>
      </c>
      <c r="C345" s="5">
        <f t="shared" si="333"/>
        <v>45536</v>
      </c>
      <c r="D345" s="31" t="s">
        <v>1038</v>
      </c>
      <c r="E345" s="4" t="str">
        <f t="shared" si="334"/>
        <v>Raw Material Supplier</v>
      </c>
      <c r="F345" s="31" t="s">
        <v>1039</v>
      </c>
      <c r="G345" s="4" t="str">
        <f t="shared" si="335"/>
        <v>Employees Wages &amp; Salaries</v>
      </c>
      <c r="H345" s="31" t="s">
        <v>1041</v>
      </c>
      <c r="I345" s="4" t="str">
        <f t="shared" si="336"/>
        <v>Machinary Depreciation &amp; Maintenance</v>
      </c>
      <c r="J345" s="31" t="s">
        <v>1040</v>
      </c>
      <c r="K345" s="4" t="str">
        <f t="shared" si="337"/>
        <v>Subcontractors &amp; Services</v>
      </c>
      <c r="L345" s="31" t="s">
        <v>1042</v>
      </c>
      <c r="M345" s="4" t="str">
        <f t="shared" si="338"/>
        <v>Indirect Costs</v>
      </c>
      <c r="N345" s="31" t="s">
        <v>1020</v>
      </c>
      <c r="O345" s="4" t="str">
        <f t="shared" si="339"/>
        <v>Overheads</v>
      </c>
      <c r="P345" s="5">
        <v>45596</v>
      </c>
      <c r="Q345" s="5">
        <f t="shared" si="340"/>
        <v>45566</v>
      </c>
      <c r="R345" s="5">
        <f t="shared" si="341"/>
        <v>45566</v>
      </c>
      <c r="S345" s="4">
        <v>1975047</v>
      </c>
      <c r="T345" s="7">
        <f t="shared" si="322"/>
        <v>1975047</v>
      </c>
      <c r="U345" s="4">
        <v>10259</v>
      </c>
      <c r="V345" s="4">
        <f>VLOOKUP(U345,'CC Odoo'!$A$1:$E$998,4,FALSE)</f>
        <v>1031</v>
      </c>
      <c r="W345" s="4" t="str">
        <f t="shared" si="342"/>
        <v>{"1031": 100.0}</v>
      </c>
      <c r="X345" s="4" t="str">
        <f t="shared" si="343"/>
        <v>3010092</v>
      </c>
      <c r="Y345" s="4" t="str">
        <f t="shared" si="344"/>
        <v>3010093</v>
      </c>
      <c r="Z345" s="4" t="str">
        <f t="shared" si="345"/>
        <v>3010094</v>
      </c>
      <c r="AA345" s="4" t="str">
        <f t="shared" si="346"/>
        <v>3010095</v>
      </c>
      <c r="AB345" s="4" t="str">
        <f t="shared" si="347"/>
        <v>3010096</v>
      </c>
      <c r="AC345" s="4" t="str">
        <f t="shared" si="348"/>
        <v>3010097</v>
      </c>
      <c r="AD345" s="5">
        <f t="shared" si="349"/>
        <v>45601</v>
      </c>
      <c r="AE345" s="5">
        <f t="shared" si="350"/>
        <v>45601</v>
      </c>
      <c r="AF345" s="5">
        <f t="shared" si="351"/>
        <v>45571</v>
      </c>
      <c r="AG345" s="5">
        <f t="shared" si="352"/>
        <v>45571</v>
      </c>
      <c r="AH345" s="5">
        <f t="shared" si="353"/>
        <v>45596</v>
      </c>
      <c r="AI345" s="5">
        <f t="shared" si="354"/>
        <v>45596</v>
      </c>
      <c r="AJ345" s="5">
        <f t="shared" si="355"/>
        <v>45581</v>
      </c>
      <c r="AK345" s="5">
        <f t="shared" si="356"/>
        <v>45581</v>
      </c>
      <c r="AL345" s="5">
        <f t="shared" si="357"/>
        <v>45566</v>
      </c>
      <c r="AM345" s="5">
        <f t="shared" si="358"/>
        <v>45566</v>
      </c>
      <c r="AN345" s="5">
        <f t="shared" si="359"/>
        <v>45587</v>
      </c>
      <c r="AO345" s="5">
        <f t="shared" si="360"/>
        <v>45587</v>
      </c>
      <c r="AQ345" s="4" t="str">
        <f t="shared" si="323"/>
        <v>{"</v>
      </c>
      <c r="AR345" s="4" t="str">
        <f t="shared" si="324"/>
        <v>"</v>
      </c>
      <c r="AS345" s="4" t="str">
        <f t="shared" si="325"/>
        <v xml:space="preserve">: </v>
      </c>
      <c r="AT345" s="4" t="str">
        <f t="shared" si="326"/>
        <v>100.0</v>
      </c>
      <c r="AU345" s="4" t="str">
        <f t="shared" si="327"/>
        <v>}</v>
      </c>
      <c r="AW345" s="8" t="str">
        <f t="shared" si="362"/>
        <v>15% PUR</v>
      </c>
      <c r="AX345" s="8" t="str">
        <f t="shared" si="363"/>
        <v>0% PUR</v>
      </c>
      <c r="AY345" s="8" t="str">
        <f t="shared" si="364"/>
        <v>15% PUR</v>
      </c>
      <c r="AZ345" s="8" t="str">
        <f t="shared" si="365"/>
        <v>15% PUR</v>
      </c>
      <c r="BA345" s="8" t="str">
        <f t="shared" si="366"/>
        <v>15% PUR</v>
      </c>
      <c r="BB345" s="8" t="str">
        <f t="shared" si="367"/>
        <v>0% PUR</v>
      </c>
      <c r="BC345" s="4" t="str">
        <f t="shared" si="361"/>
        <v>Raw Material</v>
      </c>
      <c r="BD345" s="4" t="str">
        <f t="shared" si="328"/>
        <v>Manpower</v>
      </c>
      <c r="BE345" s="4" t="str">
        <f t="shared" si="329"/>
        <v>Machinary</v>
      </c>
      <c r="BF345" s="4" t="str">
        <f t="shared" si="330"/>
        <v>Subcontractors</v>
      </c>
      <c r="BG345" s="4" t="str">
        <f t="shared" si="331"/>
        <v>Indirect Costs</v>
      </c>
      <c r="BH345" s="4" t="str">
        <f t="shared" si="332"/>
        <v>Overheads</v>
      </c>
      <c r="BI345" s="4">
        <f t="shared" si="368"/>
        <v>1</v>
      </c>
      <c r="BJ345" s="4">
        <f t="shared" si="369"/>
        <v>1</v>
      </c>
      <c r="BK345" s="4">
        <f t="shared" si="370"/>
        <v>1</v>
      </c>
      <c r="BL345" s="4">
        <f t="shared" si="371"/>
        <v>1</v>
      </c>
      <c r="BM345" s="4">
        <f t="shared" si="372"/>
        <v>1</v>
      </c>
      <c r="BN345" s="4">
        <f t="shared" si="373"/>
        <v>1</v>
      </c>
      <c r="BO345" s="26">
        <f t="shared" si="374"/>
        <v>915434</v>
      </c>
      <c r="BP345" s="26">
        <f t="shared" si="375"/>
        <v>447151</v>
      </c>
      <c r="BQ345" s="26">
        <f t="shared" si="376"/>
        <v>41278</v>
      </c>
      <c r="BR345" s="26">
        <f t="shared" si="377"/>
        <v>183284</v>
      </c>
      <c r="BS345" s="26">
        <f t="shared" si="378"/>
        <v>78409</v>
      </c>
      <c r="BT345" s="26">
        <f t="shared" si="379"/>
        <v>180914</v>
      </c>
      <c r="BU345" s="27">
        <f t="shared" si="380"/>
        <v>1975047</v>
      </c>
      <c r="BV345" s="27">
        <f t="shared" si="381"/>
        <v>1846470</v>
      </c>
    </row>
    <row r="346" spans="1:74" x14ac:dyDescent="0.2">
      <c r="A346" s="4" t="s">
        <v>795</v>
      </c>
      <c r="B346" s="5">
        <v>45566</v>
      </c>
      <c r="C346" s="5" t="str">
        <f t="shared" si="333"/>
        <v/>
      </c>
      <c r="D346" s="31" t="s">
        <v>1038</v>
      </c>
      <c r="E346" s="4" t="str">
        <f t="shared" si="334"/>
        <v/>
      </c>
      <c r="F346" s="31" t="s">
        <v>1039</v>
      </c>
      <c r="G346" s="4" t="str">
        <f t="shared" si="335"/>
        <v/>
      </c>
      <c r="H346" s="31" t="s">
        <v>1041</v>
      </c>
      <c r="I346" s="4" t="str">
        <f t="shared" si="336"/>
        <v/>
      </c>
      <c r="J346" s="31" t="s">
        <v>1040</v>
      </c>
      <c r="K346" s="4" t="str">
        <f t="shared" si="337"/>
        <v/>
      </c>
      <c r="L346" s="31" t="s">
        <v>1042</v>
      </c>
      <c r="M346" s="4" t="str">
        <f t="shared" si="338"/>
        <v/>
      </c>
      <c r="N346" s="31" t="s">
        <v>1020</v>
      </c>
      <c r="O346" s="4" t="str">
        <f t="shared" si="339"/>
        <v/>
      </c>
      <c r="P346" s="5">
        <v>45596</v>
      </c>
      <c r="Q346" s="5" t="str">
        <f t="shared" si="340"/>
        <v/>
      </c>
      <c r="R346" s="5" t="str">
        <f t="shared" si="341"/>
        <v/>
      </c>
      <c r="S346" s="4">
        <v>197504.7</v>
      </c>
      <c r="T346" s="7">
        <f t="shared" si="322"/>
        <v>197505</v>
      </c>
      <c r="U346" s="4">
        <v>10259</v>
      </c>
      <c r="V346" s="4">
        <f>VLOOKUP(U346,'CC Odoo'!$A$1:$E$998,4,FALSE)</f>
        <v>1031</v>
      </c>
      <c r="W346" s="4" t="str">
        <f t="shared" si="342"/>
        <v>{"1031": 100.0}</v>
      </c>
      <c r="X346" s="4" t="str">
        <f t="shared" si="343"/>
        <v>101011701</v>
      </c>
      <c r="Y346" s="4" t="str">
        <f t="shared" si="344"/>
        <v>3010093</v>
      </c>
      <c r="Z346" s="4" t="str">
        <f t="shared" si="345"/>
        <v>3010094</v>
      </c>
      <c r="AA346" s="4" t="str">
        <f t="shared" si="346"/>
        <v>101011701</v>
      </c>
      <c r="AB346" s="4" t="str">
        <f t="shared" si="347"/>
        <v>3010096</v>
      </c>
      <c r="AC346" s="4" t="str">
        <f t="shared" si="348"/>
        <v>3010097</v>
      </c>
      <c r="AD346" s="5">
        <f t="shared" si="349"/>
        <v>45601</v>
      </c>
      <c r="AE346" s="5" t="str">
        <f t="shared" si="350"/>
        <v/>
      </c>
      <c r="AF346" s="5">
        <f t="shared" si="351"/>
        <v>45571</v>
      </c>
      <c r="AG346" s="5" t="str">
        <f t="shared" si="352"/>
        <v/>
      </c>
      <c r="AH346" s="5">
        <f t="shared" si="353"/>
        <v>45596</v>
      </c>
      <c r="AI346" s="5" t="str">
        <f t="shared" si="354"/>
        <v/>
      </c>
      <c r="AJ346" s="5">
        <f t="shared" si="355"/>
        <v>45581</v>
      </c>
      <c r="AK346" s="5" t="str">
        <f t="shared" si="356"/>
        <v/>
      </c>
      <c r="AL346" s="5">
        <f t="shared" si="357"/>
        <v>45566</v>
      </c>
      <c r="AM346" s="5" t="str">
        <f t="shared" si="358"/>
        <v/>
      </c>
      <c r="AN346" s="5">
        <f t="shared" si="359"/>
        <v>45587</v>
      </c>
      <c r="AO346" s="5" t="str">
        <f t="shared" si="360"/>
        <v/>
      </c>
      <c r="AQ346" s="4" t="str">
        <f t="shared" si="323"/>
        <v>{"</v>
      </c>
      <c r="AR346" s="4" t="str">
        <f t="shared" si="324"/>
        <v>"</v>
      </c>
      <c r="AS346" s="4" t="str">
        <f t="shared" si="325"/>
        <v xml:space="preserve">: </v>
      </c>
      <c r="AT346" s="4" t="str">
        <f t="shared" si="326"/>
        <v>100.0</v>
      </c>
      <c r="AU346" s="4" t="str">
        <f t="shared" si="327"/>
        <v>}</v>
      </c>
      <c r="AW346" s="8" t="str">
        <f t="shared" si="362"/>
        <v>15% PUR</v>
      </c>
      <c r="AX346" s="8" t="str">
        <f t="shared" si="363"/>
        <v>0% PUR</v>
      </c>
      <c r="AY346" s="8" t="str">
        <f t="shared" si="364"/>
        <v>15% PUR</v>
      </c>
      <c r="AZ346" s="8" t="str">
        <f t="shared" si="365"/>
        <v>15% PUR</v>
      </c>
      <c r="BA346" s="8" t="str">
        <f t="shared" si="366"/>
        <v>15% PUR</v>
      </c>
      <c r="BB346" s="8" t="str">
        <f t="shared" si="367"/>
        <v>0% PUR</v>
      </c>
      <c r="BC346" s="4" t="str">
        <f t="shared" si="361"/>
        <v>Deduction of Advance Payment to Suppliers</v>
      </c>
      <c r="BD346" s="4" t="str">
        <f t="shared" si="328"/>
        <v>Manpower</v>
      </c>
      <c r="BE346" s="4" t="str">
        <f t="shared" si="329"/>
        <v>Machinary</v>
      </c>
      <c r="BF346" s="4" t="str">
        <f t="shared" si="330"/>
        <v>Deduction of Advance Payment to Suppliers</v>
      </c>
      <c r="BG346" s="4" t="str">
        <f t="shared" si="331"/>
        <v>Indirect Costs</v>
      </c>
      <c r="BH346" s="4" t="str">
        <f t="shared" si="332"/>
        <v>Overheads</v>
      </c>
      <c r="BI346" s="4">
        <f t="shared" si="368"/>
        <v>-1</v>
      </c>
      <c r="BJ346" s="4">
        <f t="shared" si="369"/>
        <v>1</v>
      </c>
      <c r="BK346" s="4">
        <f t="shared" si="370"/>
        <v>1</v>
      </c>
      <c r="BL346" s="4">
        <f t="shared" si="371"/>
        <v>-1</v>
      </c>
      <c r="BM346" s="4">
        <f t="shared" si="372"/>
        <v>1</v>
      </c>
      <c r="BN346" s="4">
        <f t="shared" si="373"/>
        <v>1</v>
      </c>
      <c r="BO346" s="26">
        <f t="shared" si="374"/>
        <v>91544</v>
      </c>
      <c r="BP346" s="26">
        <f t="shared" si="375"/>
        <v>44715</v>
      </c>
      <c r="BQ346" s="26">
        <f t="shared" si="376"/>
        <v>4128</v>
      </c>
      <c r="BR346" s="26">
        <f t="shared" si="377"/>
        <v>18328</v>
      </c>
      <c r="BS346" s="26">
        <f t="shared" si="378"/>
        <v>7841</v>
      </c>
      <c r="BT346" s="26">
        <f t="shared" si="379"/>
        <v>18091</v>
      </c>
      <c r="BU346" s="27">
        <f t="shared" si="380"/>
        <v>-197505</v>
      </c>
      <c r="BV346" s="27" t="str">
        <f t="shared" si="381"/>
        <v/>
      </c>
    </row>
    <row r="347" spans="1:74" x14ac:dyDescent="0.2">
      <c r="A347" s="4" t="s">
        <v>794</v>
      </c>
      <c r="B347" s="5">
        <v>45566</v>
      </c>
      <c r="C347" s="5">
        <f t="shared" si="333"/>
        <v>45536</v>
      </c>
      <c r="D347" s="31" t="s">
        <v>1038</v>
      </c>
      <c r="E347" s="4" t="str">
        <f t="shared" si="334"/>
        <v>Raw Material Supplier</v>
      </c>
      <c r="F347" s="31" t="s">
        <v>1039</v>
      </c>
      <c r="G347" s="4" t="str">
        <f t="shared" si="335"/>
        <v>Employees Wages &amp; Salaries</v>
      </c>
      <c r="H347" s="31" t="s">
        <v>1041</v>
      </c>
      <c r="I347" s="4" t="str">
        <f t="shared" si="336"/>
        <v>Machinary Depreciation &amp; Maintenance</v>
      </c>
      <c r="J347" s="31" t="s">
        <v>1040</v>
      </c>
      <c r="K347" s="4" t="str">
        <f t="shared" si="337"/>
        <v>Subcontractors &amp; Services</v>
      </c>
      <c r="L347" s="31" t="s">
        <v>1042</v>
      </c>
      <c r="M347" s="4" t="str">
        <f t="shared" si="338"/>
        <v>Indirect Costs</v>
      </c>
      <c r="N347" s="31" t="s">
        <v>1020</v>
      </c>
      <c r="O347" s="4" t="str">
        <f t="shared" si="339"/>
        <v>Overheads</v>
      </c>
      <c r="P347" s="5">
        <v>45596</v>
      </c>
      <c r="Q347" s="5">
        <f t="shared" si="340"/>
        <v>45566</v>
      </c>
      <c r="R347" s="5">
        <f t="shared" si="341"/>
        <v>45566</v>
      </c>
      <c r="S347" s="4">
        <v>1290000</v>
      </c>
      <c r="T347" s="7">
        <f t="shared" si="322"/>
        <v>1290000</v>
      </c>
      <c r="U347" s="4">
        <v>10249</v>
      </c>
      <c r="V347" s="4">
        <f>VLOOKUP(U347,'CC Odoo'!$A$1:$E$998,4,FALSE)</f>
        <v>1021</v>
      </c>
      <c r="W347" s="4" t="str">
        <f t="shared" si="342"/>
        <v>{"1021": 100.0}</v>
      </c>
      <c r="X347" s="4" t="str">
        <f t="shared" si="343"/>
        <v>3010092</v>
      </c>
      <c r="Y347" s="4" t="str">
        <f t="shared" si="344"/>
        <v>3010093</v>
      </c>
      <c r="Z347" s="4" t="str">
        <f t="shared" si="345"/>
        <v>3010094</v>
      </c>
      <c r="AA347" s="4" t="str">
        <f t="shared" si="346"/>
        <v>3010095</v>
      </c>
      <c r="AB347" s="4" t="str">
        <f t="shared" si="347"/>
        <v>3010096</v>
      </c>
      <c r="AC347" s="4" t="str">
        <f t="shared" si="348"/>
        <v>3010097</v>
      </c>
      <c r="AD347" s="5">
        <f t="shared" si="349"/>
        <v>45601</v>
      </c>
      <c r="AE347" s="5">
        <f t="shared" si="350"/>
        <v>45601</v>
      </c>
      <c r="AF347" s="5">
        <f t="shared" si="351"/>
        <v>45571</v>
      </c>
      <c r="AG347" s="5">
        <f t="shared" si="352"/>
        <v>45571</v>
      </c>
      <c r="AH347" s="5">
        <f t="shared" si="353"/>
        <v>45596</v>
      </c>
      <c r="AI347" s="5">
        <f t="shared" si="354"/>
        <v>45596</v>
      </c>
      <c r="AJ347" s="5">
        <f t="shared" si="355"/>
        <v>45581</v>
      </c>
      <c r="AK347" s="5">
        <f t="shared" si="356"/>
        <v>45581</v>
      </c>
      <c r="AL347" s="5">
        <f t="shared" si="357"/>
        <v>45566</v>
      </c>
      <c r="AM347" s="5">
        <f t="shared" si="358"/>
        <v>45566</v>
      </c>
      <c r="AN347" s="5">
        <f t="shared" si="359"/>
        <v>45587</v>
      </c>
      <c r="AO347" s="5">
        <f t="shared" si="360"/>
        <v>45587</v>
      </c>
      <c r="AQ347" s="4" t="str">
        <f t="shared" si="323"/>
        <v>{"</v>
      </c>
      <c r="AR347" s="4" t="str">
        <f t="shared" si="324"/>
        <v>"</v>
      </c>
      <c r="AS347" s="4" t="str">
        <f t="shared" si="325"/>
        <v xml:space="preserve">: </v>
      </c>
      <c r="AT347" s="4" t="str">
        <f t="shared" si="326"/>
        <v>100.0</v>
      </c>
      <c r="AU347" s="4" t="str">
        <f t="shared" si="327"/>
        <v>}</v>
      </c>
      <c r="AW347" s="8" t="str">
        <f t="shared" si="362"/>
        <v>15% PUR</v>
      </c>
      <c r="AX347" s="8" t="str">
        <f t="shared" si="363"/>
        <v>0% PUR</v>
      </c>
      <c r="AY347" s="8" t="str">
        <f t="shared" si="364"/>
        <v>15% PUR</v>
      </c>
      <c r="AZ347" s="8" t="str">
        <f t="shared" si="365"/>
        <v>15% PUR</v>
      </c>
      <c r="BA347" s="8" t="str">
        <f t="shared" si="366"/>
        <v>15% PUR</v>
      </c>
      <c r="BB347" s="8" t="str">
        <f t="shared" si="367"/>
        <v>0% PUR</v>
      </c>
      <c r="BC347" s="4" t="str">
        <f t="shared" si="361"/>
        <v>Raw Material</v>
      </c>
      <c r="BD347" s="4" t="str">
        <f t="shared" si="328"/>
        <v>Manpower</v>
      </c>
      <c r="BE347" s="4" t="str">
        <f t="shared" si="329"/>
        <v>Machinary</v>
      </c>
      <c r="BF347" s="4" t="str">
        <f t="shared" si="330"/>
        <v>Subcontractors</v>
      </c>
      <c r="BG347" s="4" t="str">
        <f t="shared" si="331"/>
        <v>Indirect Costs</v>
      </c>
      <c r="BH347" s="4" t="str">
        <f t="shared" si="332"/>
        <v>Overheads</v>
      </c>
      <c r="BI347" s="4">
        <f t="shared" si="368"/>
        <v>1</v>
      </c>
      <c r="BJ347" s="4">
        <f t="shared" si="369"/>
        <v>1</v>
      </c>
      <c r="BK347" s="4">
        <f t="shared" si="370"/>
        <v>1</v>
      </c>
      <c r="BL347" s="4">
        <f t="shared" si="371"/>
        <v>1</v>
      </c>
      <c r="BM347" s="4">
        <f t="shared" si="372"/>
        <v>1</v>
      </c>
      <c r="BN347" s="4">
        <f t="shared" si="373"/>
        <v>1</v>
      </c>
      <c r="BO347" s="26">
        <f t="shared" si="374"/>
        <v>597915</v>
      </c>
      <c r="BP347" s="26">
        <f t="shared" si="375"/>
        <v>292056</v>
      </c>
      <c r="BQ347" s="26">
        <f t="shared" si="376"/>
        <v>26961</v>
      </c>
      <c r="BR347" s="26">
        <f t="shared" si="377"/>
        <v>119712</v>
      </c>
      <c r="BS347" s="26">
        <f t="shared" si="378"/>
        <v>51213</v>
      </c>
      <c r="BT347" s="26">
        <f t="shared" si="379"/>
        <v>118164</v>
      </c>
      <c r="BU347" s="27">
        <f t="shared" si="380"/>
        <v>1290000</v>
      </c>
      <c r="BV347" s="27">
        <f t="shared" si="381"/>
        <v>1206021</v>
      </c>
    </row>
    <row r="348" spans="1:74" x14ac:dyDescent="0.2">
      <c r="A348" s="4" t="s">
        <v>795</v>
      </c>
      <c r="B348" s="5">
        <v>45566</v>
      </c>
      <c r="C348" s="5" t="str">
        <f t="shared" si="333"/>
        <v/>
      </c>
      <c r="D348" s="31" t="s">
        <v>1038</v>
      </c>
      <c r="E348" s="4" t="str">
        <f t="shared" si="334"/>
        <v/>
      </c>
      <c r="F348" s="31" t="s">
        <v>1039</v>
      </c>
      <c r="G348" s="4" t="str">
        <f t="shared" si="335"/>
        <v/>
      </c>
      <c r="H348" s="31" t="s">
        <v>1041</v>
      </c>
      <c r="I348" s="4" t="str">
        <f t="shared" si="336"/>
        <v/>
      </c>
      <c r="J348" s="31" t="s">
        <v>1040</v>
      </c>
      <c r="K348" s="4" t="str">
        <f t="shared" si="337"/>
        <v/>
      </c>
      <c r="L348" s="31" t="s">
        <v>1042</v>
      </c>
      <c r="M348" s="4" t="str">
        <f t="shared" si="338"/>
        <v/>
      </c>
      <c r="N348" s="31" t="s">
        <v>1020</v>
      </c>
      <c r="O348" s="4" t="str">
        <f t="shared" si="339"/>
        <v/>
      </c>
      <c r="P348" s="5">
        <v>45596</v>
      </c>
      <c r="Q348" s="5" t="str">
        <f t="shared" si="340"/>
        <v/>
      </c>
      <c r="R348" s="5" t="str">
        <f t="shared" si="341"/>
        <v/>
      </c>
      <c r="S348" s="4">
        <v>193500</v>
      </c>
      <c r="T348" s="7">
        <f t="shared" si="322"/>
        <v>193500</v>
      </c>
      <c r="U348" s="4">
        <v>10249</v>
      </c>
      <c r="V348" s="4">
        <f>VLOOKUP(U348,'CC Odoo'!$A$1:$E$998,4,FALSE)</f>
        <v>1021</v>
      </c>
      <c r="W348" s="4" t="str">
        <f t="shared" si="342"/>
        <v>{"1021": 100.0}</v>
      </c>
      <c r="X348" s="4" t="str">
        <f t="shared" si="343"/>
        <v>101011701</v>
      </c>
      <c r="Y348" s="4" t="str">
        <f t="shared" si="344"/>
        <v>3010093</v>
      </c>
      <c r="Z348" s="4" t="str">
        <f t="shared" si="345"/>
        <v>3010094</v>
      </c>
      <c r="AA348" s="4" t="str">
        <f t="shared" si="346"/>
        <v>101011701</v>
      </c>
      <c r="AB348" s="4" t="str">
        <f t="shared" si="347"/>
        <v>3010096</v>
      </c>
      <c r="AC348" s="4" t="str">
        <f t="shared" si="348"/>
        <v>3010097</v>
      </c>
      <c r="AD348" s="5">
        <f t="shared" si="349"/>
        <v>45601</v>
      </c>
      <c r="AE348" s="5" t="str">
        <f t="shared" si="350"/>
        <v/>
      </c>
      <c r="AF348" s="5">
        <f t="shared" si="351"/>
        <v>45571</v>
      </c>
      <c r="AG348" s="5" t="str">
        <f t="shared" si="352"/>
        <v/>
      </c>
      <c r="AH348" s="5">
        <f t="shared" si="353"/>
        <v>45596</v>
      </c>
      <c r="AI348" s="5" t="str">
        <f t="shared" si="354"/>
        <v/>
      </c>
      <c r="AJ348" s="5">
        <f t="shared" si="355"/>
        <v>45581</v>
      </c>
      <c r="AK348" s="5" t="str">
        <f t="shared" si="356"/>
        <v/>
      </c>
      <c r="AL348" s="5">
        <f t="shared" si="357"/>
        <v>45566</v>
      </c>
      <c r="AM348" s="5" t="str">
        <f t="shared" si="358"/>
        <v/>
      </c>
      <c r="AN348" s="5">
        <f t="shared" si="359"/>
        <v>45587</v>
      </c>
      <c r="AO348" s="5" t="str">
        <f t="shared" si="360"/>
        <v/>
      </c>
      <c r="AQ348" s="4" t="str">
        <f t="shared" si="323"/>
        <v>{"</v>
      </c>
      <c r="AR348" s="4" t="str">
        <f t="shared" si="324"/>
        <v>"</v>
      </c>
      <c r="AS348" s="4" t="str">
        <f t="shared" si="325"/>
        <v xml:space="preserve">: </v>
      </c>
      <c r="AT348" s="4" t="str">
        <f t="shared" si="326"/>
        <v>100.0</v>
      </c>
      <c r="AU348" s="4" t="str">
        <f t="shared" si="327"/>
        <v>}</v>
      </c>
      <c r="AW348" s="8" t="str">
        <f t="shared" si="362"/>
        <v>15% PUR</v>
      </c>
      <c r="AX348" s="8" t="str">
        <f t="shared" si="363"/>
        <v>0% PUR</v>
      </c>
      <c r="AY348" s="8" t="str">
        <f t="shared" si="364"/>
        <v>15% PUR</v>
      </c>
      <c r="AZ348" s="8" t="str">
        <f t="shared" si="365"/>
        <v>15% PUR</v>
      </c>
      <c r="BA348" s="8" t="str">
        <f t="shared" si="366"/>
        <v>15% PUR</v>
      </c>
      <c r="BB348" s="8" t="str">
        <f t="shared" si="367"/>
        <v>0% PUR</v>
      </c>
      <c r="BC348" s="4" t="str">
        <f t="shared" si="361"/>
        <v>Deduction of Advance Payment to Suppliers</v>
      </c>
      <c r="BD348" s="4" t="str">
        <f t="shared" si="328"/>
        <v>Manpower</v>
      </c>
      <c r="BE348" s="4" t="str">
        <f t="shared" si="329"/>
        <v>Machinary</v>
      </c>
      <c r="BF348" s="4" t="str">
        <f t="shared" si="330"/>
        <v>Deduction of Advance Payment to Suppliers</v>
      </c>
      <c r="BG348" s="4" t="str">
        <f t="shared" si="331"/>
        <v>Indirect Costs</v>
      </c>
      <c r="BH348" s="4" t="str">
        <f t="shared" si="332"/>
        <v>Overheads</v>
      </c>
      <c r="BI348" s="4">
        <f t="shared" si="368"/>
        <v>-1</v>
      </c>
      <c r="BJ348" s="4">
        <f t="shared" si="369"/>
        <v>1</v>
      </c>
      <c r="BK348" s="4">
        <f t="shared" si="370"/>
        <v>1</v>
      </c>
      <c r="BL348" s="4">
        <f t="shared" si="371"/>
        <v>-1</v>
      </c>
      <c r="BM348" s="4">
        <f t="shared" si="372"/>
        <v>1</v>
      </c>
      <c r="BN348" s="4">
        <f t="shared" si="373"/>
        <v>1</v>
      </c>
      <c r="BO348" s="26">
        <f t="shared" si="374"/>
        <v>89687</v>
      </c>
      <c r="BP348" s="26">
        <f t="shared" si="375"/>
        <v>43808</v>
      </c>
      <c r="BQ348" s="26">
        <f t="shared" si="376"/>
        <v>4044</v>
      </c>
      <c r="BR348" s="26">
        <f t="shared" si="377"/>
        <v>17957</v>
      </c>
      <c r="BS348" s="26">
        <f t="shared" si="378"/>
        <v>7682</v>
      </c>
      <c r="BT348" s="26">
        <f t="shared" si="379"/>
        <v>17725</v>
      </c>
      <c r="BU348" s="27">
        <f t="shared" si="380"/>
        <v>-193500</v>
      </c>
      <c r="BV348" s="27" t="str">
        <f t="shared" si="381"/>
        <v/>
      </c>
    </row>
    <row r="349" spans="1:74" x14ac:dyDescent="0.2">
      <c r="A349" s="4" t="s">
        <v>794</v>
      </c>
      <c r="B349" s="5">
        <v>45566</v>
      </c>
      <c r="C349" s="5">
        <f t="shared" si="333"/>
        <v>45536</v>
      </c>
      <c r="D349" s="31" t="s">
        <v>1038</v>
      </c>
      <c r="E349" s="4" t="str">
        <f t="shared" si="334"/>
        <v>Raw Material Supplier</v>
      </c>
      <c r="F349" s="31" t="s">
        <v>1039</v>
      </c>
      <c r="G349" s="4" t="str">
        <f t="shared" si="335"/>
        <v>Employees Wages &amp; Salaries</v>
      </c>
      <c r="H349" s="31" t="s">
        <v>1041</v>
      </c>
      <c r="I349" s="4" t="str">
        <f t="shared" si="336"/>
        <v>Machinary Depreciation &amp; Maintenance</v>
      </c>
      <c r="J349" s="31" t="s">
        <v>1040</v>
      </c>
      <c r="K349" s="4" t="str">
        <f t="shared" si="337"/>
        <v>Subcontractors &amp; Services</v>
      </c>
      <c r="L349" s="31" t="s">
        <v>1042</v>
      </c>
      <c r="M349" s="4" t="str">
        <f t="shared" si="338"/>
        <v>Indirect Costs</v>
      </c>
      <c r="N349" s="31" t="s">
        <v>1020</v>
      </c>
      <c r="O349" s="4" t="str">
        <f t="shared" si="339"/>
        <v>Overheads</v>
      </c>
      <c r="P349" s="5">
        <v>45596</v>
      </c>
      <c r="Q349" s="5">
        <f t="shared" si="340"/>
        <v>45566</v>
      </c>
      <c r="R349" s="5">
        <f t="shared" si="341"/>
        <v>45566</v>
      </c>
      <c r="S349" s="4">
        <v>762858.3</v>
      </c>
      <c r="T349" s="7">
        <f t="shared" si="322"/>
        <v>762858</v>
      </c>
      <c r="U349" s="4">
        <v>10997</v>
      </c>
      <c r="V349" s="4">
        <f>VLOOKUP(U349,'CC Odoo'!$A$1:$E$998,4,FALSE)</f>
        <v>1109</v>
      </c>
      <c r="W349" s="4" t="str">
        <f t="shared" si="342"/>
        <v>{"1109": 100.0}</v>
      </c>
      <c r="X349" s="4" t="str">
        <f t="shared" si="343"/>
        <v>3010092</v>
      </c>
      <c r="Y349" s="4" t="str">
        <f t="shared" si="344"/>
        <v>3010093</v>
      </c>
      <c r="Z349" s="4" t="str">
        <f t="shared" si="345"/>
        <v>3010094</v>
      </c>
      <c r="AA349" s="4" t="str">
        <f t="shared" si="346"/>
        <v>3010095</v>
      </c>
      <c r="AB349" s="4" t="str">
        <f t="shared" si="347"/>
        <v>3010096</v>
      </c>
      <c r="AC349" s="4" t="str">
        <f t="shared" si="348"/>
        <v>3010097</v>
      </c>
      <c r="AD349" s="5">
        <f t="shared" si="349"/>
        <v>45601</v>
      </c>
      <c r="AE349" s="5">
        <f t="shared" si="350"/>
        <v>45601</v>
      </c>
      <c r="AF349" s="5">
        <f t="shared" si="351"/>
        <v>45571</v>
      </c>
      <c r="AG349" s="5">
        <f t="shared" si="352"/>
        <v>45571</v>
      </c>
      <c r="AH349" s="5">
        <f t="shared" si="353"/>
        <v>45596</v>
      </c>
      <c r="AI349" s="5">
        <f t="shared" si="354"/>
        <v>45596</v>
      </c>
      <c r="AJ349" s="5">
        <f t="shared" si="355"/>
        <v>45581</v>
      </c>
      <c r="AK349" s="5">
        <f t="shared" si="356"/>
        <v>45581</v>
      </c>
      <c r="AL349" s="5">
        <f t="shared" si="357"/>
        <v>45566</v>
      </c>
      <c r="AM349" s="5">
        <f t="shared" si="358"/>
        <v>45566</v>
      </c>
      <c r="AN349" s="5">
        <f t="shared" si="359"/>
        <v>45587</v>
      </c>
      <c r="AO349" s="5">
        <f t="shared" si="360"/>
        <v>45587</v>
      </c>
      <c r="AQ349" s="4" t="str">
        <f t="shared" si="323"/>
        <v>{"</v>
      </c>
      <c r="AR349" s="4" t="str">
        <f t="shared" si="324"/>
        <v>"</v>
      </c>
      <c r="AS349" s="4" t="str">
        <f t="shared" si="325"/>
        <v xml:space="preserve">: </v>
      </c>
      <c r="AT349" s="4" t="str">
        <f t="shared" si="326"/>
        <v>100.0</v>
      </c>
      <c r="AU349" s="4" t="str">
        <f t="shared" si="327"/>
        <v>}</v>
      </c>
      <c r="AW349" s="8" t="str">
        <f t="shared" si="362"/>
        <v>15% PUR</v>
      </c>
      <c r="AX349" s="8" t="str">
        <f t="shared" si="363"/>
        <v>0% PUR</v>
      </c>
      <c r="AY349" s="8" t="str">
        <f t="shared" si="364"/>
        <v>15% PUR</v>
      </c>
      <c r="AZ349" s="8" t="str">
        <f t="shared" si="365"/>
        <v>15% PUR</v>
      </c>
      <c r="BA349" s="8" t="str">
        <f t="shared" si="366"/>
        <v>15% PUR</v>
      </c>
      <c r="BB349" s="8" t="str">
        <f t="shared" si="367"/>
        <v>0% PUR</v>
      </c>
      <c r="BC349" s="4" t="str">
        <f t="shared" si="361"/>
        <v>Raw Material</v>
      </c>
      <c r="BD349" s="4" t="str">
        <f t="shared" si="328"/>
        <v>Manpower</v>
      </c>
      <c r="BE349" s="4" t="str">
        <f t="shared" si="329"/>
        <v>Machinary</v>
      </c>
      <c r="BF349" s="4" t="str">
        <f t="shared" si="330"/>
        <v>Subcontractors</v>
      </c>
      <c r="BG349" s="4" t="str">
        <f t="shared" si="331"/>
        <v>Indirect Costs</v>
      </c>
      <c r="BH349" s="4" t="str">
        <f t="shared" si="332"/>
        <v>Overheads</v>
      </c>
      <c r="BI349" s="4">
        <f t="shared" si="368"/>
        <v>1</v>
      </c>
      <c r="BJ349" s="4">
        <f t="shared" si="369"/>
        <v>1</v>
      </c>
      <c r="BK349" s="4">
        <f t="shared" si="370"/>
        <v>1</v>
      </c>
      <c r="BL349" s="4">
        <f t="shared" si="371"/>
        <v>1</v>
      </c>
      <c r="BM349" s="4">
        <f t="shared" si="372"/>
        <v>1</v>
      </c>
      <c r="BN349" s="4">
        <f t="shared" si="373"/>
        <v>1</v>
      </c>
      <c r="BO349" s="26">
        <f t="shared" si="374"/>
        <v>353585</v>
      </c>
      <c r="BP349" s="26">
        <f t="shared" si="375"/>
        <v>172711</v>
      </c>
      <c r="BQ349" s="26">
        <f t="shared" si="376"/>
        <v>15944</v>
      </c>
      <c r="BR349" s="26">
        <f t="shared" si="377"/>
        <v>70793</v>
      </c>
      <c r="BS349" s="26">
        <f t="shared" si="378"/>
        <v>30285</v>
      </c>
      <c r="BT349" s="26">
        <f t="shared" si="379"/>
        <v>69878</v>
      </c>
      <c r="BU349" s="27">
        <f t="shared" si="380"/>
        <v>762858</v>
      </c>
      <c r="BV349" s="27">
        <f t="shared" si="381"/>
        <v>713196</v>
      </c>
    </row>
    <row r="350" spans="1:74" x14ac:dyDescent="0.2">
      <c r="A350" s="4" t="s">
        <v>795</v>
      </c>
      <c r="B350" s="5">
        <v>45566</v>
      </c>
      <c r="C350" s="5" t="str">
        <f t="shared" si="333"/>
        <v/>
      </c>
      <c r="D350" s="31" t="s">
        <v>1038</v>
      </c>
      <c r="E350" s="4" t="str">
        <f t="shared" si="334"/>
        <v/>
      </c>
      <c r="F350" s="31" t="s">
        <v>1039</v>
      </c>
      <c r="G350" s="4" t="str">
        <f t="shared" si="335"/>
        <v/>
      </c>
      <c r="H350" s="31" t="s">
        <v>1041</v>
      </c>
      <c r="I350" s="4" t="str">
        <f t="shared" si="336"/>
        <v/>
      </c>
      <c r="J350" s="31" t="s">
        <v>1040</v>
      </c>
      <c r="K350" s="4" t="str">
        <f t="shared" si="337"/>
        <v/>
      </c>
      <c r="L350" s="31" t="s">
        <v>1042</v>
      </c>
      <c r="M350" s="4" t="str">
        <f t="shared" si="338"/>
        <v/>
      </c>
      <c r="N350" s="31" t="s">
        <v>1020</v>
      </c>
      <c r="O350" s="4" t="str">
        <f t="shared" si="339"/>
        <v/>
      </c>
      <c r="P350" s="5">
        <v>45596</v>
      </c>
      <c r="Q350" s="5" t="str">
        <f t="shared" si="340"/>
        <v/>
      </c>
      <c r="R350" s="5" t="str">
        <f t="shared" si="341"/>
        <v/>
      </c>
      <c r="S350" s="4">
        <v>152571.66</v>
      </c>
      <c r="T350" s="7">
        <f t="shared" si="322"/>
        <v>152572</v>
      </c>
      <c r="U350" s="4">
        <v>10997</v>
      </c>
      <c r="V350" s="4">
        <f>VLOOKUP(U350,'CC Odoo'!$A$1:$E$998,4,FALSE)</f>
        <v>1109</v>
      </c>
      <c r="W350" s="4" t="str">
        <f t="shared" si="342"/>
        <v>{"1109": 100.0}</v>
      </c>
      <c r="X350" s="4" t="str">
        <f t="shared" si="343"/>
        <v>101011701</v>
      </c>
      <c r="Y350" s="4" t="str">
        <f t="shared" si="344"/>
        <v>3010093</v>
      </c>
      <c r="Z350" s="4" t="str">
        <f t="shared" si="345"/>
        <v>3010094</v>
      </c>
      <c r="AA350" s="4" t="str">
        <f t="shared" si="346"/>
        <v>101011701</v>
      </c>
      <c r="AB350" s="4" t="str">
        <f t="shared" si="347"/>
        <v>3010096</v>
      </c>
      <c r="AC350" s="4" t="str">
        <f t="shared" si="348"/>
        <v>3010097</v>
      </c>
      <c r="AD350" s="5">
        <f t="shared" si="349"/>
        <v>45601</v>
      </c>
      <c r="AE350" s="5" t="str">
        <f t="shared" si="350"/>
        <v/>
      </c>
      <c r="AF350" s="5">
        <f t="shared" si="351"/>
        <v>45571</v>
      </c>
      <c r="AG350" s="5" t="str">
        <f t="shared" si="352"/>
        <v/>
      </c>
      <c r="AH350" s="5">
        <f t="shared" si="353"/>
        <v>45596</v>
      </c>
      <c r="AI350" s="5" t="str">
        <f t="shared" si="354"/>
        <v/>
      </c>
      <c r="AJ350" s="5">
        <f t="shared" si="355"/>
        <v>45581</v>
      </c>
      <c r="AK350" s="5" t="str">
        <f t="shared" si="356"/>
        <v/>
      </c>
      <c r="AL350" s="5">
        <f t="shared" si="357"/>
        <v>45566</v>
      </c>
      <c r="AM350" s="5" t="str">
        <f t="shared" si="358"/>
        <v/>
      </c>
      <c r="AN350" s="5">
        <f t="shared" si="359"/>
        <v>45587</v>
      </c>
      <c r="AO350" s="5" t="str">
        <f t="shared" si="360"/>
        <v/>
      </c>
      <c r="AQ350" s="4" t="str">
        <f t="shared" si="323"/>
        <v>{"</v>
      </c>
      <c r="AR350" s="4" t="str">
        <f t="shared" si="324"/>
        <v>"</v>
      </c>
      <c r="AS350" s="4" t="str">
        <f t="shared" si="325"/>
        <v xml:space="preserve">: </v>
      </c>
      <c r="AT350" s="4" t="str">
        <f t="shared" si="326"/>
        <v>100.0</v>
      </c>
      <c r="AU350" s="4" t="str">
        <f t="shared" si="327"/>
        <v>}</v>
      </c>
      <c r="AW350" s="8" t="str">
        <f t="shared" si="362"/>
        <v>15% PUR</v>
      </c>
      <c r="AX350" s="8" t="str">
        <f t="shared" si="363"/>
        <v>0% PUR</v>
      </c>
      <c r="AY350" s="8" t="str">
        <f t="shared" si="364"/>
        <v>15% PUR</v>
      </c>
      <c r="AZ350" s="8" t="str">
        <f t="shared" si="365"/>
        <v>15% PUR</v>
      </c>
      <c r="BA350" s="8" t="str">
        <f t="shared" si="366"/>
        <v>15% PUR</v>
      </c>
      <c r="BB350" s="8" t="str">
        <f t="shared" si="367"/>
        <v>0% PUR</v>
      </c>
      <c r="BC350" s="4" t="str">
        <f t="shared" si="361"/>
        <v>Deduction of Advance Payment to Suppliers</v>
      </c>
      <c r="BD350" s="4" t="str">
        <f t="shared" si="328"/>
        <v>Manpower</v>
      </c>
      <c r="BE350" s="4" t="str">
        <f t="shared" si="329"/>
        <v>Machinary</v>
      </c>
      <c r="BF350" s="4" t="str">
        <f t="shared" si="330"/>
        <v>Deduction of Advance Payment to Suppliers</v>
      </c>
      <c r="BG350" s="4" t="str">
        <f t="shared" si="331"/>
        <v>Indirect Costs</v>
      </c>
      <c r="BH350" s="4" t="str">
        <f t="shared" si="332"/>
        <v>Overheads</v>
      </c>
      <c r="BI350" s="4">
        <f t="shared" si="368"/>
        <v>-1</v>
      </c>
      <c r="BJ350" s="4">
        <f t="shared" si="369"/>
        <v>1</v>
      </c>
      <c r="BK350" s="4">
        <f t="shared" si="370"/>
        <v>1</v>
      </c>
      <c r="BL350" s="4">
        <f t="shared" si="371"/>
        <v>-1</v>
      </c>
      <c r="BM350" s="4">
        <f t="shared" si="372"/>
        <v>1</v>
      </c>
      <c r="BN350" s="4">
        <f t="shared" si="373"/>
        <v>1</v>
      </c>
      <c r="BO350" s="26">
        <f t="shared" si="374"/>
        <v>70717</v>
      </c>
      <c r="BP350" s="26">
        <f t="shared" si="375"/>
        <v>34542</v>
      </c>
      <c r="BQ350" s="26">
        <f t="shared" si="376"/>
        <v>3189</v>
      </c>
      <c r="BR350" s="26">
        <f t="shared" si="377"/>
        <v>14159</v>
      </c>
      <c r="BS350" s="26">
        <f t="shared" si="378"/>
        <v>6057</v>
      </c>
      <c r="BT350" s="26">
        <f t="shared" si="379"/>
        <v>13976</v>
      </c>
      <c r="BU350" s="27">
        <f t="shared" si="380"/>
        <v>-152572</v>
      </c>
      <c r="BV350" s="27" t="str">
        <f t="shared" si="381"/>
        <v/>
      </c>
    </row>
    <row r="351" spans="1:74" x14ac:dyDescent="0.2">
      <c r="A351" s="4" t="s">
        <v>794</v>
      </c>
      <c r="B351" s="5">
        <v>45566</v>
      </c>
      <c r="C351" s="5">
        <f t="shared" si="333"/>
        <v>45536</v>
      </c>
      <c r="D351" s="31" t="s">
        <v>1038</v>
      </c>
      <c r="E351" s="4" t="str">
        <f t="shared" si="334"/>
        <v>Raw Material Supplier</v>
      </c>
      <c r="F351" s="31" t="s">
        <v>1039</v>
      </c>
      <c r="G351" s="4" t="str">
        <f t="shared" si="335"/>
        <v>Employees Wages &amp; Salaries</v>
      </c>
      <c r="H351" s="31" t="s">
        <v>1041</v>
      </c>
      <c r="I351" s="4" t="str">
        <f t="shared" si="336"/>
        <v>Machinary Depreciation &amp; Maintenance</v>
      </c>
      <c r="J351" s="31" t="s">
        <v>1040</v>
      </c>
      <c r="K351" s="4" t="str">
        <f t="shared" si="337"/>
        <v>Subcontractors &amp; Services</v>
      </c>
      <c r="L351" s="31" t="s">
        <v>1042</v>
      </c>
      <c r="M351" s="4" t="str">
        <f t="shared" si="338"/>
        <v>Indirect Costs</v>
      </c>
      <c r="N351" s="31" t="s">
        <v>1020</v>
      </c>
      <c r="O351" s="4" t="str">
        <f t="shared" si="339"/>
        <v>Overheads</v>
      </c>
      <c r="P351" s="5">
        <v>45596</v>
      </c>
      <c r="Q351" s="5">
        <f t="shared" si="340"/>
        <v>45566</v>
      </c>
      <c r="R351" s="5">
        <f t="shared" si="341"/>
        <v>45566</v>
      </c>
      <c r="S351" s="4">
        <v>10981441.600000001</v>
      </c>
      <c r="T351" s="7">
        <f t="shared" ref="T351:T380" si="382">ROUND(S351,0)</f>
        <v>10981442</v>
      </c>
      <c r="U351" s="4">
        <v>10264</v>
      </c>
      <c r="V351" s="4">
        <f>VLOOKUP(U351,'CC Odoo'!$A$1:$E$998,4,FALSE)</f>
        <v>1110</v>
      </c>
      <c r="W351" s="4" t="str">
        <f t="shared" si="342"/>
        <v>{"1110": 100.0}</v>
      </c>
      <c r="X351" s="4" t="str">
        <f t="shared" si="343"/>
        <v>3010092</v>
      </c>
      <c r="Y351" s="4" t="str">
        <f t="shared" si="344"/>
        <v>3010093</v>
      </c>
      <c r="Z351" s="4" t="str">
        <f t="shared" si="345"/>
        <v>3010094</v>
      </c>
      <c r="AA351" s="4" t="str">
        <f t="shared" si="346"/>
        <v>3010095</v>
      </c>
      <c r="AB351" s="4" t="str">
        <f t="shared" si="347"/>
        <v>3010096</v>
      </c>
      <c r="AC351" s="4" t="str">
        <f t="shared" si="348"/>
        <v>3010097</v>
      </c>
      <c r="AD351" s="5">
        <f t="shared" si="349"/>
        <v>45601</v>
      </c>
      <c r="AE351" s="5">
        <f t="shared" si="350"/>
        <v>45601</v>
      </c>
      <c r="AF351" s="5">
        <f t="shared" si="351"/>
        <v>45571</v>
      </c>
      <c r="AG351" s="5">
        <f t="shared" si="352"/>
        <v>45571</v>
      </c>
      <c r="AH351" s="5">
        <f t="shared" si="353"/>
        <v>45596</v>
      </c>
      <c r="AI351" s="5">
        <f t="shared" si="354"/>
        <v>45596</v>
      </c>
      <c r="AJ351" s="5">
        <f t="shared" si="355"/>
        <v>45581</v>
      </c>
      <c r="AK351" s="5">
        <f t="shared" si="356"/>
        <v>45581</v>
      </c>
      <c r="AL351" s="5">
        <f t="shared" si="357"/>
        <v>45566</v>
      </c>
      <c r="AM351" s="5">
        <f t="shared" si="358"/>
        <v>45566</v>
      </c>
      <c r="AN351" s="5">
        <f t="shared" si="359"/>
        <v>45587</v>
      </c>
      <c r="AO351" s="5">
        <f t="shared" si="360"/>
        <v>45587</v>
      </c>
      <c r="AQ351" s="4" t="str">
        <f t="shared" ref="AQ351:AQ380" si="383">"{"""</f>
        <v>{"</v>
      </c>
      <c r="AR351" s="4" t="str">
        <f t="shared" ref="AR351:AR380" si="384">""""</f>
        <v>"</v>
      </c>
      <c r="AS351" s="4" t="str">
        <f t="shared" ref="AS351:AS380" si="385">": "</f>
        <v xml:space="preserve">: </v>
      </c>
      <c r="AT351" s="4" t="str">
        <f t="shared" ref="AT351:AT380" si="386">"100.0"</f>
        <v>100.0</v>
      </c>
      <c r="AU351" s="4" t="str">
        <f t="shared" ref="AU351:AU380" si="387">"}"</f>
        <v>}</v>
      </c>
      <c r="AW351" s="8" t="str">
        <f t="shared" si="362"/>
        <v>15% PUR</v>
      </c>
      <c r="AX351" s="8" t="str">
        <f t="shared" si="363"/>
        <v>0% PUR</v>
      </c>
      <c r="AY351" s="8" t="str">
        <f t="shared" si="364"/>
        <v>15% PUR</v>
      </c>
      <c r="AZ351" s="8" t="str">
        <f t="shared" si="365"/>
        <v>15% PUR</v>
      </c>
      <c r="BA351" s="8" t="str">
        <f t="shared" si="366"/>
        <v>15% PUR</v>
      </c>
      <c r="BB351" s="8" t="str">
        <f t="shared" si="367"/>
        <v>0% PUR</v>
      </c>
      <c r="BC351" s="4" t="str">
        <f t="shared" si="361"/>
        <v>Raw Material</v>
      </c>
      <c r="BD351" s="4" t="str">
        <f t="shared" si="328"/>
        <v>Manpower</v>
      </c>
      <c r="BE351" s="4" t="str">
        <f t="shared" si="329"/>
        <v>Machinary</v>
      </c>
      <c r="BF351" s="4" t="str">
        <f t="shared" si="330"/>
        <v>Subcontractors</v>
      </c>
      <c r="BG351" s="4" t="str">
        <f t="shared" si="331"/>
        <v>Indirect Costs</v>
      </c>
      <c r="BH351" s="4" t="str">
        <f t="shared" si="332"/>
        <v>Overheads</v>
      </c>
      <c r="BI351" s="4">
        <f t="shared" si="368"/>
        <v>1</v>
      </c>
      <c r="BJ351" s="4">
        <f t="shared" si="369"/>
        <v>1</v>
      </c>
      <c r="BK351" s="4">
        <f t="shared" si="370"/>
        <v>1</v>
      </c>
      <c r="BL351" s="4">
        <f t="shared" si="371"/>
        <v>1</v>
      </c>
      <c r="BM351" s="4">
        <f t="shared" si="372"/>
        <v>1</v>
      </c>
      <c r="BN351" s="4">
        <f t="shared" si="373"/>
        <v>1</v>
      </c>
      <c r="BO351" s="26">
        <f t="shared" si="374"/>
        <v>5089898</v>
      </c>
      <c r="BP351" s="26">
        <f t="shared" si="375"/>
        <v>2486198</v>
      </c>
      <c r="BQ351" s="26">
        <f t="shared" si="376"/>
        <v>229512</v>
      </c>
      <c r="BR351" s="26">
        <f t="shared" si="377"/>
        <v>1019078</v>
      </c>
      <c r="BS351" s="26">
        <f t="shared" si="378"/>
        <v>435963</v>
      </c>
      <c r="BT351" s="26">
        <f t="shared" si="379"/>
        <v>1005900</v>
      </c>
      <c r="BU351" s="27">
        <f t="shared" si="380"/>
        <v>10981442</v>
      </c>
      <c r="BV351" s="27">
        <f t="shared" si="381"/>
        <v>10266549</v>
      </c>
    </row>
    <row r="352" spans="1:74" x14ac:dyDescent="0.2">
      <c r="A352" s="4" t="s">
        <v>795</v>
      </c>
      <c r="B352" s="5">
        <v>45566</v>
      </c>
      <c r="C352" s="5" t="str">
        <f t="shared" si="333"/>
        <v/>
      </c>
      <c r="D352" s="31" t="s">
        <v>1038</v>
      </c>
      <c r="E352" s="4" t="str">
        <f t="shared" si="334"/>
        <v/>
      </c>
      <c r="F352" s="31" t="s">
        <v>1039</v>
      </c>
      <c r="G352" s="4" t="str">
        <f t="shared" si="335"/>
        <v/>
      </c>
      <c r="H352" s="31" t="s">
        <v>1041</v>
      </c>
      <c r="I352" s="4" t="str">
        <f t="shared" si="336"/>
        <v/>
      </c>
      <c r="J352" s="31" t="s">
        <v>1040</v>
      </c>
      <c r="K352" s="4" t="str">
        <f t="shared" si="337"/>
        <v/>
      </c>
      <c r="L352" s="31" t="s">
        <v>1042</v>
      </c>
      <c r="M352" s="4" t="str">
        <f t="shared" si="338"/>
        <v/>
      </c>
      <c r="N352" s="31" t="s">
        <v>1020</v>
      </c>
      <c r="O352" s="4" t="str">
        <f t="shared" si="339"/>
        <v/>
      </c>
      <c r="P352" s="5">
        <v>45596</v>
      </c>
      <c r="Q352" s="5" t="str">
        <f t="shared" si="340"/>
        <v/>
      </c>
      <c r="R352" s="5" t="str">
        <f t="shared" si="341"/>
        <v/>
      </c>
      <c r="S352" s="4">
        <v>3294432.4800000004</v>
      </c>
      <c r="T352" s="7">
        <f t="shared" si="382"/>
        <v>3294432</v>
      </c>
      <c r="U352" s="4">
        <v>10264</v>
      </c>
      <c r="V352" s="4">
        <f>VLOOKUP(U352,'CC Odoo'!$A$1:$E$998,4,FALSE)</f>
        <v>1110</v>
      </c>
      <c r="W352" s="4" t="str">
        <f t="shared" si="342"/>
        <v>{"1110": 100.0}</v>
      </c>
      <c r="X352" s="4" t="str">
        <f t="shared" si="343"/>
        <v>101011701</v>
      </c>
      <c r="Y352" s="4" t="str">
        <f t="shared" si="344"/>
        <v>3010093</v>
      </c>
      <c r="Z352" s="4" t="str">
        <f t="shared" si="345"/>
        <v>3010094</v>
      </c>
      <c r="AA352" s="4" t="str">
        <f t="shared" si="346"/>
        <v>101011701</v>
      </c>
      <c r="AB352" s="4" t="str">
        <f t="shared" si="347"/>
        <v>3010096</v>
      </c>
      <c r="AC352" s="4" t="str">
        <f t="shared" si="348"/>
        <v>3010097</v>
      </c>
      <c r="AD352" s="5">
        <f t="shared" si="349"/>
        <v>45601</v>
      </c>
      <c r="AE352" s="5" t="str">
        <f t="shared" si="350"/>
        <v/>
      </c>
      <c r="AF352" s="5">
        <f t="shared" si="351"/>
        <v>45571</v>
      </c>
      <c r="AG352" s="5" t="str">
        <f t="shared" si="352"/>
        <v/>
      </c>
      <c r="AH352" s="5">
        <f t="shared" si="353"/>
        <v>45596</v>
      </c>
      <c r="AI352" s="5" t="str">
        <f t="shared" si="354"/>
        <v/>
      </c>
      <c r="AJ352" s="5">
        <f t="shared" si="355"/>
        <v>45581</v>
      </c>
      <c r="AK352" s="5" t="str">
        <f t="shared" si="356"/>
        <v/>
      </c>
      <c r="AL352" s="5">
        <f t="shared" si="357"/>
        <v>45566</v>
      </c>
      <c r="AM352" s="5" t="str">
        <f t="shared" si="358"/>
        <v/>
      </c>
      <c r="AN352" s="5">
        <f t="shared" si="359"/>
        <v>45587</v>
      </c>
      <c r="AO352" s="5" t="str">
        <f t="shared" si="360"/>
        <v/>
      </c>
      <c r="AQ352" s="4" t="str">
        <f t="shared" si="383"/>
        <v>{"</v>
      </c>
      <c r="AR352" s="4" t="str">
        <f t="shared" si="384"/>
        <v>"</v>
      </c>
      <c r="AS352" s="4" t="str">
        <f t="shared" si="385"/>
        <v xml:space="preserve">: </v>
      </c>
      <c r="AT352" s="4" t="str">
        <f t="shared" si="386"/>
        <v>100.0</v>
      </c>
      <c r="AU352" s="4" t="str">
        <f t="shared" si="387"/>
        <v>}</v>
      </c>
      <c r="AW352" s="8" t="str">
        <f t="shared" si="362"/>
        <v>15% PUR</v>
      </c>
      <c r="AX352" s="8" t="str">
        <f t="shared" si="363"/>
        <v>0% PUR</v>
      </c>
      <c r="AY352" s="8" t="str">
        <f t="shared" si="364"/>
        <v>15% PUR</v>
      </c>
      <c r="AZ352" s="8" t="str">
        <f t="shared" si="365"/>
        <v>15% PUR</v>
      </c>
      <c r="BA352" s="8" t="str">
        <f t="shared" si="366"/>
        <v>15% PUR</v>
      </c>
      <c r="BB352" s="8" t="str">
        <f t="shared" si="367"/>
        <v>0% PUR</v>
      </c>
      <c r="BC352" s="4" t="str">
        <f t="shared" si="361"/>
        <v>Deduction of Advance Payment to Suppliers</v>
      </c>
      <c r="BD352" s="4" t="str">
        <f t="shared" ref="BD352:BD380" si="388">IF(Y352="3010093","Manpower",IF(Y352="101011701","Deduction of Advance Payment to Suppliers","Raw Material"))</f>
        <v>Manpower</v>
      </c>
      <c r="BE352" s="4" t="str">
        <f t="shared" ref="BE352:BE380" si="389">IF(Z352="3010094","Machinary",IF(Z352="101011701","Deduction of Advance Payment to Suppliers","Raw Material"))</f>
        <v>Machinary</v>
      </c>
      <c r="BF352" s="4" t="str">
        <f t="shared" ref="BF352:BF380" si="390">IF(AA352="3010095","Subcontractors",IF(AA352="101011701","Deduction of Advance Payment to Suppliers","Raw Material"))</f>
        <v>Deduction of Advance Payment to Suppliers</v>
      </c>
      <c r="BG352" s="4" t="str">
        <f t="shared" ref="BG352:BG380" si="391">IF(AB352="3010096","Indirect Costs",IF(AB352="101011701","Deduction of Advance Payment to Suppliers","Raw Material"))</f>
        <v>Indirect Costs</v>
      </c>
      <c r="BH352" s="4" t="str">
        <f t="shared" ref="BH352:BH380" si="392">IF(AC352="3010097","Overheads",IF(AC352="101011701","Deduction of Advance Payment to Suppliers","Raw Material"))</f>
        <v>Overheads</v>
      </c>
      <c r="BI352" s="4">
        <f t="shared" si="368"/>
        <v>-1</v>
      </c>
      <c r="BJ352" s="4">
        <f t="shared" si="369"/>
        <v>1</v>
      </c>
      <c r="BK352" s="4">
        <f t="shared" si="370"/>
        <v>1</v>
      </c>
      <c r="BL352" s="4">
        <f t="shared" si="371"/>
        <v>-1</v>
      </c>
      <c r="BM352" s="4">
        <f t="shared" si="372"/>
        <v>1</v>
      </c>
      <c r="BN352" s="4">
        <f t="shared" si="373"/>
        <v>1</v>
      </c>
      <c r="BO352" s="26">
        <f t="shared" si="374"/>
        <v>1526969</v>
      </c>
      <c r="BP352" s="26">
        <f t="shared" si="375"/>
        <v>745859</v>
      </c>
      <c r="BQ352" s="26">
        <f t="shared" si="376"/>
        <v>68854</v>
      </c>
      <c r="BR352" s="26">
        <f t="shared" si="377"/>
        <v>305723</v>
      </c>
      <c r="BS352" s="26">
        <f t="shared" si="378"/>
        <v>130789</v>
      </c>
      <c r="BT352" s="26">
        <f t="shared" si="379"/>
        <v>301770</v>
      </c>
      <c r="BU352" s="27">
        <f t="shared" si="380"/>
        <v>-3294432</v>
      </c>
      <c r="BV352" s="27" t="str">
        <f t="shared" si="381"/>
        <v/>
      </c>
    </row>
    <row r="353" spans="1:74" x14ac:dyDescent="0.2">
      <c r="A353" s="4" t="s">
        <v>794</v>
      </c>
      <c r="B353" s="5">
        <v>45566</v>
      </c>
      <c r="C353" s="5">
        <f t="shared" si="333"/>
        <v>45536</v>
      </c>
      <c r="D353" s="31" t="s">
        <v>1038</v>
      </c>
      <c r="E353" s="4" t="str">
        <f t="shared" si="334"/>
        <v>Raw Material Supplier</v>
      </c>
      <c r="F353" s="31" t="s">
        <v>1039</v>
      </c>
      <c r="G353" s="4" t="str">
        <f t="shared" si="335"/>
        <v>Employees Wages &amp; Salaries</v>
      </c>
      <c r="H353" s="31" t="s">
        <v>1041</v>
      </c>
      <c r="I353" s="4" t="str">
        <f t="shared" si="336"/>
        <v>Machinary Depreciation &amp; Maintenance</v>
      </c>
      <c r="J353" s="31" t="s">
        <v>1040</v>
      </c>
      <c r="K353" s="4" t="str">
        <f t="shared" si="337"/>
        <v>Subcontractors &amp; Services</v>
      </c>
      <c r="L353" s="31" t="s">
        <v>1042</v>
      </c>
      <c r="M353" s="4" t="str">
        <f t="shared" si="338"/>
        <v>Indirect Costs</v>
      </c>
      <c r="N353" s="31" t="s">
        <v>1020</v>
      </c>
      <c r="O353" s="4" t="str">
        <f t="shared" si="339"/>
        <v>Overheads</v>
      </c>
      <c r="P353" s="5">
        <v>45596</v>
      </c>
      <c r="Q353" s="5">
        <f t="shared" si="340"/>
        <v>45566</v>
      </c>
      <c r="R353" s="5">
        <f t="shared" si="341"/>
        <v>45566</v>
      </c>
      <c r="S353" s="4">
        <v>8994603.5999999996</v>
      </c>
      <c r="T353" s="7">
        <f t="shared" si="382"/>
        <v>8994604</v>
      </c>
      <c r="U353" s="4">
        <v>10265</v>
      </c>
      <c r="V353" s="4">
        <f>VLOOKUP(U353,'CC Odoo'!$A$1:$E$998,4,FALSE)</f>
        <v>61</v>
      </c>
      <c r="W353" s="4" t="str">
        <f t="shared" si="342"/>
        <v>{"61": 100.0}</v>
      </c>
      <c r="X353" s="4" t="str">
        <f t="shared" si="343"/>
        <v>3010092</v>
      </c>
      <c r="Y353" s="4" t="str">
        <f t="shared" si="344"/>
        <v>3010093</v>
      </c>
      <c r="Z353" s="4" t="str">
        <f t="shared" si="345"/>
        <v>3010094</v>
      </c>
      <c r="AA353" s="4" t="str">
        <f t="shared" si="346"/>
        <v>3010095</v>
      </c>
      <c r="AB353" s="4" t="str">
        <f t="shared" si="347"/>
        <v>3010096</v>
      </c>
      <c r="AC353" s="4" t="str">
        <f t="shared" si="348"/>
        <v>3010097</v>
      </c>
      <c r="AD353" s="5">
        <f t="shared" si="349"/>
        <v>45601</v>
      </c>
      <c r="AE353" s="5">
        <f t="shared" si="350"/>
        <v>45601</v>
      </c>
      <c r="AF353" s="5">
        <f t="shared" si="351"/>
        <v>45571</v>
      </c>
      <c r="AG353" s="5">
        <f t="shared" si="352"/>
        <v>45571</v>
      </c>
      <c r="AH353" s="5">
        <f t="shared" si="353"/>
        <v>45596</v>
      </c>
      <c r="AI353" s="5">
        <f t="shared" si="354"/>
        <v>45596</v>
      </c>
      <c r="AJ353" s="5">
        <f t="shared" si="355"/>
        <v>45581</v>
      </c>
      <c r="AK353" s="5">
        <f t="shared" si="356"/>
        <v>45581</v>
      </c>
      <c r="AL353" s="5">
        <f t="shared" si="357"/>
        <v>45566</v>
      </c>
      <c r="AM353" s="5">
        <f t="shared" si="358"/>
        <v>45566</v>
      </c>
      <c r="AN353" s="5">
        <f t="shared" si="359"/>
        <v>45587</v>
      </c>
      <c r="AO353" s="5">
        <f t="shared" si="360"/>
        <v>45587</v>
      </c>
      <c r="AQ353" s="4" t="str">
        <f t="shared" si="383"/>
        <v>{"</v>
      </c>
      <c r="AR353" s="4" t="str">
        <f t="shared" si="384"/>
        <v>"</v>
      </c>
      <c r="AS353" s="4" t="str">
        <f t="shared" si="385"/>
        <v xml:space="preserve">: </v>
      </c>
      <c r="AT353" s="4" t="str">
        <f t="shared" si="386"/>
        <v>100.0</v>
      </c>
      <c r="AU353" s="4" t="str">
        <f t="shared" si="387"/>
        <v>}</v>
      </c>
      <c r="AW353" s="8" t="str">
        <f t="shared" si="362"/>
        <v>15% PUR</v>
      </c>
      <c r="AX353" s="8" t="str">
        <f t="shared" si="363"/>
        <v>0% PUR</v>
      </c>
      <c r="AY353" s="8" t="str">
        <f t="shared" si="364"/>
        <v>15% PUR</v>
      </c>
      <c r="AZ353" s="8" t="str">
        <f t="shared" si="365"/>
        <v>15% PUR</v>
      </c>
      <c r="BA353" s="8" t="str">
        <f t="shared" si="366"/>
        <v>15% PUR</v>
      </c>
      <c r="BB353" s="8" t="str">
        <f t="shared" si="367"/>
        <v>0% PUR</v>
      </c>
      <c r="BC353" s="4" t="str">
        <f t="shared" si="361"/>
        <v>Raw Material</v>
      </c>
      <c r="BD353" s="4" t="str">
        <f t="shared" si="388"/>
        <v>Manpower</v>
      </c>
      <c r="BE353" s="4" t="str">
        <f t="shared" si="389"/>
        <v>Machinary</v>
      </c>
      <c r="BF353" s="4" t="str">
        <f t="shared" si="390"/>
        <v>Subcontractors</v>
      </c>
      <c r="BG353" s="4" t="str">
        <f t="shared" si="391"/>
        <v>Indirect Costs</v>
      </c>
      <c r="BH353" s="4" t="str">
        <f t="shared" si="392"/>
        <v>Overheads</v>
      </c>
      <c r="BI353" s="4">
        <f t="shared" si="368"/>
        <v>1</v>
      </c>
      <c r="BJ353" s="4">
        <f t="shared" si="369"/>
        <v>1</v>
      </c>
      <c r="BK353" s="4">
        <f t="shared" si="370"/>
        <v>1</v>
      </c>
      <c r="BL353" s="4">
        <f t="shared" si="371"/>
        <v>1</v>
      </c>
      <c r="BM353" s="4">
        <f t="shared" si="372"/>
        <v>1</v>
      </c>
      <c r="BN353" s="4">
        <f t="shared" si="373"/>
        <v>1</v>
      </c>
      <c r="BO353" s="26">
        <f t="shared" si="374"/>
        <v>4168999</v>
      </c>
      <c r="BP353" s="26">
        <f t="shared" si="375"/>
        <v>2036378</v>
      </c>
      <c r="BQ353" s="26">
        <f t="shared" si="376"/>
        <v>187987</v>
      </c>
      <c r="BR353" s="26">
        <f t="shared" si="377"/>
        <v>834699</v>
      </c>
      <c r="BS353" s="26">
        <f t="shared" si="378"/>
        <v>357086</v>
      </c>
      <c r="BT353" s="26">
        <f t="shared" si="379"/>
        <v>823906</v>
      </c>
      <c r="BU353" s="27">
        <f t="shared" si="380"/>
        <v>8994604</v>
      </c>
      <c r="BV353" s="27">
        <f t="shared" si="381"/>
        <v>8409055</v>
      </c>
    </row>
    <row r="354" spans="1:74" x14ac:dyDescent="0.2">
      <c r="A354" s="4" t="s">
        <v>795</v>
      </c>
      <c r="B354" s="5">
        <v>45566</v>
      </c>
      <c r="C354" s="5" t="str">
        <f t="shared" si="333"/>
        <v/>
      </c>
      <c r="D354" s="31" t="s">
        <v>1038</v>
      </c>
      <c r="E354" s="4" t="str">
        <f t="shared" si="334"/>
        <v/>
      </c>
      <c r="F354" s="31" t="s">
        <v>1039</v>
      </c>
      <c r="G354" s="4" t="str">
        <f t="shared" si="335"/>
        <v/>
      </c>
      <c r="H354" s="31" t="s">
        <v>1041</v>
      </c>
      <c r="I354" s="4" t="str">
        <f t="shared" si="336"/>
        <v/>
      </c>
      <c r="J354" s="31" t="s">
        <v>1040</v>
      </c>
      <c r="K354" s="4" t="str">
        <f t="shared" si="337"/>
        <v/>
      </c>
      <c r="L354" s="31" t="s">
        <v>1042</v>
      </c>
      <c r="M354" s="4" t="str">
        <f t="shared" si="338"/>
        <v/>
      </c>
      <c r="N354" s="31" t="s">
        <v>1020</v>
      </c>
      <c r="O354" s="4" t="str">
        <f t="shared" si="339"/>
        <v/>
      </c>
      <c r="P354" s="5">
        <v>45596</v>
      </c>
      <c r="Q354" s="5" t="str">
        <f t="shared" si="340"/>
        <v/>
      </c>
      <c r="R354" s="5" t="str">
        <f t="shared" si="341"/>
        <v/>
      </c>
      <c r="S354" s="4">
        <v>2698381.0799999996</v>
      </c>
      <c r="T354" s="7">
        <f t="shared" si="382"/>
        <v>2698381</v>
      </c>
      <c r="U354" s="4">
        <v>10265</v>
      </c>
      <c r="V354" s="4">
        <f>VLOOKUP(U354,'CC Odoo'!$A$1:$E$998,4,FALSE)</f>
        <v>61</v>
      </c>
      <c r="W354" s="4" t="str">
        <f t="shared" si="342"/>
        <v>{"61": 100.0}</v>
      </c>
      <c r="X354" s="4" t="str">
        <f t="shared" si="343"/>
        <v>101011701</v>
      </c>
      <c r="Y354" s="4" t="str">
        <f t="shared" si="344"/>
        <v>3010093</v>
      </c>
      <c r="Z354" s="4" t="str">
        <f t="shared" si="345"/>
        <v>3010094</v>
      </c>
      <c r="AA354" s="4" t="str">
        <f t="shared" si="346"/>
        <v>101011701</v>
      </c>
      <c r="AB354" s="4" t="str">
        <f t="shared" si="347"/>
        <v>3010096</v>
      </c>
      <c r="AC354" s="4" t="str">
        <f t="shared" si="348"/>
        <v>3010097</v>
      </c>
      <c r="AD354" s="5">
        <f t="shared" si="349"/>
        <v>45601</v>
      </c>
      <c r="AE354" s="5" t="str">
        <f t="shared" si="350"/>
        <v/>
      </c>
      <c r="AF354" s="5">
        <f t="shared" si="351"/>
        <v>45571</v>
      </c>
      <c r="AG354" s="5" t="str">
        <f t="shared" si="352"/>
        <v/>
      </c>
      <c r="AH354" s="5">
        <f t="shared" si="353"/>
        <v>45596</v>
      </c>
      <c r="AI354" s="5" t="str">
        <f t="shared" si="354"/>
        <v/>
      </c>
      <c r="AJ354" s="5">
        <f t="shared" si="355"/>
        <v>45581</v>
      </c>
      <c r="AK354" s="5" t="str">
        <f t="shared" si="356"/>
        <v/>
      </c>
      <c r="AL354" s="5">
        <f t="shared" si="357"/>
        <v>45566</v>
      </c>
      <c r="AM354" s="5" t="str">
        <f t="shared" si="358"/>
        <v/>
      </c>
      <c r="AN354" s="5">
        <f t="shared" si="359"/>
        <v>45587</v>
      </c>
      <c r="AO354" s="5" t="str">
        <f t="shared" si="360"/>
        <v/>
      </c>
      <c r="AQ354" s="4" t="str">
        <f t="shared" si="383"/>
        <v>{"</v>
      </c>
      <c r="AR354" s="4" t="str">
        <f t="shared" si="384"/>
        <v>"</v>
      </c>
      <c r="AS354" s="4" t="str">
        <f t="shared" si="385"/>
        <v xml:space="preserve">: </v>
      </c>
      <c r="AT354" s="4" t="str">
        <f t="shared" si="386"/>
        <v>100.0</v>
      </c>
      <c r="AU354" s="4" t="str">
        <f t="shared" si="387"/>
        <v>}</v>
      </c>
      <c r="AW354" s="8" t="str">
        <f t="shared" si="362"/>
        <v>15% PUR</v>
      </c>
      <c r="AX354" s="8" t="str">
        <f t="shared" si="363"/>
        <v>0% PUR</v>
      </c>
      <c r="AY354" s="8" t="str">
        <f t="shared" si="364"/>
        <v>15% PUR</v>
      </c>
      <c r="AZ354" s="8" t="str">
        <f t="shared" si="365"/>
        <v>15% PUR</v>
      </c>
      <c r="BA354" s="8" t="str">
        <f t="shared" si="366"/>
        <v>15% PUR</v>
      </c>
      <c r="BB354" s="8" t="str">
        <f t="shared" si="367"/>
        <v>0% PUR</v>
      </c>
      <c r="BC354" s="4" t="str">
        <f t="shared" si="361"/>
        <v>Deduction of Advance Payment to Suppliers</v>
      </c>
      <c r="BD354" s="4" t="str">
        <f t="shared" si="388"/>
        <v>Manpower</v>
      </c>
      <c r="BE354" s="4" t="str">
        <f t="shared" si="389"/>
        <v>Machinary</v>
      </c>
      <c r="BF354" s="4" t="str">
        <f t="shared" si="390"/>
        <v>Deduction of Advance Payment to Suppliers</v>
      </c>
      <c r="BG354" s="4" t="str">
        <f t="shared" si="391"/>
        <v>Indirect Costs</v>
      </c>
      <c r="BH354" s="4" t="str">
        <f t="shared" si="392"/>
        <v>Overheads</v>
      </c>
      <c r="BI354" s="4">
        <f t="shared" si="368"/>
        <v>-1</v>
      </c>
      <c r="BJ354" s="4">
        <f t="shared" si="369"/>
        <v>1</v>
      </c>
      <c r="BK354" s="4">
        <f t="shared" si="370"/>
        <v>1</v>
      </c>
      <c r="BL354" s="4">
        <f t="shared" si="371"/>
        <v>-1</v>
      </c>
      <c r="BM354" s="4">
        <f t="shared" si="372"/>
        <v>1</v>
      </c>
      <c r="BN354" s="4">
        <f t="shared" si="373"/>
        <v>1</v>
      </c>
      <c r="BO354" s="26">
        <f t="shared" si="374"/>
        <v>1250700</v>
      </c>
      <c r="BP354" s="26">
        <f t="shared" si="375"/>
        <v>610913</v>
      </c>
      <c r="BQ354" s="26">
        <f t="shared" si="376"/>
        <v>56396</v>
      </c>
      <c r="BR354" s="26">
        <f t="shared" si="377"/>
        <v>250410</v>
      </c>
      <c r="BS354" s="26">
        <f t="shared" si="378"/>
        <v>107126</v>
      </c>
      <c r="BT354" s="26">
        <f t="shared" si="379"/>
        <v>247172</v>
      </c>
      <c r="BU354" s="27">
        <f t="shared" si="380"/>
        <v>-2698381</v>
      </c>
      <c r="BV354" s="27" t="str">
        <f t="shared" si="381"/>
        <v/>
      </c>
    </row>
    <row r="355" spans="1:74" x14ac:dyDescent="0.2">
      <c r="A355" s="4" t="s">
        <v>794</v>
      </c>
      <c r="B355" s="5">
        <v>45597</v>
      </c>
      <c r="C355" s="5">
        <f t="shared" si="333"/>
        <v>45567</v>
      </c>
      <c r="D355" s="31" t="s">
        <v>1038</v>
      </c>
      <c r="E355" s="4" t="str">
        <f t="shared" si="334"/>
        <v>Raw Material Supplier</v>
      </c>
      <c r="F355" s="31" t="s">
        <v>1039</v>
      </c>
      <c r="G355" s="4" t="str">
        <f t="shared" si="335"/>
        <v>Employees Wages &amp; Salaries</v>
      </c>
      <c r="H355" s="31" t="s">
        <v>1041</v>
      </c>
      <c r="I355" s="4" t="str">
        <f t="shared" si="336"/>
        <v>Machinary Depreciation &amp; Maintenance</v>
      </c>
      <c r="J355" s="31" t="s">
        <v>1040</v>
      </c>
      <c r="K355" s="4" t="str">
        <f t="shared" si="337"/>
        <v>Subcontractors &amp; Services</v>
      </c>
      <c r="L355" s="31" t="s">
        <v>1042</v>
      </c>
      <c r="M355" s="4" t="str">
        <f t="shared" si="338"/>
        <v>Indirect Costs</v>
      </c>
      <c r="N355" s="31" t="s">
        <v>1020</v>
      </c>
      <c r="O355" s="4" t="str">
        <f t="shared" si="339"/>
        <v>Overheads</v>
      </c>
      <c r="P355" s="5">
        <v>45626</v>
      </c>
      <c r="Q355" s="5">
        <f t="shared" si="340"/>
        <v>45596</v>
      </c>
      <c r="R355" s="5">
        <f t="shared" si="341"/>
        <v>45596</v>
      </c>
      <c r="S355" s="4">
        <v>831414.3</v>
      </c>
      <c r="T355" s="7">
        <f t="shared" si="382"/>
        <v>831414</v>
      </c>
      <c r="U355" s="4">
        <v>10219</v>
      </c>
      <c r="V355" s="4">
        <f>VLOOKUP(U355,'CC Odoo'!$A$1:$E$998,4,FALSE)</f>
        <v>991</v>
      </c>
      <c r="W355" s="4" t="str">
        <f t="shared" si="342"/>
        <v>{"991": 100.0}</v>
      </c>
      <c r="X355" s="4" t="str">
        <f t="shared" si="343"/>
        <v>3010092</v>
      </c>
      <c r="Y355" s="4" t="str">
        <f t="shared" si="344"/>
        <v>3010093</v>
      </c>
      <c r="Z355" s="4" t="str">
        <f t="shared" si="345"/>
        <v>3010094</v>
      </c>
      <c r="AA355" s="4" t="str">
        <f t="shared" si="346"/>
        <v>3010095</v>
      </c>
      <c r="AB355" s="4" t="str">
        <f t="shared" si="347"/>
        <v>3010096</v>
      </c>
      <c r="AC355" s="4" t="str">
        <f t="shared" si="348"/>
        <v>3010097</v>
      </c>
      <c r="AD355" s="5">
        <f t="shared" si="349"/>
        <v>45631</v>
      </c>
      <c r="AE355" s="5">
        <f t="shared" si="350"/>
        <v>45631</v>
      </c>
      <c r="AF355" s="5">
        <f t="shared" si="351"/>
        <v>45601</v>
      </c>
      <c r="AG355" s="5">
        <f t="shared" si="352"/>
        <v>45601</v>
      </c>
      <c r="AH355" s="5">
        <f t="shared" si="353"/>
        <v>45626</v>
      </c>
      <c r="AI355" s="5">
        <f t="shared" si="354"/>
        <v>45626</v>
      </c>
      <c r="AJ355" s="5">
        <f t="shared" si="355"/>
        <v>45611</v>
      </c>
      <c r="AK355" s="5">
        <f t="shared" si="356"/>
        <v>45611</v>
      </c>
      <c r="AL355" s="5">
        <f t="shared" si="357"/>
        <v>45596</v>
      </c>
      <c r="AM355" s="5">
        <f t="shared" si="358"/>
        <v>45596</v>
      </c>
      <c r="AN355" s="5">
        <f t="shared" si="359"/>
        <v>45617</v>
      </c>
      <c r="AO355" s="5">
        <f t="shared" si="360"/>
        <v>45617</v>
      </c>
      <c r="AQ355" s="4" t="str">
        <f t="shared" si="383"/>
        <v>{"</v>
      </c>
      <c r="AR355" s="4" t="str">
        <f t="shared" si="384"/>
        <v>"</v>
      </c>
      <c r="AS355" s="4" t="str">
        <f t="shared" si="385"/>
        <v xml:space="preserve">: </v>
      </c>
      <c r="AT355" s="4" t="str">
        <f t="shared" si="386"/>
        <v>100.0</v>
      </c>
      <c r="AU355" s="4" t="str">
        <f t="shared" si="387"/>
        <v>}</v>
      </c>
      <c r="AW355" s="8" t="str">
        <f t="shared" si="362"/>
        <v>15% PUR</v>
      </c>
      <c r="AX355" s="8" t="str">
        <f t="shared" si="363"/>
        <v>0% PUR</v>
      </c>
      <c r="AY355" s="8" t="str">
        <f t="shared" si="364"/>
        <v>15% PUR</v>
      </c>
      <c r="AZ355" s="8" t="str">
        <f t="shared" si="365"/>
        <v>15% PUR</v>
      </c>
      <c r="BA355" s="8" t="str">
        <f t="shared" si="366"/>
        <v>15% PUR</v>
      </c>
      <c r="BB355" s="8" t="str">
        <f t="shared" si="367"/>
        <v>0% PUR</v>
      </c>
      <c r="BC355" s="4" t="str">
        <f t="shared" si="361"/>
        <v>Raw Material</v>
      </c>
      <c r="BD355" s="4" t="str">
        <f t="shared" si="388"/>
        <v>Manpower</v>
      </c>
      <c r="BE355" s="4" t="str">
        <f t="shared" si="389"/>
        <v>Machinary</v>
      </c>
      <c r="BF355" s="4" t="str">
        <f t="shared" si="390"/>
        <v>Subcontractors</v>
      </c>
      <c r="BG355" s="4" t="str">
        <f t="shared" si="391"/>
        <v>Indirect Costs</v>
      </c>
      <c r="BH355" s="4" t="str">
        <f t="shared" si="392"/>
        <v>Overheads</v>
      </c>
      <c r="BI355" s="4">
        <f t="shared" si="368"/>
        <v>1</v>
      </c>
      <c r="BJ355" s="4">
        <f t="shared" si="369"/>
        <v>1</v>
      </c>
      <c r="BK355" s="4">
        <f t="shared" si="370"/>
        <v>1</v>
      </c>
      <c r="BL355" s="4">
        <f t="shared" si="371"/>
        <v>1</v>
      </c>
      <c r="BM355" s="4">
        <f t="shared" si="372"/>
        <v>1</v>
      </c>
      <c r="BN355" s="4">
        <f t="shared" si="373"/>
        <v>1</v>
      </c>
      <c r="BO355" s="26">
        <f t="shared" si="374"/>
        <v>385360</v>
      </c>
      <c r="BP355" s="26">
        <f t="shared" si="375"/>
        <v>188232</v>
      </c>
      <c r="BQ355" s="26">
        <f t="shared" si="376"/>
        <v>17377</v>
      </c>
      <c r="BR355" s="26">
        <f t="shared" si="377"/>
        <v>77155</v>
      </c>
      <c r="BS355" s="26">
        <f t="shared" si="378"/>
        <v>33007</v>
      </c>
      <c r="BT355" s="26">
        <f t="shared" si="379"/>
        <v>76158</v>
      </c>
      <c r="BU355" s="27">
        <f t="shared" si="380"/>
        <v>831414</v>
      </c>
      <c r="BV355" s="27">
        <f t="shared" si="381"/>
        <v>777289</v>
      </c>
    </row>
    <row r="356" spans="1:74" x14ac:dyDescent="0.2">
      <c r="A356" s="4" t="s">
        <v>795</v>
      </c>
      <c r="B356" s="5">
        <v>45597</v>
      </c>
      <c r="C356" s="5" t="str">
        <f t="shared" si="333"/>
        <v/>
      </c>
      <c r="D356" s="31" t="s">
        <v>1038</v>
      </c>
      <c r="E356" s="4" t="str">
        <f t="shared" si="334"/>
        <v/>
      </c>
      <c r="F356" s="31" t="s">
        <v>1039</v>
      </c>
      <c r="G356" s="4" t="str">
        <f t="shared" si="335"/>
        <v/>
      </c>
      <c r="H356" s="31" t="s">
        <v>1041</v>
      </c>
      <c r="I356" s="4" t="str">
        <f t="shared" si="336"/>
        <v/>
      </c>
      <c r="J356" s="31" t="s">
        <v>1040</v>
      </c>
      <c r="K356" s="4" t="str">
        <f t="shared" si="337"/>
        <v/>
      </c>
      <c r="L356" s="31" t="s">
        <v>1042</v>
      </c>
      <c r="M356" s="4" t="str">
        <f t="shared" si="338"/>
        <v/>
      </c>
      <c r="N356" s="31" t="s">
        <v>1020</v>
      </c>
      <c r="O356" s="4" t="str">
        <f t="shared" si="339"/>
        <v/>
      </c>
      <c r="P356" s="5">
        <v>45626</v>
      </c>
      <c r="Q356" s="5" t="str">
        <f t="shared" si="340"/>
        <v/>
      </c>
      <c r="R356" s="5" t="str">
        <f t="shared" si="341"/>
        <v/>
      </c>
      <c r="S356" s="4">
        <v>207853.57500000001</v>
      </c>
      <c r="T356" s="7">
        <f t="shared" si="382"/>
        <v>207854</v>
      </c>
      <c r="U356" s="4">
        <v>10219</v>
      </c>
      <c r="V356" s="4">
        <f>VLOOKUP(U356,'CC Odoo'!$A$1:$E$998,4,FALSE)</f>
        <v>991</v>
      </c>
      <c r="W356" s="4" t="str">
        <f t="shared" si="342"/>
        <v>{"991": 100.0}</v>
      </c>
      <c r="X356" s="4" t="str">
        <f t="shared" si="343"/>
        <v>101011701</v>
      </c>
      <c r="Y356" s="4" t="str">
        <f t="shared" si="344"/>
        <v>3010093</v>
      </c>
      <c r="Z356" s="4" t="str">
        <f t="shared" si="345"/>
        <v>3010094</v>
      </c>
      <c r="AA356" s="4" t="str">
        <f t="shared" si="346"/>
        <v>101011701</v>
      </c>
      <c r="AB356" s="4" t="str">
        <f t="shared" si="347"/>
        <v>3010096</v>
      </c>
      <c r="AC356" s="4" t="str">
        <f t="shared" si="348"/>
        <v>3010097</v>
      </c>
      <c r="AD356" s="5">
        <f t="shared" si="349"/>
        <v>45631</v>
      </c>
      <c r="AE356" s="5" t="str">
        <f t="shared" si="350"/>
        <v/>
      </c>
      <c r="AF356" s="5">
        <f t="shared" si="351"/>
        <v>45601</v>
      </c>
      <c r="AG356" s="5" t="str">
        <f t="shared" si="352"/>
        <v/>
      </c>
      <c r="AH356" s="5">
        <f t="shared" si="353"/>
        <v>45626</v>
      </c>
      <c r="AI356" s="5" t="str">
        <f t="shared" si="354"/>
        <v/>
      </c>
      <c r="AJ356" s="5">
        <f t="shared" si="355"/>
        <v>45611</v>
      </c>
      <c r="AK356" s="5" t="str">
        <f t="shared" si="356"/>
        <v/>
      </c>
      <c r="AL356" s="5">
        <f t="shared" si="357"/>
        <v>45596</v>
      </c>
      <c r="AM356" s="5" t="str">
        <f t="shared" si="358"/>
        <v/>
      </c>
      <c r="AN356" s="5">
        <f t="shared" si="359"/>
        <v>45617</v>
      </c>
      <c r="AO356" s="5" t="str">
        <f t="shared" si="360"/>
        <v/>
      </c>
      <c r="AQ356" s="4" t="str">
        <f t="shared" si="383"/>
        <v>{"</v>
      </c>
      <c r="AR356" s="4" t="str">
        <f t="shared" si="384"/>
        <v>"</v>
      </c>
      <c r="AS356" s="4" t="str">
        <f t="shared" si="385"/>
        <v xml:space="preserve">: </v>
      </c>
      <c r="AT356" s="4" t="str">
        <f t="shared" si="386"/>
        <v>100.0</v>
      </c>
      <c r="AU356" s="4" t="str">
        <f t="shared" si="387"/>
        <v>}</v>
      </c>
      <c r="AW356" s="8" t="str">
        <f t="shared" si="362"/>
        <v>15% PUR</v>
      </c>
      <c r="AX356" s="8" t="str">
        <f t="shared" si="363"/>
        <v>0% PUR</v>
      </c>
      <c r="AY356" s="8" t="str">
        <f t="shared" si="364"/>
        <v>15% PUR</v>
      </c>
      <c r="AZ356" s="8" t="str">
        <f t="shared" si="365"/>
        <v>15% PUR</v>
      </c>
      <c r="BA356" s="8" t="str">
        <f t="shared" si="366"/>
        <v>15% PUR</v>
      </c>
      <c r="BB356" s="8" t="str">
        <f t="shared" si="367"/>
        <v>0% PUR</v>
      </c>
      <c r="BC356" s="4" t="str">
        <f t="shared" si="361"/>
        <v>Deduction of Advance Payment to Suppliers</v>
      </c>
      <c r="BD356" s="4" t="str">
        <f t="shared" si="388"/>
        <v>Manpower</v>
      </c>
      <c r="BE356" s="4" t="str">
        <f t="shared" si="389"/>
        <v>Machinary</v>
      </c>
      <c r="BF356" s="4" t="str">
        <f t="shared" si="390"/>
        <v>Deduction of Advance Payment to Suppliers</v>
      </c>
      <c r="BG356" s="4" t="str">
        <f t="shared" si="391"/>
        <v>Indirect Costs</v>
      </c>
      <c r="BH356" s="4" t="str">
        <f t="shared" si="392"/>
        <v>Overheads</v>
      </c>
      <c r="BI356" s="4">
        <f t="shared" si="368"/>
        <v>-1</v>
      </c>
      <c r="BJ356" s="4">
        <f t="shared" si="369"/>
        <v>1</v>
      </c>
      <c r="BK356" s="4">
        <f t="shared" si="370"/>
        <v>1</v>
      </c>
      <c r="BL356" s="4">
        <f t="shared" si="371"/>
        <v>-1</v>
      </c>
      <c r="BM356" s="4">
        <f t="shared" si="372"/>
        <v>1</v>
      </c>
      <c r="BN356" s="4">
        <f t="shared" si="373"/>
        <v>1</v>
      </c>
      <c r="BO356" s="26">
        <f t="shared" si="374"/>
        <v>96340</v>
      </c>
      <c r="BP356" s="26">
        <f t="shared" si="375"/>
        <v>47058</v>
      </c>
      <c r="BQ356" s="26">
        <f t="shared" si="376"/>
        <v>4344</v>
      </c>
      <c r="BR356" s="26">
        <f t="shared" si="377"/>
        <v>19289</v>
      </c>
      <c r="BS356" s="26">
        <f t="shared" si="378"/>
        <v>8252</v>
      </c>
      <c r="BT356" s="26">
        <f t="shared" si="379"/>
        <v>19039</v>
      </c>
      <c r="BU356" s="27">
        <f t="shared" si="380"/>
        <v>-207854</v>
      </c>
      <c r="BV356" s="27" t="str">
        <f t="shared" si="381"/>
        <v/>
      </c>
    </row>
    <row r="357" spans="1:74" x14ac:dyDescent="0.2">
      <c r="A357" s="4" t="s">
        <v>794</v>
      </c>
      <c r="B357" s="5">
        <v>45597</v>
      </c>
      <c r="C357" s="5">
        <f t="shared" si="333"/>
        <v>45567</v>
      </c>
      <c r="D357" s="31" t="s">
        <v>1038</v>
      </c>
      <c r="E357" s="4" t="str">
        <f t="shared" si="334"/>
        <v>Raw Material Supplier</v>
      </c>
      <c r="F357" s="31" t="s">
        <v>1039</v>
      </c>
      <c r="G357" s="4" t="str">
        <f t="shared" si="335"/>
        <v>Employees Wages &amp; Salaries</v>
      </c>
      <c r="H357" s="31" t="s">
        <v>1041</v>
      </c>
      <c r="I357" s="4" t="str">
        <f t="shared" si="336"/>
        <v>Machinary Depreciation &amp; Maintenance</v>
      </c>
      <c r="J357" s="31" t="s">
        <v>1040</v>
      </c>
      <c r="K357" s="4" t="str">
        <f t="shared" si="337"/>
        <v>Subcontractors &amp; Services</v>
      </c>
      <c r="L357" s="31" t="s">
        <v>1042</v>
      </c>
      <c r="M357" s="4" t="str">
        <f t="shared" si="338"/>
        <v>Indirect Costs</v>
      </c>
      <c r="N357" s="31" t="s">
        <v>1020</v>
      </c>
      <c r="O357" s="4" t="str">
        <f t="shared" si="339"/>
        <v>Overheads</v>
      </c>
      <c r="P357" s="5">
        <v>45626</v>
      </c>
      <c r="Q357" s="5">
        <f t="shared" si="340"/>
        <v>45596</v>
      </c>
      <c r="R357" s="5">
        <f t="shared" si="341"/>
        <v>45596</v>
      </c>
      <c r="S357" s="4">
        <v>1292078.6370000001</v>
      </c>
      <c r="T357" s="7">
        <f t="shared" si="382"/>
        <v>1292079</v>
      </c>
      <c r="U357" s="4">
        <v>10254</v>
      </c>
      <c r="V357" s="4">
        <f>VLOOKUP(U357,'CC Odoo'!$A$1:$E$998,4,FALSE)</f>
        <v>1026</v>
      </c>
      <c r="W357" s="4" t="str">
        <f t="shared" si="342"/>
        <v>{"1026": 100.0}</v>
      </c>
      <c r="X357" s="4" t="str">
        <f t="shared" si="343"/>
        <v>3010092</v>
      </c>
      <c r="Y357" s="4" t="str">
        <f t="shared" si="344"/>
        <v>3010093</v>
      </c>
      <c r="Z357" s="4" t="str">
        <f t="shared" si="345"/>
        <v>3010094</v>
      </c>
      <c r="AA357" s="4" t="str">
        <f t="shared" si="346"/>
        <v>3010095</v>
      </c>
      <c r="AB357" s="4" t="str">
        <f t="shared" si="347"/>
        <v>3010096</v>
      </c>
      <c r="AC357" s="4" t="str">
        <f t="shared" si="348"/>
        <v>3010097</v>
      </c>
      <c r="AD357" s="5">
        <f t="shared" si="349"/>
        <v>45631</v>
      </c>
      <c r="AE357" s="5">
        <f t="shared" si="350"/>
        <v>45631</v>
      </c>
      <c r="AF357" s="5">
        <f t="shared" si="351"/>
        <v>45601</v>
      </c>
      <c r="AG357" s="5">
        <f t="shared" si="352"/>
        <v>45601</v>
      </c>
      <c r="AH357" s="5">
        <f t="shared" si="353"/>
        <v>45626</v>
      </c>
      <c r="AI357" s="5">
        <f t="shared" si="354"/>
        <v>45626</v>
      </c>
      <c r="AJ357" s="5">
        <f t="shared" si="355"/>
        <v>45611</v>
      </c>
      <c r="AK357" s="5">
        <f t="shared" si="356"/>
        <v>45611</v>
      </c>
      <c r="AL357" s="5">
        <f t="shared" si="357"/>
        <v>45596</v>
      </c>
      <c r="AM357" s="5">
        <f t="shared" si="358"/>
        <v>45596</v>
      </c>
      <c r="AN357" s="5">
        <f t="shared" si="359"/>
        <v>45617</v>
      </c>
      <c r="AO357" s="5">
        <f t="shared" si="360"/>
        <v>45617</v>
      </c>
      <c r="AQ357" s="4" t="str">
        <f t="shared" si="383"/>
        <v>{"</v>
      </c>
      <c r="AR357" s="4" t="str">
        <f t="shared" si="384"/>
        <v>"</v>
      </c>
      <c r="AS357" s="4" t="str">
        <f t="shared" si="385"/>
        <v xml:space="preserve">: </v>
      </c>
      <c r="AT357" s="4" t="str">
        <f t="shared" si="386"/>
        <v>100.0</v>
      </c>
      <c r="AU357" s="4" t="str">
        <f t="shared" si="387"/>
        <v>}</v>
      </c>
      <c r="AW357" s="8" t="str">
        <f t="shared" si="362"/>
        <v>15% PUR</v>
      </c>
      <c r="AX357" s="8" t="str">
        <f t="shared" si="363"/>
        <v>0% PUR</v>
      </c>
      <c r="AY357" s="8" t="str">
        <f t="shared" si="364"/>
        <v>15% PUR</v>
      </c>
      <c r="AZ357" s="8" t="str">
        <f t="shared" si="365"/>
        <v>15% PUR</v>
      </c>
      <c r="BA357" s="8" t="str">
        <f t="shared" si="366"/>
        <v>15% PUR</v>
      </c>
      <c r="BB357" s="8" t="str">
        <f t="shared" si="367"/>
        <v>0% PUR</v>
      </c>
      <c r="BC357" s="4" t="str">
        <f t="shared" si="361"/>
        <v>Raw Material</v>
      </c>
      <c r="BD357" s="4" t="str">
        <f t="shared" si="388"/>
        <v>Manpower</v>
      </c>
      <c r="BE357" s="4" t="str">
        <f t="shared" si="389"/>
        <v>Machinary</v>
      </c>
      <c r="BF357" s="4" t="str">
        <f t="shared" si="390"/>
        <v>Subcontractors</v>
      </c>
      <c r="BG357" s="4" t="str">
        <f t="shared" si="391"/>
        <v>Indirect Costs</v>
      </c>
      <c r="BH357" s="4" t="str">
        <f t="shared" si="392"/>
        <v>Overheads</v>
      </c>
      <c r="BI357" s="4">
        <f t="shared" si="368"/>
        <v>1</v>
      </c>
      <c r="BJ357" s="4">
        <f t="shared" si="369"/>
        <v>1</v>
      </c>
      <c r="BK357" s="4">
        <f t="shared" si="370"/>
        <v>1</v>
      </c>
      <c r="BL357" s="4">
        <f t="shared" si="371"/>
        <v>1</v>
      </c>
      <c r="BM357" s="4">
        <f t="shared" si="372"/>
        <v>1</v>
      </c>
      <c r="BN357" s="4">
        <f t="shared" si="373"/>
        <v>1</v>
      </c>
      <c r="BO357" s="26">
        <f t="shared" si="374"/>
        <v>598879</v>
      </c>
      <c r="BP357" s="26">
        <f t="shared" si="375"/>
        <v>292527</v>
      </c>
      <c r="BQ357" s="26">
        <f t="shared" si="376"/>
        <v>27004</v>
      </c>
      <c r="BR357" s="26">
        <f t="shared" si="377"/>
        <v>119905</v>
      </c>
      <c r="BS357" s="26">
        <f t="shared" si="378"/>
        <v>51296</v>
      </c>
      <c r="BT357" s="26">
        <f t="shared" si="379"/>
        <v>118354</v>
      </c>
      <c r="BU357" s="27">
        <f t="shared" si="380"/>
        <v>1292079</v>
      </c>
      <c r="BV357" s="27">
        <f t="shared" si="381"/>
        <v>1207965</v>
      </c>
    </row>
    <row r="358" spans="1:74" x14ac:dyDescent="0.2">
      <c r="A358" s="4" t="s">
        <v>795</v>
      </c>
      <c r="B358" s="5">
        <v>45597</v>
      </c>
      <c r="C358" s="5" t="str">
        <f t="shared" si="333"/>
        <v/>
      </c>
      <c r="D358" s="31" t="s">
        <v>1038</v>
      </c>
      <c r="E358" s="4" t="str">
        <f t="shared" si="334"/>
        <v/>
      </c>
      <c r="F358" s="31" t="s">
        <v>1039</v>
      </c>
      <c r="G358" s="4" t="str">
        <f t="shared" si="335"/>
        <v/>
      </c>
      <c r="H358" s="31" t="s">
        <v>1041</v>
      </c>
      <c r="I358" s="4" t="str">
        <f t="shared" si="336"/>
        <v/>
      </c>
      <c r="J358" s="31" t="s">
        <v>1040</v>
      </c>
      <c r="K358" s="4" t="str">
        <f t="shared" si="337"/>
        <v/>
      </c>
      <c r="L358" s="31" t="s">
        <v>1042</v>
      </c>
      <c r="M358" s="4" t="str">
        <f t="shared" si="338"/>
        <v/>
      </c>
      <c r="N358" s="31" t="s">
        <v>1020</v>
      </c>
      <c r="O358" s="4" t="str">
        <f t="shared" si="339"/>
        <v/>
      </c>
      <c r="P358" s="5">
        <v>45626</v>
      </c>
      <c r="Q358" s="5" t="str">
        <f t="shared" si="340"/>
        <v/>
      </c>
      <c r="R358" s="5" t="str">
        <f t="shared" si="341"/>
        <v/>
      </c>
      <c r="S358" s="4">
        <v>258415.72740000003</v>
      </c>
      <c r="T358" s="7">
        <f t="shared" si="382"/>
        <v>258416</v>
      </c>
      <c r="U358" s="4">
        <v>10254</v>
      </c>
      <c r="V358" s="4">
        <f>VLOOKUP(U358,'CC Odoo'!$A$1:$E$998,4,FALSE)</f>
        <v>1026</v>
      </c>
      <c r="W358" s="4" t="str">
        <f t="shared" si="342"/>
        <v>{"1026": 100.0}</v>
      </c>
      <c r="X358" s="4" t="str">
        <f t="shared" si="343"/>
        <v>101011701</v>
      </c>
      <c r="Y358" s="4" t="str">
        <f t="shared" si="344"/>
        <v>3010093</v>
      </c>
      <c r="Z358" s="4" t="str">
        <f t="shared" si="345"/>
        <v>3010094</v>
      </c>
      <c r="AA358" s="4" t="str">
        <f t="shared" si="346"/>
        <v>101011701</v>
      </c>
      <c r="AB358" s="4" t="str">
        <f t="shared" si="347"/>
        <v>3010096</v>
      </c>
      <c r="AC358" s="4" t="str">
        <f t="shared" si="348"/>
        <v>3010097</v>
      </c>
      <c r="AD358" s="5">
        <f t="shared" si="349"/>
        <v>45631</v>
      </c>
      <c r="AE358" s="5" t="str">
        <f t="shared" si="350"/>
        <v/>
      </c>
      <c r="AF358" s="5">
        <f t="shared" si="351"/>
        <v>45601</v>
      </c>
      <c r="AG358" s="5" t="str">
        <f t="shared" si="352"/>
        <v/>
      </c>
      <c r="AH358" s="5">
        <f t="shared" si="353"/>
        <v>45626</v>
      </c>
      <c r="AI358" s="5" t="str">
        <f t="shared" si="354"/>
        <v/>
      </c>
      <c r="AJ358" s="5">
        <f t="shared" si="355"/>
        <v>45611</v>
      </c>
      <c r="AK358" s="5" t="str">
        <f t="shared" si="356"/>
        <v/>
      </c>
      <c r="AL358" s="5">
        <f t="shared" si="357"/>
        <v>45596</v>
      </c>
      <c r="AM358" s="5" t="str">
        <f t="shared" si="358"/>
        <v/>
      </c>
      <c r="AN358" s="5">
        <f t="shared" si="359"/>
        <v>45617</v>
      </c>
      <c r="AO358" s="5" t="str">
        <f t="shared" si="360"/>
        <v/>
      </c>
      <c r="AQ358" s="4" t="str">
        <f t="shared" si="383"/>
        <v>{"</v>
      </c>
      <c r="AR358" s="4" t="str">
        <f t="shared" si="384"/>
        <v>"</v>
      </c>
      <c r="AS358" s="4" t="str">
        <f t="shared" si="385"/>
        <v xml:space="preserve">: </v>
      </c>
      <c r="AT358" s="4" t="str">
        <f t="shared" si="386"/>
        <v>100.0</v>
      </c>
      <c r="AU358" s="4" t="str">
        <f t="shared" si="387"/>
        <v>}</v>
      </c>
      <c r="AW358" s="8" t="str">
        <f t="shared" si="362"/>
        <v>15% PUR</v>
      </c>
      <c r="AX358" s="8" t="str">
        <f t="shared" si="363"/>
        <v>0% PUR</v>
      </c>
      <c r="AY358" s="8" t="str">
        <f t="shared" si="364"/>
        <v>15% PUR</v>
      </c>
      <c r="AZ358" s="8" t="str">
        <f t="shared" si="365"/>
        <v>15% PUR</v>
      </c>
      <c r="BA358" s="8" t="str">
        <f t="shared" si="366"/>
        <v>15% PUR</v>
      </c>
      <c r="BB358" s="8" t="str">
        <f t="shared" si="367"/>
        <v>0% PUR</v>
      </c>
      <c r="BC358" s="4" t="str">
        <f t="shared" si="361"/>
        <v>Deduction of Advance Payment to Suppliers</v>
      </c>
      <c r="BD358" s="4" t="str">
        <f t="shared" si="388"/>
        <v>Manpower</v>
      </c>
      <c r="BE358" s="4" t="str">
        <f t="shared" si="389"/>
        <v>Machinary</v>
      </c>
      <c r="BF358" s="4" t="str">
        <f t="shared" si="390"/>
        <v>Deduction of Advance Payment to Suppliers</v>
      </c>
      <c r="BG358" s="4" t="str">
        <f t="shared" si="391"/>
        <v>Indirect Costs</v>
      </c>
      <c r="BH358" s="4" t="str">
        <f t="shared" si="392"/>
        <v>Overheads</v>
      </c>
      <c r="BI358" s="4">
        <f t="shared" si="368"/>
        <v>-1</v>
      </c>
      <c r="BJ358" s="4">
        <f t="shared" si="369"/>
        <v>1</v>
      </c>
      <c r="BK358" s="4">
        <f t="shared" si="370"/>
        <v>1</v>
      </c>
      <c r="BL358" s="4">
        <f t="shared" si="371"/>
        <v>-1</v>
      </c>
      <c r="BM358" s="4">
        <f t="shared" si="372"/>
        <v>1</v>
      </c>
      <c r="BN358" s="4">
        <f t="shared" si="373"/>
        <v>1</v>
      </c>
      <c r="BO358" s="26">
        <f t="shared" si="374"/>
        <v>119776</v>
      </c>
      <c r="BP358" s="26">
        <f t="shared" si="375"/>
        <v>58505</v>
      </c>
      <c r="BQ358" s="26">
        <f t="shared" si="376"/>
        <v>5401</v>
      </c>
      <c r="BR358" s="26">
        <f t="shared" si="377"/>
        <v>23981</v>
      </c>
      <c r="BS358" s="26">
        <f t="shared" si="378"/>
        <v>10259</v>
      </c>
      <c r="BT358" s="26">
        <f t="shared" si="379"/>
        <v>23671</v>
      </c>
      <c r="BU358" s="27">
        <f t="shared" si="380"/>
        <v>-258416</v>
      </c>
      <c r="BV358" s="27" t="str">
        <f t="shared" si="381"/>
        <v/>
      </c>
    </row>
    <row r="359" spans="1:74" x14ac:dyDescent="0.2">
      <c r="A359" s="4" t="s">
        <v>794</v>
      </c>
      <c r="B359" s="5">
        <v>45597</v>
      </c>
      <c r="C359" s="5">
        <f t="shared" si="333"/>
        <v>45567</v>
      </c>
      <c r="D359" s="31" t="s">
        <v>1038</v>
      </c>
      <c r="E359" s="4" t="str">
        <f t="shared" si="334"/>
        <v>Raw Material Supplier</v>
      </c>
      <c r="F359" s="31" t="s">
        <v>1039</v>
      </c>
      <c r="G359" s="4" t="str">
        <f t="shared" si="335"/>
        <v>Employees Wages &amp; Salaries</v>
      </c>
      <c r="H359" s="31" t="s">
        <v>1041</v>
      </c>
      <c r="I359" s="4" t="str">
        <f t="shared" si="336"/>
        <v>Machinary Depreciation &amp; Maintenance</v>
      </c>
      <c r="J359" s="31" t="s">
        <v>1040</v>
      </c>
      <c r="K359" s="4" t="str">
        <f t="shared" si="337"/>
        <v>Subcontractors &amp; Services</v>
      </c>
      <c r="L359" s="31" t="s">
        <v>1042</v>
      </c>
      <c r="M359" s="4" t="str">
        <f t="shared" si="338"/>
        <v>Indirect Costs</v>
      </c>
      <c r="N359" s="31" t="s">
        <v>1020</v>
      </c>
      <c r="O359" s="4" t="str">
        <f t="shared" si="339"/>
        <v>Overheads</v>
      </c>
      <c r="P359" s="5">
        <v>45626</v>
      </c>
      <c r="Q359" s="5">
        <f t="shared" si="340"/>
        <v>45596</v>
      </c>
      <c r="R359" s="5">
        <f t="shared" si="341"/>
        <v>45596</v>
      </c>
      <c r="S359" s="4">
        <v>1750000</v>
      </c>
      <c r="T359" s="7">
        <f t="shared" si="382"/>
        <v>1750000</v>
      </c>
      <c r="U359" s="4">
        <v>10995</v>
      </c>
      <c r="V359" s="4">
        <f>VLOOKUP(U359,'CC Odoo'!$A$1:$E$998,4,FALSE)</f>
        <v>1108</v>
      </c>
      <c r="W359" s="4" t="str">
        <f t="shared" si="342"/>
        <v>{"1108": 100.0}</v>
      </c>
      <c r="X359" s="4" t="str">
        <f t="shared" si="343"/>
        <v>3010092</v>
      </c>
      <c r="Y359" s="4" t="str">
        <f t="shared" si="344"/>
        <v>3010093</v>
      </c>
      <c r="Z359" s="4" t="str">
        <f t="shared" si="345"/>
        <v>3010094</v>
      </c>
      <c r="AA359" s="4" t="str">
        <f t="shared" si="346"/>
        <v>3010095</v>
      </c>
      <c r="AB359" s="4" t="str">
        <f t="shared" si="347"/>
        <v>3010096</v>
      </c>
      <c r="AC359" s="4" t="str">
        <f t="shared" si="348"/>
        <v>3010097</v>
      </c>
      <c r="AD359" s="5">
        <f t="shared" si="349"/>
        <v>45631</v>
      </c>
      <c r="AE359" s="5">
        <f t="shared" si="350"/>
        <v>45631</v>
      </c>
      <c r="AF359" s="5">
        <f t="shared" si="351"/>
        <v>45601</v>
      </c>
      <c r="AG359" s="5">
        <f t="shared" si="352"/>
        <v>45601</v>
      </c>
      <c r="AH359" s="5">
        <f t="shared" si="353"/>
        <v>45626</v>
      </c>
      <c r="AI359" s="5">
        <f t="shared" si="354"/>
        <v>45626</v>
      </c>
      <c r="AJ359" s="5">
        <f t="shared" si="355"/>
        <v>45611</v>
      </c>
      <c r="AK359" s="5">
        <f t="shared" si="356"/>
        <v>45611</v>
      </c>
      <c r="AL359" s="5">
        <f t="shared" si="357"/>
        <v>45596</v>
      </c>
      <c r="AM359" s="5">
        <f t="shared" si="358"/>
        <v>45596</v>
      </c>
      <c r="AN359" s="5">
        <f t="shared" si="359"/>
        <v>45617</v>
      </c>
      <c r="AO359" s="5">
        <f t="shared" si="360"/>
        <v>45617</v>
      </c>
      <c r="AQ359" s="4" t="str">
        <f t="shared" si="383"/>
        <v>{"</v>
      </c>
      <c r="AR359" s="4" t="str">
        <f t="shared" si="384"/>
        <v>"</v>
      </c>
      <c r="AS359" s="4" t="str">
        <f t="shared" si="385"/>
        <v xml:space="preserve">: </v>
      </c>
      <c r="AT359" s="4" t="str">
        <f t="shared" si="386"/>
        <v>100.0</v>
      </c>
      <c r="AU359" s="4" t="str">
        <f t="shared" si="387"/>
        <v>}</v>
      </c>
      <c r="AW359" s="8" t="str">
        <f t="shared" si="362"/>
        <v>15% PUR</v>
      </c>
      <c r="AX359" s="8" t="str">
        <f t="shared" si="363"/>
        <v>0% PUR</v>
      </c>
      <c r="AY359" s="8" t="str">
        <f t="shared" si="364"/>
        <v>15% PUR</v>
      </c>
      <c r="AZ359" s="8" t="str">
        <f t="shared" si="365"/>
        <v>15% PUR</v>
      </c>
      <c r="BA359" s="8" t="str">
        <f t="shared" si="366"/>
        <v>15% PUR</v>
      </c>
      <c r="BB359" s="8" t="str">
        <f t="shared" si="367"/>
        <v>0% PUR</v>
      </c>
      <c r="BC359" s="4" t="str">
        <f t="shared" si="361"/>
        <v>Raw Material</v>
      </c>
      <c r="BD359" s="4" t="str">
        <f t="shared" si="388"/>
        <v>Manpower</v>
      </c>
      <c r="BE359" s="4" t="str">
        <f t="shared" si="389"/>
        <v>Machinary</v>
      </c>
      <c r="BF359" s="4" t="str">
        <f t="shared" si="390"/>
        <v>Subcontractors</v>
      </c>
      <c r="BG359" s="4" t="str">
        <f t="shared" si="391"/>
        <v>Indirect Costs</v>
      </c>
      <c r="BH359" s="4" t="str">
        <f t="shared" si="392"/>
        <v>Overheads</v>
      </c>
      <c r="BI359" s="4">
        <f t="shared" si="368"/>
        <v>1</v>
      </c>
      <c r="BJ359" s="4">
        <f t="shared" si="369"/>
        <v>1</v>
      </c>
      <c r="BK359" s="4">
        <f t="shared" si="370"/>
        <v>1</v>
      </c>
      <c r="BL359" s="4">
        <f t="shared" si="371"/>
        <v>1</v>
      </c>
      <c r="BM359" s="4">
        <f t="shared" si="372"/>
        <v>1</v>
      </c>
      <c r="BN359" s="4">
        <f t="shared" si="373"/>
        <v>1</v>
      </c>
      <c r="BO359" s="26">
        <f t="shared" si="374"/>
        <v>811125</v>
      </c>
      <c r="BP359" s="26">
        <f t="shared" si="375"/>
        <v>396200</v>
      </c>
      <c r="BQ359" s="26">
        <f t="shared" si="376"/>
        <v>36575</v>
      </c>
      <c r="BR359" s="26">
        <f t="shared" si="377"/>
        <v>162400</v>
      </c>
      <c r="BS359" s="26">
        <f t="shared" si="378"/>
        <v>69475</v>
      </c>
      <c r="BT359" s="26">
        <f t="shared" si="379"/>
        <v>160300</v>
      </c>
      <c r="BU359" s="27">
        <f t="shared" si="380"/>
        <v>1750000</v>
      </c>
      <c r="BV359" s="27">
        <f t="shared" si="381"/>
        <v>1636075</v>
      </c>
    </row>
    <row r="360" spans="1:74" x14ac:dyDescent="0.2">
      <c r="A360" s="4" t="s">
        <v>794</v>
      </c>
      <c r="B360" s="5">
        <v>45597</v>
      </c>
      <c r="C360" s="5">
        <f t="shared" si="333"/>
        <v>45567</v>
      </c>
      <c r="D360" s="31" t="s">
        <v>1038</v>
      </c>
      <c r="E360" s="4" t="str">
        <f t="shared" si="334"/>
        <v>Raw Material Supplier</v>
      </c>
      <c r="F360" s="31" t="s">
        <v>1039</v>
      </c>
      <c r="G360" s="4" t="str">
        <f t="shared" si="335"/>
        <v>Employees Wages &amp; Salaries</v>
      </c>
      <c r="H360" s="31" t="s">
        <v>1041</v>
      </c>
      <c r="I360" s="4" t="str">
        <f t="shared" si="336"/>
        <v>Machinary Depreciation &amp; Maintenance</v>
      </c>
      <c r="J360" s="31" t="s">
        <v>1040</v>
      </c>
      <c r="K360" s="4" t="str">
        <f t="shared" si="337"/>
        <v>Subcontractors &amp; Services</v>
      </c>
      <c r="L360" s="31" t="s">
        <v>1042</v>
      </c>
      <c r="M360" s="4" t="str">
        <f t="shared" si="338"/>
        <v>Indirect Costs</v>
      </c>
      <c r="N360" s="31" t="s">
        <v>1020</v>
      </c>
      <c r="O360" s="4" t="str">
        <f t="shared" si="339"/>
        <v>Overheads</v>
      </c>
      <c r="P360" s="5">
        <v>45626</v>
      </c>
      <c r="Q360" s="5">
        <f t="shared" si="340"/>
        <v>45596</v>
      </c>
      <c r="R360" s="5">
        <f t="shared" si="341"/>
        <v>45596</v>
      </c>
      <c r="S360" s="4">
        <v>1716890</v>
      </c>
      <c r="T360" s="7">
        <f t="shared" si="382"/>
        <v>1716890</v>
      </c>
      <c r="U360" s="4">
        <v>10259</v>
      </c>
      <c r="V360" s="4">
        <f>VLOOKUP(U360,'CC Odoo'!$A$1:$E$998,4,FALSE)</f>
        <v>1031</v>
      </c>
      <c r="W360" s="4" t="str">
        <f t="shared" si="342"/>
        <v>{"1031": 100.0}</v>
      </c>
      <c r="X360" s="4" t="str">
        <f t="shared" si="343"/>
        <v>3010092</v>
      </c>
      <c r="Y360" s="4" t="str">
        <f t="shared" si="344"/>
        <v>3010093</v>
      </c>
      <c r="Z360" s="4" t="str">
        <f t="shared" si="345"/>
        <v>3010094</v>
      </c>
      <c r="AA360" s="4" t="str">
        <f t="shared" si="346"/>
        <v>3010095</v>
      </c>
      <c r="AB360" s="4" t="str">
        <f t="shared" si="347"/>
        <v>3010096</v>
      </c>
      <c r="AC360" s="4" t="str">
        <f t="shared" si="348"/>
        <v>3010097</v>
      </c>
      <c r="AD360" s="5">
        <f t="shared" si="349"/>
        <v>45631</v>
      </c>
      <c r="AE360" s="5">
        <f t="shared" si="350"/>
        <v>45631</v>
      </c>
      <c r="AF360" s="5">
        <f t="shared" si="351"/>
        <v>45601</v>
      </c>
      <c r="AG360" s="5">
        <f t="shared" si="352"/>
        <v>45601</v>
      </c>
      <c r="AH360" s="5">
        <f t="shared" si="353"/>
        <v>45626</v>
      </c>
      <c r="AI360" s="5">
        <f t="shared" si="354"/>
        <v>45626</v>
      </c>
      <c r="AJ360" s="5">
        <f t="shared" si="355"/>
        <v>45611</v>
      </c>
      <c r="AK360" s="5">
        <f t="shared" si="356"/>
        <v>45611</v>
      </c>
      <c r="AL360" s="5">
        <f t="shared" si="357"/>
        <v>45596</v>
      </c>
      <c r="AM360" s="5">
        <f t="shared" si="358"/>
        <v>45596</v>
      </c>
      <c r="AN360" s="5">
        <f t="shared" si="359"/>
        <v>45617</v>
      </c>
      <c r="AO360" s="5">
        <f t="shared" si="360"/>
        <v>45617</v>
      </c>
      <c r="AQ360" s="4" t="str">
        <f t="shared" si="383"/>
        <v>{"</v>
      </c>
      <c r="AR360" s="4" t="str">
        <f t="shared" si="384"/>
        <v>"</v>
      </c>
      <c r="AS360" s="4" t="str">
        <f t="shared" si="385"/>
        <v xml:space="preserve">: </v>
      </c>
      <c r="AT360" s="4" t="str">
        <f t="shared" si="386"/>
        <v>100.0</v>
      </c>
      <c r="AU360" s="4" t="str">
        <f t="shared" si="387"/>
        <v>}</v>
      </c>
      <c r="AW360" s="8" t="str">
        <f t="shared" si="362"/>
        <v>15% PUR</v>
      </c>
      <c r="AX360" s="8" t="str">
        <f t="shared" si="363"/>
        <v>0% PUR</v>
      </c>
      <c r="AY360" s="8" t="str">
        <f t="shared" si="364"/>
        <v>15% PUR</v>
      </c>
      <c r="AZ360" s="8" t="str">
        <f t="shared" si="365"/>
        <v>15% PUR</v>
      </c>
      <c r="BA360" s="8" t="str">
        <f t="shared" si="366"/>
        <v>15% PUR</v>
      </c>
      <c r="BB360" s="8" t="str">
        <f t="shared" si="367"/>
        <v>0% PUR</v>
      </c>
      <c r="BC360" s="4" t="str">
        <f t="shared" si="361"/>
        <v>Raw Material</v>
      </c>
      <c r="BD360" s="4" t="str">
        <f t="shared" si="388"/>
        <v>Manpower</v>
      </c>
      <c r="BE360" s="4" t="str">
        <f t="shared" si="389"/>
        <v>Machinary</v>
      </c>
      <c r="BF360" s="4" t="str">
        <f t="shared" si="390"/>
        <v>Subcontractors</v>
      </c>
      <c r="BG360" s="4" t="str">
        <f t="shared" si="391"/>
        <v>Indirect Costs</v>
      </c>
      <c r="BH360" s="4" t="str">
        <f t="shared" si="392"/>
        <v>Overheads</v>
      </c>
      <c r="BI360" s="4">
        <f t="shared" si="368"/>
        <v>1</v>
      </c>
      <c r="BJ360" s="4">
        <f t="shared" si="369"/>
        <v>1</v>
      </c>
      <c r="BK360" s="4">
        <f t="shared" si="370"/>
        <v>1</v>
      </c>
      <c r="BL360" s="4">
        <f t="shared" si="371"/>
        <v>1</v>
      </c>
      <c r="BM360" s="4">
        <f t="shared" si="372"/>
        <v>1</v>
      </c>
      <c r="BN360" s="4">
        <f t="shared" si="373"/>
        <v>1</v>
      </c>
      <c r="BO360" s="26">
        <f t="shared" si="374"/>
        <v>795779</v>
      </c>
      <c r="BP360" s="26">
        <f t="shared" si="375"/>
        <v>388704</v>
      </c>
      <c r="BQ360" s="26">
        <f t="shared" si="376"/>
        <v>35883</v>
      </c>
      <c r="BR360" s="26">
        <f t="shared" si="377"/>
        <v>159327</v>
      </c>
      <c r="BS360" s="26">
        <f t="shared" si="378"/>
        <v>68161</v>
      </c>
      <c r="BT360" s="26">
        <f t="shared" si="379"/>
        <v>157267</v>
      </c>
      <c r="BU360" s="27">
        <f t="shared" si="380"/>
        <v>1716890</v>
      </c>
      <c r="BV360" s="27">
        <f t="shared" si="381"/>
        <v>1605121</v>
      </c>
    </row>
    <row r="361" spans="1:74" x14ac:dyDescent="0.2">
      <c r="A361" s="4" t="s">
        <v>795</v>
      </c>
      <c r="B361" s="5">
        <v>45597</v>
      </c>
      <c r="C361" s="5" t="str">
        <f t="shared" si="333"/>
        <v/>
      </c>
      <c r="D361" s="31" t="s">
        <v>1038</v>
      </c>
      <c r="E361" s="4" t="str">
        <f t="shared" si="334"/>
        <v/>
      </c>
      <c r="F361" s="31" t="s">
        <v>1039</v>
      </c>
      <c r="G361" s="4" t="str">
        <f t="shared" si="335"/>
        <v/>
      </c>
      <c r="H361" s="31" t="s">
        <v>1041</v>
      </c>
      <c r="I361" s="4" t="str">
        <f t="shared" si="336"/>
        <v/>
      </c>
      <c r="J361" s="31" t="s">
        <v>1040</v>
      </c>
      <c r="K361" s="4" t="str">
        <f t="shared" si="337"/>
        <v/>
      </c>
      <c r="L361" s="31" t="s">
        <v>1042</v>
      </c>
      <c r="M361" s="4" t="str">
        <f t="shared" si="338"/>
        <v/>
      </c>
      <c r="N361" s="31" t="s">
        <v>1020</v>
      </c>
      <c r="O361" s="4" t="str">
        <f t="shared" si="339"/>
        <v/>
      </c>
      <c r="P361" s="5">
        <v>45626</v>
      </c>
      <c r="Q361" s="5" t="str">
        <f t="shared" si="340"/>
        <v/>
      </c>
      <c r="R361" s="5" t="str">
        <f t="shared" si="341"/>
        <v/>
      </c>
      <c r="S361" s="4">
        <v>171689</v>
      </c>
      <c r="T361" s="7">
        <f t="shared" si="382"/>
        <v>171689</v>
      </c>
      <c r="U361" s="4">
        <v>10259</v>
      </c>
      <c r="V361" s="4">
        <f>VLOOKUP(U361,'CC Odoo'!$A$1:$E$998,4,FALSE)</f>
        <v>1031</v>
      </c>
      <c r="W361" s="4" t="str">
        <f t="shared" si="342"/>
        <v>{"1031": 100.0}</v>
      </c>
      <c r="X361" s="4" t="str">
        <f t="shared" si="343"/>
        <v>101011701</v>
      </c>
      <c r="Y361" s="4" t="str">
        <f t="shared" si="344"/>
        <v>3010093</v>
      </c>
      <c r="Z361" s="4" t="str">
        <f t="shared" si="345"/>
        <v>3010094</v>
      </c>
      <c r="AA361" s="4" t="str">
        <f t="shared" si="346"/>
        <v>101011701</v>
      </c>
      <c r="AB361" s="4" t="str">
        <f t="shared" si="347"/>
        <v>3010096</v>
      </c>
      <c r="AC361" s="4" t="str">
        <f t="shared" si="348"/>
        <v>3010097</v>
      </c>
      <c r="AD361" s="5">
        <f t="shared" si="349"/>
        <v>45631</v>
      </c>
      <c r="AE361" s="5" t="str">
        <f t="shared" si="350"/>
        <v/>
      </c>
      <c r="AF361" s="5">
        <f t="shared" si="351"/>
        <v>45601</v>
      </c>
      <c r="AG361" s="5" t="str">
        <f t="shared" si="352"/>
        <v/>
      </c>
      <c r="AH361" s="5">
        <f t="shared" si="353"/>
        <v>45626</v>
      </c>
      <c r="AI361" s="5" t="str">
        <f t="shared" si="354"/>
        <v/>
      </c>
      <c r="AJ361" s="5">
        <f t="shared" si="355"/>
        <v>45611</v>
      </c>
      <c r="AK361" s="5" t="str">
        <f t="shared" si="356"/>
        <v/>
      </c>
      <c r="AL361" s="5">
        <f t="shared" si="357"/>
        <v>45596</v>
      </c>
      <c r="AM361" s="5" t="str">
        <f t="shared" si="358"/>
        <v/>
      </c>
      <c r="AN361" s="5">
        <f t="shared" si="359"/>
        <v>45617</v>
      </c>
      <c r="AO361" s="5" t="str">
        <f t="shared" si="360"/>
        <v/>
      </c>
      <c r="AQ361" s="4" t="str">
        <f t="shared" si="383"/>
        <v>{"</v>
      </c>
      <c r="AR361" s="4" t="str">
        <f t="shared" si="384"/>
        <v>"</v>
      </c>
      <c r="AS361" s="4" t="str">
        <f t="shared" si="385"/>
        <v xml:space="preserve">: </v>
      </c>
      <c r="AT361" s="4" t="str">
        <f t="shared" si="386"/>
        <v>100.0</v>
      </c>
      <c r="AU361" s="4" t="str">
        <f t="shared" si="387"/>
        <v>}</v>
      </c>
      <c r="AW361" s="8" t="str">
        <f t="shared" si="362"/>
        <v>15% PUR</v>
      </c>
      <c r="AX361" s="8" t="str">
        <f t="shared" si="363"/>
        <v>0% PUR</v>
      </c>
      <c r="AY361" s="8" t="str">
        <f t="shared" si="364"/>
        <v>15% PUR</v>
      </c>
      <c r="AZ361" s="8" t="str">
        <f t="shared" si="365"/>
        <v>15% PUR</v>
      </c>
      <c r="BA361" s="8" t="str">
        <f t="shared" si="366"/>
        <v>15% PUR</v>
      </c>
      <c r="BB361" s="8" t="str">
        <f t="shared" si="367"/>
        <v>0% PUR</v>
      </c>
      <c r="BC361" s="4" t="str">
        <f t="shared" si="361"/>
        <v>Deduction of Advance Payment to Suppliers</v>
      </c>
      <c r="BD361" s="4" t="str">
        <f t="shared" si="388"/>
        <v>Manpower</v>
      </c>
      <c r="BE361" s="4" t="str">
        <f t="shared" si="389"/>
        <v>Machinary</v>
      </c>
      <c r="BF361" s="4" t="str">
        <f t="shared" si="390"/>
        <v>Deduction of Advance Payment to Suppliers</v>
      </c>
      <c r="BG361" s="4" t="str">
        <f t="shared" si="391"/>
        <v>Indirect Costs</v>
      </c>
      <c r="BH361" s="4" t="str">
        <f t="shared" si="392"/>
        <v>Overheads</v>
      </c>
      <c r="BI361" s="4">
        <f t="shared" si="368"/>
        <v>-1</v>
      </c>
      <c r="BJ361" s="4">
        <f t="shared" si="369"/>
        <v>1</v>
      </c>
      <c r="BK361" s="4">
        <f t="shared" si="370"/>
        <v>1</v>
      </c>
      <c r="BL361" s="4">
        <f t="shared" si="371"/>
        <v>-1</v>
      </c>
      <c r="BM361" s="4">
        <f t="shared" si="372"/>
        <v>1</v>
      </c>
      <c r="BN361" s="4">
        <f t="shared" si="373"/>
        <v>1</v>
      </c>
      <c r="BO361" s="26">
        <f t="shared" si="374"/>
        <v>79578</v>
      </c>
      <c r="BP361" s="26">
        <f t="shared" si="375"/>
        <v>38870</v>
      </c>
      <c r="BQ361" s="26">
        <f t="shared" si="376"/>
        <v>3588</v>
      </c>
      <c r="BR361" s="26">
        <f t="shared" si="377"/>
        <v>15933</v>
      </c>
      <c r="BS361" s="26">
        <f t="shared" si="378"/>
        <v>6816</v>
      </c>
      <c r="BT361" s="26">
        <f t="shared" si="379"/>
        <v>15727</v>
      </c>
      <c r="BU361" s="27">
        <f t="shared" si="380"/>
        <v>-171689</v>
      </c>
      <c r="BV361" s="27" t="str">
        <f t="shared" si="381"/>
        <v/>
      </c>
    </row>
    <row r="362" spans="1:74" x14ac:dyDescent="0.2">
      <c r="A362" s="4" t="s">
        <v>794</v>
      </c>
      <c r="B362" s="5">
        <v>45597</v>
      </c>
      <c r="C362" s="5">
        <f t="shared" si="333"/>
        <v>45567</v>
      </c>
      <c r="D362" s="31" t="s">
        <v>1038</v>
      </c>
      <c r="E362" s="4" t="str">
        <f t="shared" si="334"/>
        <v>Raw Material Supplier</v>
      </c>
      <c r="F362" s="31" t="s">
        <v>1039</v>
      </c>
      <c r="G362" s="4" t="str">
        <f t="shared" si="335"/>
        <v>Employees Wages &amp; Salaries</v>
      </c>
      <c r="H362" s="31" t="s">
        <v>1041</v>
      </c>
      <c r="I362" s="4" t="str">
        <f t="shared" si="336"/>
        <v>Machinary Depreciation &amp; Maintenance</v>
      </c>
      <c r="J362" s="31" t="s">
        <v>1040</v>
      </c>
      <c r="K362" s="4" t="str">
        <f t="shared" si="337"/>
        <v>Subcontractors &amp; Services</v>
      </c>
      <c r="L362" s="31" t="s">
        <v>1042</v>
      </c>
      <c r="M362" s="4" t="str">
        <f t="shared" si="338"/>
        <v>Indirect Costs</v>
      </c>
      <c r="N362" s="31" t="s">
        <v>1020</v>
      </c>
      <c r="O362" s="4" t="str">
        <f t="shared" si="339"/>
        <v>Overheads</v>
      </c>
      <c r="P362" s="5">
        <v>45626</v>
      </c>
      <c r="Q362" s="5">
        <f t="shared" si="340"/>
        <v>45596</v>
      </c>
      <c r="R362" s="5">
        <f t="shared" si="341"/>
        <v>45596</v>
      </c>
      <c r="S362" s="4">
        <v>1404601.39</v>
      </c>
      <c r="T362" s="7">
        <f t="shared" si="382"/>
        <v>1404601</v>
      </c>
      <c r="U362" s="4">
        <v>10997</v>
      </c>
      <c r="V362" s="4">
        <f>VLOOKUP(U362,'CC Odoo'!$A$1:$E$998,4,FALSE)</f>
        <v>1109</v>
      </c>
      <c r="W362" s="4" t="str">
        <f t="shared" si="342"/>
        <v>{"1109": 100.0}</v>
      </c>
      <c r="X362" s="4" t="str">
        <f t="shared" si="343"/>
        <v>3010092</v>
      </c>
      <c r="Y362" s="4" t="str">
        <f t="shared" si="344"/>
        <v>3010093</v>
      </c>
      <c r="Z362" s="4" t="str">
        <f t="shared" si="345"/>
        <v>3010094</v>
      </c>
      <c r="AA362" s="4" t="str">
        <f t="shared" si="346"/>
        <v>3010095</v>
      </c>
      <c r="AB362" s="4" t="str">
        <f t="shared" si="347"/>
        <v>3010096</v>
      </c>
      <c r="AC362" s="4" t="str">
        <f t="shared" si="348"/>
        <v>3010097</v>
      </c>
      <c r="AD362" s="5">
        <f t="shared" si="349"/>
        <v>45631</v>
      </c>
      <c r="AE362" s="5">
        <f t="shared" si="350"/>
        <v>45631</v>
      </c>
      <c r="AF362" s="5">
        <f t="shared" si="351"/>
        <v>45601</v>
      </c>
      <c r="AG362" s="5">
        <f t="shared" si="352"/>
        <v>45601</v>
      </c>
      <c r="AH362" s="5">
        <f t="shared" si="353"/>
        <v>45626</v>
      </c>
      <c r="AI362" s="5">
        <f t="shared" si="354"/>
        <v>45626</v>
      </c>
      <c r="AJ362" s="5">
        <f t="shared" si="355"/>
        <v>45611</v>
      </c>
      <c r="AK362" s="5">
        <f t="shared" si="356"/>
        <v>45611</v>
      </c>
      <c r="AL362" s="5">
        <f t="shared" si="357"/>
        <v>45596</v>
      </c>
      <c r="AM362" s="5">
        <f t="shared" si="358"/>
        <v>45596</v>
      </c>
      <c r="AN362" s="5">
        <f t="shared" si="359"/>
        <v>45617</v>
      </c>
      <c r="AO362" s="5">
        <f t="shared" si="360"/>
        <v>45617</v>
      </c>
      <c r="AQ362" s="4" t="str">
        <f t="shared" si="383"/>
        <v>{"</v>
      </c>
      <c r="AR362" s="4" t="str">
        <f t="shared" si="384"/>
        <v>"</v>
      </c>
      <c r="AS362" s="4" t="str">
        <f t="shared" si="385"/>
        <v xml:space="preserve">: </v>
      </c>
      <c r="AT362" s="4" t="str">
        <f t="shared" si="386"/>
        <v>100.0</v>
      </c>
      <c r="AU362" s="4" t="str">
        <f t="shared" si="387"/>
        <v>}</v>
      </c>
      <c r="AW362" s="8" t="str">
        <f t="shared" si="362"/>
        <v>15% PUR</v>
      </c>
      <c r="AX362" s="8" t="str">
        <f t="shared" si="363"/>
        <v>0% PUR</v>
      </c>
      <c r="AY362" s="8" t="str">
        <f t="shared" si="364"/>
        <v>15% PUR</v>
      </c>
      <c r="AZ362" s="8" t="str">
        <f t="shared" si="365"/>
        <v>15% PUR</v>
      </c>
      <c r="BA362" s="8" t="str">
        <f t="shared" si="366"/>
        <v>15% PUR</v>
      </c>
      <c r="BB362" s="8" t="str">
        <f t="shared" si="367"/>
        <v>0% PUR</v>
      </c>
      <c r="BC362" s="4" t="str">
        <f t="shared" si="361"/>
        <v>Raw Material</v>
      </c>
      <c r="BD362" s="4" t="str">
        <f t="shared" si="388"/>
        <v>Manpower</v>
      </c>
      <c r="BE362" s="4" t="str">
        <f t="shared" si="389"/>
        <v>Machinary</v>
      </c>
      <c r="BF362" s="4" t="str">
        <f t="shared" si="390"/>
        <v>Subcontractors</v>
      </c>
      <c r="BG362" s="4" t="str">
        <f t="shared" si="391"/>
        <v>Indirect Costs</v>
      </c>
      <c r="BH362" s="4" t="str">
        <f t="shared" si="392"/>
        <v>Overheads</v>
      </c>
      <c r="BI362" s="4">
        <f t="shared" si="368"/>
        <v>1</v>
      </c>
      <c r="BJ362" s="4">
        <f t="shared" si="369"/>
        <v>1</v>
      </c>
      <c r="BK362" s="4">
        <f t="shared" si="370"/>
        <v>1</v>
      </c>
      <c r="BL362" s="4">
        <f t="shared" si="371"/>
        <v>1</v>
      </c>
      <c r="BM362" s="4">
        <f t="shared" si="372"/>
        <v>1</v>
      </c>
      <c r="BN362" s="4">
        <f t="shared" si="373"/>
        <v>1</v>
      </c>
      <c r="BO362" s="26">
        <f t="shared" si="374"/>
        <v>651033</v>
      </c>
      <c r="BP362" s="26">
        <f t="shared" si="375"/>
        <v>318002</v>
      </c>
      <c r="BQ362" s="26">
        <f t="shared" si="376"/>
        <v>29356</v>
      </c>
      <c r="BR362" s="26">
        <f t="shared" si="377"/>
        <v>130347</v>
      </c>
      <c r="BS362" s="26">
        <f t="shared" si="378"/>
        <v>55763</v>
      </c>
      <c r="BT362" s="26">
        <f t="shared" si="379"/>
        <v>128661</v>
      </c>
      <c r="BU362" s="27">
        <f t="shared" si="380"/>
        <v>1404601</v>
      </c>
      <c r="BV362" s="27">
        <f t="shared" si="381"/>
        <v>1313162</v>
      </c>
    </row>
    <row r="363" spans="1:74" x14ac:dyDescent="0.2">
      <c r="A363" s="4" t="s">
        <v>795</v>
      </c>
      <c r="B363" s="5">
        <v>45597</v>
      </c>
      <c r="C363" s="5" t="str">
        <f t="shared" si="333"/>
        <v/>
      </c>
      <c r="D363" s="31" t="s">
        <v>1038</v>
      </c>
      <c r="E363" s="4" t="str">
        <f t="shared" si="334"/>
        <v/>
      </c>
      <c r="F363" s="31" t="s">
        <v>1039</v>
      </c>
      <c r="G363" s="4" t="str">
        <f t="shared" si="335"/>
        <v/>
      </c>
      <c r="H363" s="31" t="s">
        <v>1041</v>
      </c>
      <c r="I363" s="4" t="str">
        <f t="shared" si="336"/>
        <v/>
      </c>
      <c r="J363" s="31" t="s">
        <v>1040</v>
      </c>
      <c r="K363" s="4" t="str">
        <f t="shared" si="337"/>
        <v/>
      </c>
      <c r="L363" s="31" t="s">
        <v>1042</v>
      </c>
      <c r="M363" s="4" t="str">
        <f t="shared" si="338"/>
        <v/>
      </c>
      <c r="N363" s="31" t="s">
        <v>1020</v>
      </c>
      <c r="O363" s="4" t="str">
        <f t="shared" si="339"/>
        <v/>
      </c>
      <c r="P363" s="5">
        <v>45626</v>
      </c>
      <c r="Q363" s="5" t="str">
        <f t="shared" si="340"/>
        <v/>
      </c>
      <c r="R363" s="5" t="str">
        <f t="shared" si="341"/>
        <v/>
      </c>
      <c r="S363" s="4">
        <v>280920.27799999999</v>
      </c>
      <c r="T363" s="7">
        <f t="shared" si="382"/>
        <v>280920</v>
      </c>
      <c r="U363" s="4">
        <v>10997</v>
      </c>
      <c r="V363" s="4">
        <f>VLOOKUP(U363,'CC Odoo'!$A$1:$E$998,4,FALSE)</f>
        <v>1109</v>
      </c>
      <c r="W363" s="4" t="str">
        <f t="shared" si="342"/>
        <v>{"1109": 100.0}</v>
      </c>
      <c r="X363" s="4" t="str">
        <f t="shared" si="343"/>
        <v>101011701</v>
      </c>
      <c r="Y363" s="4" t="str">
        <f t="shared" si="344"/>
        <v>3010093</v>
      </c>
      <c r="Z363" s="4" t="str">
        <f t="shared" si="345"/>
        <v>3010094</v>
      </c>
      <c r="AA363" s="4" t="str">
        <f t="shared" si="346"/>
        <v>101011701</v>
      </c>
      <c r="AB363" s="4" t="str">
        <f t="shared" si="347"/>
        <v>3010096</v>
      </c>
      <c r="AC363" s="4" t="str">
        <f t="shared" si="348"/>
        <v>3010097</v>
      </c>
      <c r="AD363" s="5">
        <f t="shared" si="349"/>
        <v>45631</v>
      </c>
      <c r="AE363" s="5" t="str">
        <f t="shared" si="350"/>
        <v/>
      </c>
      <c r="AF363" s="5">
        <f t="shared" si="351"/>
        <v>45601</v>
      </c>
      <c r="AG363" s="5" t="str">
        <f t="shared" si="352"/>
        <v/>
      </c>
      <c r="AH363" s="5">
        <f t="shared" si="353"/>
        <v>45626</v>
      </c>
      <c r="AI363" s="5" t="str">
        <f t="shared" si="354"/>
        <v/>
      </c>
      <c r="AJ363" s="5">
        <f t="shared" si="355"/>
        <v>45611</v>
      </c>
      <c r="AK363" s="5" t="str">
        <f t="shared" si="356"/>
        <v/>
      </c>
      <c r="AL363" s="5">
        <f t="shared" si="357"/>
        <v>45596</v>
      </c>
      <c r="AM363" s="5" t="str">
        <f t="shared" si="358"/>
        <v/>
      </c>
      <c r="AN363" s="5">
        <f t="shared" si="359"/>
        <v>45617</v>
      </c>
      <c r="AO363" s="5" t="str">
        <f t="shared" si="360"/>
        <v/>
      </c>
      <c r="AQ363" s="4" t="str">
        <f t="shared" si="383"/>
        <v>{"</v>
      </c>
      <c r="AR363" s="4" t="str">
        <f t="shared" si="384"/>
        <v>"</v>
      </c>
      <c r="AS363" s="4" t="str">
        <f t="shared" si="385"/>
        <v xml:space="preserve">: </v>
      </c>
      <c r="AT363" s="4" t="str">
        <f t="shared" si="386"/>
        <v>100.0</v>
      </c>
      <c r="AU363" s="4" t="str">
        <f t="shared" si="387"/>
        <v>}</v>
      </c>
      <c r="AW363" s="8" t="str">
        <f t="shared" si="362"/>
        <v>15% PUR</v>
      </c>
      <c r="AX363" s="8" t="str">
        <f t="shared" si="363"/>
        <v>0% PUR</v>
      </c>
      <c r="AY363" s="8" t="str">
        <f t="shared" si="364"/>
        <v>15% PUR</v>
      </c>
      <c r="AZ363" s="8" t="str">
        <f t="shared" si="365"/>
        <v>15% PUR</v>
      </c>
      <c r="BA363" s="8" t="str">
        <f t="shared" si="366"/>
        <v>15% PUR</v>
      </c>
      <c r="BB363" s="8" t="str">
        <f t="shared" si="367"/>
        <v>0% PUR</v>
      </c>
      <c r="BC363" s="4" t="str">
        <f t="shared" si="361"/>
        <v>Deduction of Advance Payment to Suppliers</v>
      </c>
      <c r="BD363" s="4" t="str">
        <f t="shared" si="388"/>
        <v>Manpower</v>
      </c>
      <c r="BE363" s="4" t="str">
        <f t="shared" si="389"/>
        <v>Machinary</v>
      </c>
      <c r="BF363" s="4" t="str">
        <f t="shared" si="390"/>
        <v>Deduction of Advance Payment to Suppliers</v>
      </c>
      <c r="BG363" s="4" t="str">
        <f t="shared" si="391"/>
        <v>Indirect Costs</v>
      </c>
      <c r="BH363" s="4" t="str">
        <f t="shared" si="392"/>
        <v>Overheads</v>
      </c>
      <c r="BI363" s="4">
        <f t="shared" si="368"/>
        <v>-1</v>
      </c>
      <c r="BJ363" s="4">
        <f t="shared" si="369"/>
        <v>1</v>
      </c>
      <c r="BK363" s="4">
        <f t="shared" si="370"/>
        <v>1</v>
      </c>
      <c r="BL363" s="4">
        <f t="shared" si="371"/>
        <v>-1</v>
      </c>
      <c r="BM363" s="4">
        <f t="shared" si="372"/>
        <v>1</v>
      </c>
      <c r="BN363" s="4">
        <f t="shared" si="373"/>
        <v>1</v>
      </c>
      <c r="BO363" s="26">
        <f t="shared" si="374"/>
        <v>130206</v>
      </c>
      <c r="BP363" s="26">
        <f t="shared" si="375"/>
        <v>63600</v>
      </c>
      <c r="BQ363" s="26">
        <f t="shared" si="376"/>
        <v>5871</v>
      </c>
      <c r="BR363" s="26">
        <f t="shared" si="377"/>
        <v>26069</v>
      </c>
      <c r="BS363" s="26">
        <f t="shared" si="378"/>
        <v>11153</v>
      </c>
      <c r="BT363" s="26">
        <f t="shared" si="379"/>
        <v>25732</v>
      </c>
      <c r="BU363" s="27">
        <f t="shared" si="380"/>
        <v>-280920</v>
      </c>
      <c r="BV363" s="27" t="str">
        <f t="shared" si="381"/>
        <v/>
      </c>
    </row>
    <row r="364" spans="1:74" x14ac:dyDescent="0.2">
      <c r="A364" s="4" t="s">
        <v>794</v>
      </c>
      <c r="B364" s="5">
        <v>45597</v>
      </c>
      <c r="C364" s="5">
        <f t="shared" si="333"/>
        <v>45567</v>
      </c>
      <c r="D364" s="31" t="s">
        <v>1038</v>
      </c>
      <c r="E364" s="4" t="str">
        <f t="shared" si="334"/>
        <v>Raw Material Supplier</v>
      </c>
      <c r="F364" s="31" t="s">
        <v>1039</v>
      </c>
      <c r="G364" s="4" t="str">
        <f t="shared" si="335"/>
        <v>Employees Wages &amp; Salaries</v>
      </c>
      <c r="H364" s="31" t="s">
        <v>1041</v>
      </c>
      <c r="I364" s="4" t="str">
        <f t="shared" si="336"/>
        <v>Machinary Depreciation &amp; Maintenance</v>
      </c>
      <c r="J364" s="31" t="s">
        <v>1040</v>
      </c>
      <c r="K364" s="4" t="str">
        <f t="shared" si="337"/>
        <v>Subcontractors &amp; Services</v>
      </c>
      <c r="L364" s="31" t="s">
        <v>1042</v>
      </c>
      <c r="M364" s="4" t="str">
        <f t="shared" si="338"/>
        <v>Indirect Costs</v>
      </c>
      <c r="N364" s="31" t="s">
        <v>1020</v>
      </c>
      <c r="O364" s="4" t="str">
        <f t="shared" si="339"/>
        <v>Overheads</v>
      </c>
      <c r="P364" s="5">
        <v>45626</v>
      </c>
      <c r="Q364" s="5">
        <f t="shared" si="340"/>
        <v>45596</v>
      </c>
      <c r="R364" s="5">
        <f t="shared" si="341"/>
        <v>45596</v>
      </c>
      <c r="S364" s="4">
        <v>10981441.600000001</v>
      </c>
      <c r="T364" s="7">
        <f t="shared" si="382"/>
        <v>10981442</v>
      </c>
      <c r="U364" s="4">
        <v>10264</v>
      </c>
      <c r="V364" s="4">
        <f>VLOOKUP(U364,'CC Odoo'!$A$1:$E$998,4,FALSE)</f>
        <v>1110</v>
      </c>
      <c r="W364" s="4" t="str">
        <f t="shared" si="342"/>
        <v>{"1110": 100.0}</v>
      </c>
      <c r="X364" s="4" t="str">
        <f t="shared" si="343"/>
        <v>3010092</v>
      </c>
      <c r="Y364" s="4" t="str">
        <f t="shared" si="344"/>
        <v>3010093</v>
      </c>
      <c r="Z364" s="4" t="str">
        <f t="shared" si="345"/>
        <v>3010094</v>
      </c>
      <c r="AA364" s="4" t="str">
        <f t="shared" si="346"/>
        <v>3010095</v>
      </c>
      <c r="AB364" s="4" t="str">
        <f t="shared" si="347"/>
        <v>3010096</v>
      </c>
      <c r="AC364" s="4" t="str">
        <f t="shared" si="348"/>
        <v>3010097</v>
      </c>
      <c r="AD364" s="5">
        <f t="shared" si="349"/>
        <v>45631</v>
      </c>
      <c r="AE364" s="5">
        <f t="shared" si="350"/>
        <v>45631</v>
      </c>
      <c r="AF364" s="5">
        <f t="shared" si="351"/>
        <v>45601</v>
      </c>
      <c r="AG364" s="5">
        <f t="shared" si="352"/>
        <v>45601</v>
      </c>
      <c r="AH364" s="5">
        <f t="shared" si="353"/>
        <v>45626</v>
      </c>
      <c r="AI364" s="5">
        <f t="shared" si="354"/>
        <v>45626</v>
      </c>
      <c r="AJ364" s="5">
        <f t="shared" si="355"/>
        <v>45611</v>
      </c>
      <c r="AK364" s="5">
        <f t="shared" si="356"/>
        <v>45611</v>
      </c>
      <c r="AL364" s="5">
        <f t="shared" si="357"/>
        <v>45596</v>
      </c>
      <c r="AM364" s="5">
        <f t="shared" si="358"/>
        <v>45596</v>
      </c>
      <c r="AN364" s="5">
        <f t="shared" si="359"/>
        <v>45617</v>
      </c>
      <c r="AO364" s="5">
        <f t="shared" si="360"/>
        <v>45617</v>
      </c>
      <c r="AQ364" s="4" t="str">
        <f t="shared" si="383"/>
        <v>{"</v>
      </c>
      <c r="AR364" s="4" t="str">
        <f t="shared" si="384"/>
        <v>"</v>
      </c>
      <c r="AS364" s="4" t="str">
        <f t="shared" si="385"/>
        <v xml:space="preserve">: </v>
      </c>
      <c r="AT364" s="4" t="str">
        <f t="shared" si="386"/>
        <v>100.0</v>
      </c>
      <c r="AU364" s="4" t="str">
        <f t="shared" si="387"/>
        <v>}</v>
      </c>
      <c r="AW364" s="8" t="str">
        <f t="shared" si="362"/>
        <v>15% PUR</v>
      </c>
      <c r="AX364" s="8" t="str">
        <f t="shared" si="363"/>
        <v>0% PUR</v>
      </c>
      <c r="AY364" s="8" t="str">
        <f t="shared" si="364"/>
        <v>15% PUR</v>
      </c>
      <c r="AZ364" s="8" t="str">
        <f t="shared" si="365"/>
        <v>15% PUR</v>
      </c>
      <c r="BA364" s="8" t="str">
        <f t="shared" si="366"/>
        <v>15% PUR</v>
      </c>
      <c r="BB364" s="8" t="str">
        <f t="shared" si="367"/>
        <v>0% PUR</v>
      </c>
      <c r="BC364" s="4" t="str">
        <f t="shared" si="361"/>
        <v>Raw Material</v>
      </c>
      <c r="BD364" s="4" t="str">
        <f t="shared" si="388"/>
        <v>Manpower</v>
      </c>
      <c r="BE364" s="4" t="str">
        <f t="shared" si="389"/>
        <v>Machinary</v>
      </c>
      <c r="BF364" s="4" t="str">
        <f t="shared" si="390"/>
        <v>Subcontractors</v>
      </c>
      <c r="BG364" s="4" t="str">
        <f t="shared" si="391"/>
        <v>Indirect Costs</v>
      </c>
      <c r="BH364" s="4" t="str">
        <f t="shared" si="392"/>
        <v>Overheads</v>
      </c>
      <c r="BI364" s="4">
        <f t="shared" si="368"/>
        <v>1</v>
      </c>
      <c r="BJ364" s="4">
        <f t="shared" si="369"/>
        <v>1</v>
      </c>
      <c r="BK364" s="4">
        <f t="shared" si="370"/>
        <v>1</v>
      </c>
      <c r="BL364" s="4">
        <f t="shared" si="371"/>
        <v>1</v>
      </c>
      <c r="BM364" s="4">
        <f t="shared" si="372"/>
        <v>1</v>
      </c>
      <c r="BN364" s="4">
        <f t="shared" si="373"/>
        <v>1</v>
      </c>
      <c r="BO364" s="26">
        <f t="shared" si="374"/>
        <v>5089898</v>
      </c>
      <c r="BP364" s="26">
        <f t="shared" si="375"/>
        <v>2486198</v>
      </c>
      <c r="BQ364" s="26">
        <f t="shared" si="376"/>
        <v>229512</v>
      </c>
      <c r="BR364" s="26">
        <f t="shared" si="377"/>
        <v>1019078</v>
      </c>
      <c r="BS364" s="26">
        <f t="shared" si="378"/>
        <v>435963</v>
      </c>
      <c r="BT364" s="26">
        <f t="shared" si="379"/>
        <v>1005900</v>
      </c>
      <c r="BU364" s="27">
        <f t="shared" si="380"/>
        <v>10981442</v>
      </c>
      <c r="BV364" s="27">
        <f t="shared" si="381"/>
        <v>10266549</v>
      </c>
    </row>
    <row r="365" spans="1:74" x14ac:dyDescent="0.2">
      <c r="A365" s="4" t="s">
        <v>795</v>
      </c>
      <c r="B365" s="5">
        <v>45597</v>
      </c>
      <c r="C365" s="5" t="str">
        <f t="shared" si="333"/>
        <v/>
      </c>
      <c r="D365" s="31" t="s">
        <v>1038</v>
      </c>
      <c r="E365" s="4" t="str">
        <f t="shared" si="334"/>
        <v/>
      </c>
      <c r="F365" s="31" t="s">
        <v>1039</v>
      </c>
      <c r="G365" s="4" t="str">
        <f t="shared" si="335"/>
        <v/>
      </c>
      <c r="H365" s="31" t="s">
        <v>1041</v>
      </c>
      <c r="I365" s="4" t="str">
        <f t="shared" si="336"/>
        <v/>
      </c>
      <c r="J365" s="31" t="s">
        <v>1040</v>
      </c>
      <c r="K365" s="4" t="str">
        <f t="shared" si="337"/>
        <v/>
      </c>
      <c r="L365" s="31" t="s">
        <v>1042</v>
      </c>
      <c r="M365" s="4" t="str">
        <f t="shared" si="338"/>
        <v/>
      </c>
      <c r="N365" s="31" t="s">
        <v>1020</v>
      </c>
      <c r="O365" s="4" t="str">
        <f t="shared" si="339"/>
        <v/>
      </c>
      <c r="P365" s="5">
        <v>45626</v>
      </c>
      <c r="Q365" s="5" t="str">
        <f t="shared" si="340"/>
        <v/>
      </c>
      <c r="R365" s="5" t="str">
        <f t="shared" si="341"/>
        <v/>
      </c>
      <c r="S365" s="4">
        <v>3294432.4800000004</v>
      </c>
      <c r="T365" s="7">
        <f t="shared" si="382"/>
        <v>3294432</v>
      </c>
      <c r="U365" s="4">
        <v>10264</v>
      </c>
      <c r="V365" s="4">
        <f>VLOOKUP(U365,'CC Odoo'!$A$1:$E$998,4,FALSE)</f>
        <v>1110</v>
      </c>
      <c r="W365" s="4" t="str">
        <f t="shared" si="342"/>
        <v>{"1110": 100.0}</v>
      </c>
      <c r="X365" s="4" t="str">
        <f t="shared" si="343"/>
        <v>101011701</v>
      </c>
      <c r="Y365" s="4" t="str">
        <f t="shared" si="344"/>
        <v>3010093</v>
      </c>
      <c r="Z365" s="4" t="str">
        <f t="shared" si="345"/>
        <v>3010094</v>
      </c>
      <c r="AA365" s="4" t="str">
        <f t="shared" si="346"/>
        <v>101011701</v>
      </c>
      <c r="AB365" s="4" t="str">
        <f t="shared" si="347"/>
        <v>3010096</v>
      </c>
      <c r="AC365" s="4" t="str">
        <f t="shared" si="348"/>
        <v>3010097</v>
      </c>
      <c r="AD365" s="5">
        <f t="shared" si="349"/>
        <v>45631</v>
      </c>
      <c r="AE365" s="5" t="str">
        <f t="shared" si="350"/>
        <v/>
      </c>
      <c r="AF365" s="5">
        <f t="shared" si="351"/>
        <v>45601</v>
      </c>
      <c r="AG365" s="5" t="str">
        <f t="shared" si="352"/>
        <v/>
      </c>
      <c r="AH365" s="5">
        <f t="shared" si="353"/>
        <v>45626</v>
      </c>
      <c r="AI365" s="5" t="str">
        <f t="shared" si="354"/>
        <v/>
      </c>
      <c r="AJ365" s="5">
        <f t="shared" si="355"/>
        <v>45611</v>
      </c>
      <c r="AK365" s="5" t="str">
        <f t="shared" si="356"/>
        <v/>
      </c>
      <c r="AL365" s="5">
        <f t="shared" si="357"/>
        <v>45596</v>
      </c>
      <c r="AM365" s="5" t="str">
        <f t="shared" si="358"/>
        <v/>
      </c>
      <c r="AN365" s="5">
        <f t="shared" si="359"/>
        <v>45617</v>
      </c>
      <c r="AO365" s="5" t="str">
        <f t="shared" si="360"/>
        <v/>
      </c>
      <c r="AQ365" s="4" t="str">
        <f t="shared" si="383"/>
        <v>{"</v>
      </c>
      <c r="AR365" s="4" t="str">
        <f t="shared" si="384"/>
        <v>"</v>
      </c>
      <c r="AS365" s="4" t="str">
        <f t="shared" si="385"/>
        <v xml:space="preserve">: </v>
      </c>
      <c r="AT365" s="4" t="str">
        <f t="shared" si="386"/>
        <v>100.0</v>
      </c>
      <c r="AU365" s="4" t="str">
        <f t="shared" si="387"/>
        <v>}</v>
      </c>
      <c r="AW365" s="8" t="str">
        <f t="shared" si="362"/>
        <v>15% PUR</v>
      </c>
      <c r="AX365" s="8" t="str">
        <f t="shared" si="363"/>
        <v>0% PUR</v>
      </c>
      <c r="AY365" s="8" t="str">
        <f t="shared" si="364"/>
        <v>15% PUR</v>
      </c>
      <c r="AZ365" s="8" t="str">
        <f t="shared" si="365"/>
        <v>15% PUR</v>
      </c>
      <c r="BA365" s="8" t="str">
        <f t="shared" si="366"/>
        <v>15% PUR</v>
      </c>
      <c r="BB365" s="8" t="str">
        <f t="shared" si="367"/>
        <v>0% PUR</v>
      </c>
      <c r="BC365" s="4" t="str">
        <f t="shared" si="361"/>
        <v>Deduction of Advance Payment to Suppliers</v>
      </c>
      <c r="BD365" s="4" t="str">
        <f t="shared" si="388"/>
        <v>Manpower</v>
      </c>
      <c r="BE365" s="4" t="str">
        <f t="shared" si="389"/>
        <v>Machinary</v>
      </c>
      <c r="BF365" s="4" t="str">
        <f t="shared" si="390"/>
        <v>Deduction of Advance Payment to Suppliers</v>
      </c>
      <c r="BG365" s="4" t="str">
        <f t="shared" si="391"/>
        <v>Indirect Costs</v>
      </c>
      <c r="BH365" s="4" t="str">
        <f t="shared" si="392"/>
        <v>Overheads</v>
      </c>
      <c r="BI365" s="4">
        <f t="shared" si="368"/>
        <v>-1</v>
      </c>
      <c r="BJ365" s="4">
        <f t="shared" si="369"/>
        <v>1</v>
      </c>
      <c r="BK365" s="4">
        <f t="shared" si="370"/>
        <v>1</v>
      </c>
      <c r="BL365" s="4">
        <f t="shared" si="371"/>
        <v>-1</v>
      </c>
      <c r="BM365" s="4">
        <f t="shared" si="372"/>
        <v>1</v>
      </c>
      <c r="BN365" s="4">
        <f t="shared" si="373"/>
        <v>1</v>
      </c>
      <c r="BO365" s="26">
        <f t="shared" si="374"/>
        <v>1526969</v>
      </c>
      <c r="BP365" s="26">
        <f t="shared" si="375"/>
        <v>745859</v>
      </c>
      <c r="BQ365" s="26">
        <f t="shared" si="376"/>
        <v>68854</v>
      </c>
      <c r="BR365" s="26">
        <f t="shared" si="377"/>
        <v>305723</v>
      </c>
      <c r="BS365" s="26">
        <f t="shared" si="378"/>
        <v>130789</v>
      </c>
      <c r="BT365" s="26">
        <f t="shared" si="379"/>
        <v>301770</v>
      </c>
      <c r="BU365" s="27">
        <f t="shared" si="380"/>
        <v>-3294432</v>
      </c>
      <c r="BV365" s="27" t="str">
        <f t="shared" si="381"/>
        <v/>
      </c>
    </row>
    <row r="366" spans="1:74" x14ac:dyDescent="0.2">
      <c r="A366" s="4" t="s">
        <v>794</v>
      </c>
      <c r="B366" s="5">
        <v>45597</v>
      </c>
      <c r="C366" s="5">
        <f t="shared" si="333"/>
        <v>45567</v>
      </c>
      <c r="D366" s="31" t="s">
        <v>1038</v>
      </c>
      <c r="E366" s="4" t="str">
        <f t="shared" si="334"/>
        <v>Raw Material Supplier</v>
      </c>
      <c r="F366" s="31" t="s">
        <v>1039</v>
      </c>
      <c r="G366" s="4" t="str">
        <f t="shared" si="335"/>
        <v>Employees Wages &amp; Salaries</v>
      </c>
      <c r="H366" s="31" t="s">
        <v>1041</v>
      </c>
      <c r="I366" s="4" t="str">
        <f t="shared" si="336"/>
        <v>Machinary Depreciation &amp; Maintenance</v>
      </c>
      <c r="J366" s="31" t="s">
        <v>1040</v>
      </c>
      <c r="K366" s="4" t="str">
        <f t="shared" si="337"/>
        <v>Subcontractors &amp; Services</v>
      </c>
      <c r="L366" s="31" t="s">
        <v>1042</v>
      </c>
      <c r="M366" s="4" t="str">
        <f t="shared" si="338"/>
        <v>Indirect Costs</v>
      </c>
      <c r="N366" s="31" t="s">
        <v>1020</v>
      </c>
      <c r="O366" s="4" t="str">
        <f t="shared" si="339"/>
        <v>Overheads</v>
      </c>
      <c r="P366" s="5">
        <v>45626</v>
      </c>
      <c r="Q366" s="5">
        <f t="shared" si="340"/>
        <v>45596</v>
      </c>
      <c r="R366" s="5">
        <f t="shared" si="341"/>
        <v>45596</v>
      </c>
      <c r="S366" s="4">
        <v>8994603.5999999996</v>
      </c>
      <c r="T366" s="7">
        <f t="shared" si="382"/>
        <v>8994604</v>
      </c>
      <c r="U366" s="4">
        <v>10265</v>
      </c>
      <c r="V366" s="4">
        <f>VLOOKUP(U366,'CC Odoo'!$A$1:$E$998,4,FALSE)</f>
        <v>61</v>
      </c>
      <c r="W366" s="4" t="str">
        <f t="shared" si="342"/>
        <v>{"61": 100.0}</v>
      </c>
      <c r="X366" s="4" t="str">
        <f t="shared" si="343"/>
        <v>3010092</v>
      </c>
      <c r="Y366" s="4" t="str">
        <f t="shared" si="344"/>
        <v>3010093</v>
      </c>
      <c r="Z366" s="4" t="str">
        <f t="shared" si="345"/>
        <v>3010094</v>
      </c>
      <c r="AA366" s="4" t="str">
        <f t="shared" si="346"/>
        <v>3010095</v>
      </c>
      <c r="AB366" s="4" t="str">
        <f t="shared" si="347"/>
        <v>3010096</v>
      </c>
      <c r="AC366" s="4" t="str">
        <f t="shared" si="348"/>
        <v>3010097</v>
      </c>
      <c r="AD366" s="5">
        <f t="shared" si="349"/>
        <v>45631</v>
      </c>
      <c r="AE366" s="5">
        <f t="shared" si="350"/>
        <v>45631</v>
      </c>
      <c r="AF366" s="5">
        <f t="shared" si="351"/>
        <v>45601</v>
      </c>
      <c r="AG366" s="5">
        <f t="shared" si="352"/>
        <v>45601</v>
      </c>
      <c r="AH366" s="5">
        <f t="shared" si="353"/>
        <v>45626</v>
      </c>
      <c r="AI366" s="5">
        <f t="shared" si="354"/>
        <v>45626</v>
      </c>
      <c r="AJ366" s="5">
        <f t="shared" si="355"/>
        <v>45611</v>
      </c>
      <c r="AK366" s="5">
        <f t="shared" si="356"/>
        <v>45611</v>
      </c>
      <c r="AL366" s="5">
        <f t="shared" si="357"/>
        <v>45596</v>
      </c>
      <c r="AM366" s="5">
        <f t="shared" si="358"/>
        <v>45596</v>
      </c>
      <c r="AN366" s="5">
        <f t="shared" si="359"/>
        <v>45617</v>
      </c>
      <c r="AO366" s="5">
        <f t="shared" si="360"/>
        <v>45617</v>
      </c>
      <c r="AQ366" s="4" t="str">
        <f t="shared" si="383"/>
        <v>{"</v>
      </c>
      <c r="AR366" s="4" t="str">
        <f t="shared" si="384"/>
        <v>"</v>
      </c>
      <c r="AS366" s="4" t="str">
        <f t="shared" si="385"/>
        <v xml:space="preserve">: </v>
      </c>
      <c r="AT366" s="4" t="str">
        <f t="shared" si="386"/>
        <v>100.0</v>
      </c>
      <c r="AU366" s="4" t="str">
        <f t="shared" si="387"/>
        <v>}</v>
      </c>
      <c r="AW366" s="8" t="str">
        <f t="shared" si="362"/>
        <v>15% PUR</v>
      </c>
      <c r="AX366" s="8" t="str">
        <f t="shared" si="363"/>
        <v>0% PUR</v>
      </c>
      <c r="AY366" s="8" t="str">
        <f t="shared" si="364"/>
        <v>15% PUR</v>
      </c>
      <c r="AZ366" s="8" t="str">
        <f t="shared" si="365"/>
        <v>15% PUR</v>
      </c>
      <c r="BA366" s="8" t="str">
        <f t="shared" si="366"/>
        <v>15% PUR</v>
      </c>
      <c r="BB366" s="8" t="str">
        <f t="shared" si="367"/>
        <v>0% PUR</v>
      </c>
      <c r="BC366" s="4" t="str">
        <f t="shared" si="361"/>
        <v>Raw Material</v>
      </c>
      <c r="BD366" s="4" t="str">
        <f t="shared" si="388"/>
        <v>Manpower</v>
      </c>
      <c r="BE366" s="4" t="str">
        <f t="shared" si="389"/>
        <v>Machinary</v>
      </c>
      <c r="BF366" s="4" t="str">
        <f t="shared" si="390"/>
        <v>Subcontractors</v>
      </c>
      <c r="BG366" s="4" t="str">
        <f t="shared" si="391"/>
        <v>Indirect Costs</v>
      </c>
      <c r="BH366" s="4" t="str">
        <f t="shared" si="392"/>
        <v>Overheads</v>
      </c>
      <c r="BI366" s="4">
        <f t="shared" si="368"/>
        <v>1</v>
      </c>
      <c r="BJ366" s="4">
        <f t="shared" si="369"/>
        <v>1</v>
      </c>
      <c r="BK366" s="4">
        <f t="shared" si="370"/>
        <v>1</v>
      </c>
      <c r="BL366" s="4">
        <f t="shared" si="371"/>
        <v>1</v>
      </c>
      <c r="BM366" s="4">
        <f t="shared" si="372"/>
        <v>1</v>
      </c>
      <c r="BN366" s="4">
        <f t="shared" si="373"/>
        <v>1</v>
      </c>
      <c r="BO366" s="26">
        <f t="shared" si="374"/>
        <v>4168999</v>
      </c>
      <c r="BP366" s="26">
        <f t="shared" si="375"/>
        <v>2036378</v>
      </c>
      <c r="BQ366" s="26">
        <f t="shared" si="376"/>
        <v>187987</v>
      </c>
      <c r="BR366" s="26">
        <f t="shared" si="377"/>
        <v>834699</v>
      </c>
      <c r="BS366" s="26">
        <f t="shared" si="378"/>
        <v>357086</v>
      </c>
      <c r="BT366" s="26">
        <f t="shared" si="379"/>
        <v>823906</v>
      </c>
      <c r="BU366" s="27">
        <f t="shared" si="380"/>
        <v>8994604</v>
      </c>
      <c r="BV366" s="27">
        <f t="shared" si="381"/>
        <v>8409055</v>
      </c>
    </row>
    <row r="367" spans="1:74" x14ac:dyDescent="0.2">
      <c r="A367" s="4" t="s">
        <v>795</v>
      </c>
      <c r="B367" s="5">
        <v>45597</v>
      </c>
      <c r="C367" s="5" t="str">
        <f t="shared" si="333"/>
        <v/>
      </c>
      <c r="D367" s="31" t="s">
        <v>1038</v>
      </c>
      <c r="E367" s="4" t="str">
        <f t="shared" si="334"/>
        <v/>
      </c>
      <c r="F367" s="31" t="s">
        <v>1039</v>
      </c>
      <c r="G367" s="4" t="str">
        <f t="shared" si="335"/>
        <v/>
      </c>
      <c r="H367" s="31" t="s">
        <v>1041</v>
      </c>
      <c r="I367" s="4" t="str">
        <f t="shared" si="336"/>
        <v/>
      </c>
      <c r="J367" s="31" t="s">
        <v>1040</v>
      </c>
      <c r="K367" s="4" t="str">
        <f t="shared" si="337"/>
        <v/>
      </c>
      <c r="L367" s="31" t="s">
        <v>1042</v>
      </c>
      <c r="M367" s="4" t="str">
        <f t="shared" si="338"/>
        <v/>
      </c>
      <c r="N367" s="31" t="s">
        <v>1020</v>
      </c>
      <c r="O367" s="4" t="str">
        <f t="shared" si="339"/>
        <v/>
      </c>
      <c r="P367" s="5">
        <v>45626</v>
      </c>
      <c r="Q367" s="5" t="str">
        <f t="shared" si="340"/>
        <v/>
      </c>
      <c r="R367" s="5" t="str">
        <f t="shared" si="341"/>
        <v/>
      </c>
      <c r="S367" s="4">
        <v>2698381.0799999996</v>
      </c>
      <c r="T367" s="7">
        <f t="shared" si="382"/>
        <v>2698381</v>
      </c>
      <c r="U367" s="4">
        <v>10265</v>
      </c>
      <c r="V367" s="4">
        <f>VLOOKUP(U367,'CC Odoo'!$A$1:$E$998,4,FALSE)</f>
        <v>61</v>
      </c>
      <c r="W367" s="4" t="str">
        <f t="shared" si="342"/>
        <v>{"61": 100.0}</v>
      </c>
      <c r="X367" s="4" t="str">
        <f t="shared" si="343"/>
        <v>101011701</v>
      </c>
      <c r="Y367" s="4" t="str">
        <f t="shared" si="344"/>
        <v>3010093</v>
      </c>
      <c r="Z367" s="4" t="str">
        <f t="shared" si="345"/>
        <v>3010094</v>
      </c>
      <c r="AA367" s="4" t="str">
        <f t="shared" si="346"/>
        <v>101011701</v>
      </c>
      <c r="AB367" s="4" t="str">
        <f t="shared" si="347"/>
        <v>3010096</v>
      </c>
      <c r="AC367" s="4" t="str">
        <f t="shared" si="348"/>
        <v>3010097</v>
      </c>
      <c r="AD367" s="5">
        <f t="shared" si="349"/>
        <v>45631</v>
      </c>
      <c r="AE367" s="5" t="str">
        <f t="shared" si="350"/>
        <v/>
      </c>
      <c r="AF367" s="5">
        <f t="shared" si="351"/>
        <v>45601</v>
      </c>
      <c r="AG367" s="5" t="str">
        <f t="shared" si="352"/>
        <v/>
      </c>
      <c r="AH367" s="5">
        <f t="shared" si="353"/>
        <v>45626</v>
      </c>
      <c r="AI367" s="5" t="str">
        <f t="shared" si="354"/>
        <v/>
      </c>
      <c r="AJ367" s="5">
        <f t="shared" si="355"/>
        <v>45611</v>
      </c>
      <c r="AK367" s="5" t="str">
        <f t="shared" si="356"/>
        <v/>
      </c>
      <c r="AL367" s="5">
        <f t="shared" si="357"/>
        <v>45596</v>
      </c>
      <c r="AM367" s="5" t="str">
        <f t="shared" si="358"/>
        <v/>
      </c>
      <c r="AN367" s="5">
        <f t="shared" si="359"/>
        <v>45617</v>
      </c>
      <c r="AO367" s="5" t="str">
        <f t="shared" si="360"/>
        <v/>
      </c>
      <c r="AQ367" s="4" t="str">
        <f t="shared" si="383"/>
        <v>{"</v>
      </c>
      <c r="AR367" s="4" t="str">
        <f t="shared" si="384"/>
        <v>"</v>
      </c>
      <c r="AS367" s="4" t="str">
        <f t="shared" si="385"/>
        <v xml:space="preserve">: </v>
      </c>
      <c r="AT367" s="4" t="str">
        <f t="shared" si="386"/>
        <v>100.0</v>
      </c>
      <c r="AU367" s="4" t="str">
        <f t="shared" si="387"/>
        <v>}</v>
      </c>
      <c r="AW367" s="8" t="str">
        <f t="shared" si="362"/>
        <v>15% PUR</v>
      </c>
      <c r="AX367" s="8" t="str">
        <f t="shared" si="363"/>
        <v>0% PUR</v>
      </c>
      <c r="AY367" s="8" t="str">
        <f t="shared" si="364"/>
        <v>15% PUR</v>
      </c>
      <c r="AZ367" s="8" t="str">
        <f t="shared" si="365"/>
        <v>15% PUR</v>
      </c>
      <c r="BA367" s="8" t="str">
        <f t="shared" si="366"/>
        <v>15% PUR</v>
      </c>
      <c r="BB367" s="8" t="str">
        <f t="shared" si="367"/>
        <v>0% PUR</v>
      </c>
      <c r="BC367" s="4" t="str">
        <f t="shared" si="361"/>
        <v>Deduction of Advance Payment to Suppliers</v>
      </c>
      <c r="BD367" s="4" t="str">
        <f t="shared" si="388"/>
        <v>Manpower</v>
      </c>
      <c r="BE367" s="4" t="str">
        <f t="shared" si="389"/>
        <v>Machinary</v>
      </c>
      <c r="BF367" s="4" t="str">
        <f t="shared" si="390"/>
        <v>Deduction of Advance Payment to Suppliers</v>
      </c>
      <c r="BG367" s="4" t="str">
        <f t="shared" si="391"/>
        <v>Indirect Costs</v>
      </c>
      <c r="BH367" s="4" t="str">
        <f t="shared" si="392"/>
        <v>Overheads</v>
      </c>
      <c r="BI367" s="4">
        <f t="shared" si="368"/>
        <v>-1</v>
      </c>
      <c r="BJ367" s="4">
        <f t="shared" si="369"/>
        <v>1</v>
      </c>
      <c r="BK367" s="4">
        <f t="shared" si="370"/>
        <v>1</v>
      </c>
      <c r="BL367" s="4">
        <f t="shared" si="371"/>
        <v>-1</v>
      </c>
      <c r="BM367" s="4">
        <f t="shared" si="372"/>
        <v>1</v>
      </c>
      <c r="BN367" s="4">
        <f t="shared" si="373"/>
        <v>1</v>
      </c>
      <c r="BO367" s="26">
        <f t="shared" si="374"/>
        <v>1250700</v>
      </c>
      <c r="BP367" s="26">
        <f t="shared" si="375"/>
        <v>610913</v>
      </c>
      <c r="BQ367" s="26">
        <f t="shared" si="376"/>
        <v>56396</v>
      </c>
      <c r="BR367" s="26">
        <f t="shared" si="377"/>
        <v>250410</v>
      </c>
      <c r="BS367" s="26">
        <f t="shared" si="378"/>
        <v>107126</v>
      </c>
      <c r="BT367" s="26">
        <f t="shared" si="379"/>
        <v>247172</v>
      </c>
      <c r="BU367" s="27">
        <f t="shared" si="380"/>
        <v>-2698381</v>
      </c>
      <c r="BV367" s="27" t="str">
        <f t="shared" si="381"/>
        <v/>
      </c>
    </row>
    <row r="368" spans="1:74" x14ac:dyDescent="0.2">
      <c r="A368" s="4" t="s">
        <v>794</v>
      </c>
      <c r="B368" s="5">
        <v>45627</v>
      </c>
      <c r="C368" s="5">
        <f t="shared" si="333"/>
        <v>45597</v>
      </c>
      <c r="D368" s="31" t="s">
        <v>1038</v>
      </c>
      <c r="E368" s="4" t="str">
        <f t="shared" si="334"/>
        <v>Raw Material Supplier</v>
      </c>
      <c r="F368" s="31" t="s">
        <v>1039</v>
      </c>
      <c r="G368" s="4" t="str">
        <f t="shared" si="335"/>
        <v>Employees Wages &amp; Salaries</v>
      </c>
      <c r="H368" s="31" t="s">
        <v>1041</v>
      </c>
      <c r="I368" s="4" t="str">
        <f t="shared" si="336"/>
        <v>Machinary Depreciation &amp; Maintenance</v>
      </c>
      <c r="J368" s="31" t="s">
        <v>1040</v>
      </c>
      <c r="K368" s="4" t="str">
        <f t="shared" si="337"/>
        <v>Subcontractors &amp; Services</v>
      </c>
      <c r="L368" s="31" t="s">
        <v>1042</v>
      </c>
      <c r="M368" s="4" t="str">
        <f t="shared" si="338"/>
        <v>Indirect Costs</v>
      </c>
      <c r="N368" s="31" t="s">
        <v>1020</v>
      </c>
      <c r="O368" s="4" t="str">
        <f t="shared" si="339"/>
        <v>Overheads</v>
      </c>
      <c r="P368" s="5">
        <v>45657</v>
      </c>
      <c r="Q368" s="5">
        <f t="shared" si="340"/>
        <v>45627</v>
      </c>
      <c r="R368" s="5">
        <f t="shared" si="341"/>
        <v>45627</v>
      </c>
      <c r="S368" s="4">
        <v>831414.3</v>
      </c>
      <c r="T368" s="7">
        <f t="shared" si="382"/>
        <v>831414</v>
      </c>
      <c r="U368" s="4">
        <v>10219</v>
      </c>
      <c r="V368" s="4">
        <f>VLOOKUP(U368,'CC Odoo'!$A$1:$E$998,4,FALSE)</f>
        <v>991</v>
      </c>
      <c r="W368" s="4" t="str">
        <f t="shared" si="342"/>
        <v>{"991": 100.0}</v>
      </c>
      <c r="X368" s="4" t="str">
        <f t="shared" si="343"/>
        <v>3010092</v>
      </c>
      <c r="Y368" s="4" t="str">
        <f t="shared" si="344"/>
        <v>3010093</v>
      </c>
      <c r="Z368" s="4" t="str">
        <f t="shared" si="345"/>
        <v>3010094</v>
      </c>
      <c r="AA368" s="4" t="str">
        <f t="shared" si="346"/>
        <v>3010095</v>
      </c>
      <c r="AB368" s="4" t="str">
        <f t="shared" si="347"/>
        <v>3010096</v>
      </c>
      <c r="AC368" s="4" t="str">
        <f t="shared" si="348"/>
        <v>3010097</v>
      </c>
      <c r="AD368" s="5">
        <f t="shared" si="349"/>
        <v>45662</v>
      </c>
      <c r="AE368" s="5">
        <f t="shared" si="350"/>
        <v>45662</v>
      </c>
      <c r="AF368" s="5">
        <f t="shared" si="351"/>
        <v>45632</v>
      </c>
      <c r="AG368" s="5">
        <f t="shared" si="352"/>
        <v>45632</v>
      </c>
      <c r="AH368" s="5">
        <f t="shared" si="353"/>
        <v>45657</v>
      </c>
      <c r="AI368" s="5">
        <f t="shared" si="354"/>
        <v>45657</v>
      </c>
      <c r="AJ368" s="5">
        <f t="shared" si="355"/>
        <v>45642</v>
      </c>
      <c r="AK368" s="5">
        <f t="shared" si="356"/>
        <v>45642</v>
      </c>
      <c r="AL368" s="5">
        <f t="shared" si="357"/>
        <v>45627</v>
      </c>
      <c r="AM368" s="5">
        <f t="shared" si="358"/>
        <v>45627</v>
      </c>
      <c r="AN368" s="5">
        <f t="shared" si="359"/>
        <v>45648</v>
      </c>
      <c r="AO368" s="5">
        <f t="shared" si="360"/>
        <v>45648</v>
      </c>
      <c r="AQ368" s="4" t="str">
        <f t="shared" si="383"/>
        <v>{"</v>
      </c>
      <c r="AR368" s="4" t="str">
        <f t="shared" si="384"/>
        <v>"</v>
      </c>
      <c r="AS368" s="4" t="str">
        <f t="shared" si="385"/>
        <v xml:space="preserve">: </v>
      </c>
      <c r="AT368" s="4" t="str">
        <f t="shared" si="386"/>
        <v>100.0</v>
      </c>
      <c r="AU368" s="4" t="str">
        <f t="shared" si="387"/>
        <v>}</v>
      </c>
      <c r="AW368" s="8" t="str">
        <f t="shared" si="362"/>
        <v>15% PUR</v>
      </c>
      <c r="AX368" s="8" t="str">
        <f t="shared" si="363"/>
        <v>0% PUR</v>
      </c>
      <c r="AY368" s="8" t="str">
        <f t="shared" si="364"/>
        <v>15% PUR</v>
      </c>
      <c r="AZ368" s="8" t="str">
        <f t="shared" si="365"/>
        <v>15% PUR</v>
      </c>
      <c r="BA368" s="8" t="str">
        <f t="shared" si="366"/>
        <v>15% PUR</v>
      </c>
      <c r="BB368" s="8" t="str">
        <f t="shared" si="367"/>
        <v>0% PUR</v>
      </c>
      <c r="BC368" s="4" t="str">
        <f t="shared" si="361"/>
        <v>Raw Material</v>
      </c>
      <c r="BD368" s="4" t="str">
        <f t="shared" si="388"/>
        <v>Manpower</v>
      </c>
      <c r="BE368" s="4" t="str">
        <f t="shared" si="389"/>
        <v>Machinary</v>
      </c>
      <c r="BF368" s="4" t="str">
        <f t="shared" si="390"/>
        <v>Subcontractors</v>
      </c>
      <c r="BG368" s="4" t="str">
        <f t="shared" si="391"/>
        <v>Indirect Costs</v>
      </c>
      <c r="BH368" s="4" t="str">
        <f t="shared" si="392"/>
        <v>Overheads</v>
      </c>
      <c r="BI368" s="4">
        <f t="shared" si="368"/>
        <v>1</v>
      </c>
      <c r="BJ368" s="4">
        <f t="shared" si="369"/>
        <v>1</v>
      </c>
      <c r="BK368" s="4">
        <f t="shared" si="370"/>
        <v>1</v>
      </c>
      <c r="BL368" s="4">
        <f t="shared" si="371"/>
        <v>1</v>
      </c>
      <c r="BM368" s="4">
        <f t="shared" si="372"/>
        <v>1</v>
      </c>
      <c r="BN368" s="4">
        <f t="shared" si="373"/>
        <v>1</v>
      </c>
      <c r="BO368" s="26">
        <f t="shared" si="374"/>
        <v>385360</v>
      </c>
      <c r="BP368" s="26">
        <f t="shared" si="375"/>
        <v>188232</v>
      </c>
      <c r="BQ368" s="26">
        <f t="shared" si="376"/>
        <v>17377</v>
      </c>
      <c r="BR368" s="26">
        <f t="shared" si="377"/>
        <v>77155</v>
      </c>
      <c r="BS368" s="26">
        <f t="shared" si="378"/>
        <v>33007</v>
      </c>
      <c r="BT368" s="26">
        <f t="shared" si="379"/>
        <v>76158</v>
      </c>
      <c r="BU368" s="27">
        <f t="shared" si="380"/>
        <v>831414</v>
      </c>
      <c r="BV368" s="27">
        <f t="shared" si="381"/>
        <v>777289</v>
      </c>
    </row>
    <row r="369" spans="1:74" x14ac:dyDescent="0.2">
      <c r="A369" s="4" t="s">
        <v>795</v>
      </c>
      <c r="B369" s="5">
        <v>45627</v>
      </c>
      <c r="C369" s="5" t="str">
        <f t="shared" si="333"/>
        <v/>
      </c>
      <c r="D369" s="31" t="s">
        <v>1038</v>
      </c>
      <c r="E369" s="4" t="str">
        <f t="shared" si="334"/>
        <v/>
      </c>
      <c r="F369" s="31" t="s">
        <v>1039</v>
      </c>
      <c r="G369" s="4" t="str">
        <f t="shared" si="335"/>
        <v/>
      </c>
      <c r="H369" s="31" t="s">
        <v>1041</v>
      </c>
      <c r="I369" s="4" t="str">
        <f t="shared" si="336"/>
        <v/>
      </c>
      <c r="J369" s="31" t="s">
        <v>1040</v>
      </c>
      <c r="K369" s="4" t="str">
        <f t="shared" si="337"/>
        <v/>
      </c>
      <c r="L369" s="31" t="s">
        <v>1042</v>
      </c>
      <c r="M369" s="4" t="str">
        <f t="shared" si="338"/>
        <v/>
      </c>
      <c r="N369" s="31" t="s">
        <v>1020</v>
      </c>
      <c r="O369" s="4" t="str">
        <f t="shared" si="339"/>
        <v/>
      </c>
      <c r="P369" s="5">
        <v>45657</v>
      </c>
      <c r="Q369" s="5" t="str">
        <f t="shared" si="340"/>
        <v/>
      </c>
      <c r="R369" s="5" t="str">
        <f t="shared" si="341"/>
        <v/>
      </c>
      <c r="S369" s="4">
        <v>207853.57500000001</v>
      </c>
      <c r="T369" s="7">
        <f t="shared" si="382"/>
        <v>207854</v>
      </c>
      <c r="U369" s="4">
        <v>10219</v>
      </c>
      <c r="V369" s="4">
        <f>VLOOKUP(U369,'CC Odoo'!$A$1:$E$998,4,FALSE)</f>
        <v>991</v>
      </c>
      <c r="W369" s="4" t="str">
        <f t="shared" si="342"/>
        <v>{"991": 100.0}</v>
      </c>
      <c r="X369" s="4" t="str">
        <f t="shared" si="343"/>
        <v>101011701</v>
      </c>
      <c r="Y369" s="4" t="str">
        <f t="shared" si="344"/>
        <v>3010093</v>
      </c>
      <c r="Z369" s="4" t="str">
        <f t="shared" si="345"/>
        <v>3010094</v>
      </c>
      <c r="AA369" s="4" t="str">
        <f t="shared" si="346"/>
        <v>101011701</v>
      </c>
      <c r="AB369" s="4" t="str">
        <f t="shared" si="347"/>
        <v>3010096</v>
      </c>
      <c r="AC369" s="4" t="str">
        <f t="shared" si="348"/>
        <v>3010097</v>
      </c>
      <c r="AD369" s="5">
        <f t="shared" si="349"/>
        <v>45662</v>
      </c>
      <c r="AE369" s="5" t="str">
        <f t="shared" si="350"/>
        <v/>
      </c>
      <c r="AF369" s="5">
        <f t="shared" si="351"/>
        <v>45632</v>
      </c>
      <c r="AG369" s="5" t="str">
        <f t="shared" si="352"/>
        <v/>
      </c>
      <c r="AH369" s="5">
        <f t="shared" si="353"/>
        <v>45657</v>
      </c>
      <c r="AI369" s="5" t="str">
        <f t="shared" si="354"/>
        <v/>
      </c>
      <c r="AJ369" s="5">
        <f t="shared" si="355"/>
        <v>45642</v>
      </c>
      <c r="AK369" s="5" t="str">
        <f t="shared" si="356"/>
        <v/>
      </c>
      <c r="AL369" s="5">
        <f t="shared" si="357"/>
        <v>45627</v>
      </c>
      <c r="AM369" s="5" t="str">
        <f t="shared" si="358"/>
        <v/>
      </c>
      <c r="AN369" s="5">
        <f t="shared" si="359"/>
        <v>45648</v>
      </c>
      <c r="AO369" s="5" t="str">
        <f t="shared" si="360"/>
        <v/>
      </c>
      <c r="AQ369" s="4" t="str">
        <f t="shared" si="383"/>
        <v>{"</v>
      </c>
      <c r="AR369" s="4" t="str">
        <f t="shared" si="384"/>
        <v>"</v>
      </c>
      <c r="AS369" s="4" t="str">
        <f t="shared" si="385"/>
        <v xml:space="preserve">: </v>
      </c>
      <c r="AT369" s="4" t="str">
        <f t="shared" si="386"/>
        <v>100.0</v>
      </c>
      <c r="AU369" s="4" t="str">
        <f t="shared" si="387"/>
        <v>}</v>
      </c>
      <c r="AW369" s="8" t="str">
        <f t="shared" si="362"/>
        <v>15% PUR</v>
      </c>
      <c r="AX369" s="8" t="str">
        <f t="shared" si="363"/>
        <v>0% PUR</v>
      </c>
      <c r="AY369" s="8" t="str">
        <f t="shared" si="364"/>
        <v>15% PUR</v>
      </c>
      <c r="AZ369" s="8" t="str">
        <f t="shared" si="365"/>
        <v>15% PUR</v>
      </c>
      <c r="BA369" s="8" t="str">
        <f t="shared" si="366"/>
        <v>15% PUR</v>
      </c>
      <c r="BB369" s="8" t="str">
        <f t="shared" si="367"/>
        <v>0% PUR</v>
      </c>
      <c r="BC369" s="4" t="str">
        <f t="shared" si="361"/>
        <v>Deduction of Advance Payment to Suppliers</v>
      </c>
      <c r="BD369" s="4" t="str">
        <f t="shared" si="388"/>
        <v>Manpower</v>
      </c>
      <c r="BE369" s="4" t="str">
        <f t="shared" si="389"/>
        <v>Machinary</v>
      </c>
      <c r="BF369" s="4" t="str">
        <f t="shared" si="390"/>
        <v>Deduction of Advance Payment to Suppliers</v>
      </c>
      <c r="BG369" s="4" t="str">
        <f t="shared" si="391"/>
        <v>Indirect Costs</v>
      </c>
      <c r="BH369" s="4" t="str">
        <f t="shared" si="392"/>
        <v>Overheads</v>
      </c>
      <c r="BI369" s="4">
        <f t="shared" si="368"/>
        <v>-1</v>
      </c>
      <c r="BJ369" s="4">
        <f t="shared" si="369"/>
        <v>1</v>
      </c>
      <c r="BK369" s="4">
        <f t="shared" si="370"/>
        <v>1</v>
      </c>
      <c r="BL369" s="4">
        <f t="shared" si="371"/>
        <v>-1</v>
      </c>
      <c r="BM369" s="4">
        <f t="shared" si="372"/>
        <v>1</v>
      </c>
      <c r="BN369" s="4">
        <f t="shared" si="373"/>
        <v>1</v>
      </c>
      <c r="BO369" s="26">
        <f t="shared" si="374"/>
        <v>96340</v>
      </c>
      <c r="BP369" s="26">
        <f t="shared" si="375"/>
        <v>47058</v>
      </c>
      <c r="BQ369" s="26">
        <f t="shared" si="376"/>
        <v>4344</v>
      </c>
      <c r="BR369" s="26">
        <f t="shared" si="377"/>
        <v>19289</v>
      </c>
      <c r="BS369" s="26">
        <f t="shared" si="378"/>
        <v>8252</v>
      </c>
      <c r="BT369" s="26">
        <f t="shared" si="379"/>
        <v>19039</v>
      </c>
      <c r="BU369" s="27">
        <f t="shared" si="380"/>
        <v>-207854</v>
      </c>
      <c r="BV369" s="27" t="str">
        <f t="shared" si="381"/>
        <v/>
      </c>
    </row>
    <row r="370" spans="1:74" x14ac:dyDescent="0.2">
      <c r="A370" s="4" t="s">
        <v>794</v>
      </c>
      <c r="B370" s="5">
        <v>45627</v>
      </c>
      <c r="C370" s="5">
        <f t="shared" si="333"/>
        <v>45597</v>
      </c>
      <c r="D370" s="31" t="s">
        <v>1038</v>
      </c>
      <c r="E370" s="4" t="str">
        <f t="shared" si="334"/>
        <v>Raw Material Supplier</v>
      </c>
      <c r="F370" s="31" t="s">
        <v>1039</v>
      </c>
      <c r="G370" s="4" t="str">
        <f t="shared" si="335"/>
        <v>Employees Wages &amp; Salaries</v>
      </c>
      <c r="H370" s="31" t="s">
        <v>1041</v>
      </c>
      <c r="I370" s="4" t="str">
        <f t="shared" si="336"/>
        <v>Machinary Depreciation &amp; Maintenance</v>
      </c>
      <c r="J370" s="31" t="s">
        <v>1040</v>
      </c>
      <c r="K370" s="4" t="str">
        <f t="shared" si="337"/>
        <v>Subcontractors &amp; Services</v>
      </c>
      <c r="L370" s="31" t="s">
        <v>1042</v>
      </c>
      <c r="M370" s="4" t="str">
        <f t="shared" si="338"/>
        <v>Indirect Costs</v>
      </c>
      <c r="N370" s="31" t="s">
        <v>1020</v>
      </c>
      <c r="O370" s="4" t="str">
        <f t="shared" si="339"/>
        <v>Overheads</v>
      </c>
      <c r="P370" s="5">
        <v>45657</v>
      </c>
      <c r="Q370" s="5">
        <f t="shared" si="340"/>
        <v>45627</v>
      </c>
      <c r="R370" s="5">
        <f t="shared" si="341"/>
        <v>45627</v>
      </c>
      <c r="S370" s="4">
        <v>1292078.6370000001</v>
      </c>
      <c r="T370" s="7">
        <f t="shared" si="382"/>
        <v>1292079</v>
      </c>
      <c r="U370" s="4">
        <v>10254</v>
      </c>
      <c r="V370" s="4">
        <f>VLOOKUP(U370,'CC Odoo'!$A$1:$E$998,4,FALSE)</f>
        <v>1026</v>
      </c>
      <c r="W370" s="4" t="str">
        <f t="shared" si="342"/>
        <v>{"1026": 100.0}</v>
      </c>
      <c r="X370" s="4" t="str">
        <f t="shared" si="343"/>
        <v>3010092</v>
      </c>
      <c r="Y370" s="4" t="str">
        <f t="shared" si="344"/>
        <v>3010093</v>
      </c>
      <c r="Z370" s="4" t="str">
        <f t="shared" si="345"/>
        <v>3010094</v>
      </c>
      <c r="AA370" s="4" t="str">
        <f t="shared" si="346"/>
        <v>3010095</v>
      </c>
      <c r="AB370" s="4" t="str">
        <f t="shared" si="347"/>
        <v>3010096</v>
      </c>
      <c r="AC370" s="4" t="str">
        <f t="shared" si="348"/>
        <v>3010097</v>
      </c>
      <c r="AD370" s="5">
        <f t="shared" si="349"/>
        <v>45662</v>
      </c>
      <c r="AE370" s="5">
        <f t="shared" si="350"/>
        <v>45662</v>
      </c>
      <c r="AF370" s="5">
        <f t="shared" si="351"/>
        <v>45632</v>
      </c>
      <c r="AG370" s="5">
        <f t="shared" si="352"/>
        <v>45632</v>
      </c>
      <c r="AH370" s="5">
        <f t="shared" si="353"/>
        <v>45657</v>
      </c>
      <c r="AI370" s="5">
        <f t="shared" si="354"/>
        <v>45657</v>
      </c>
      <c r="AJ370" s="5">
        <f t="shared" si="355"/>
        <v>45642</v>
      </c>
      <c r="AK370" s="5">
        <f t="shared" si="356"/>
        <v>45642</v>
      </c>
      <c r="AL370" s="5">
        <f t="shared" si="357"/>
        <v>45627</v>
      </c>
      <c r="AM370" s="5">
        <f t="shared" si="358"/>
        <v>45627</v>
      </c>
      <c r="AN370" s="5">
        <f t="shared" si="359"/>
        <v>45648</v>
      </c>
      <c r="AO370" s="5">
        <f t="shared" si="360"/>
        <v>45648</v>
      </c>
      <c r="AQ370" s="4" t="str">
        <f t="shared" si="383"/>
        <v>{"</v>
      </c>
      <c r="AR370" s="4" t="str">
        <f t="shared" si="384"/>
        <v>"</v>
      </c>
      <c r="AS370" s="4" t="str">
        <f t="shared" si="385"/>
        <v xml:space="preserve">: </v>
      </c>
      <c r="AT370" s="4" t="str">
        <f t="shared" si="386"/>
        <v>100.0</v>
      </c>
      <c r="AU370" s="4" t="str">
        <f t="shared" si="387"/>
        <v>}</v>
      </c>
      <c r="AW370" s="8" t="str">
        <f t="shared" si="362"/>
        <v>15% PUR</v>
      </c>
      <c r="AX370" s="8" t="str">
        <f t="shared" si="363"/>
        <v>0% PUR</v>
      </c>
      <c r="AY370" s="8" t="str">
        <f t="shared" si="364"/>
        <v>15% PUR</v>
      </c>
      <c r="AZ370" s="8" t="str">
        <f t="shared" si="365"/>
        <v>15% PUR</v>
      </c>
      <c r="BA370" s="8" t="str">
        <f t="shared" si="366"/>
        <v>15% PUR</v>
      </c>
      <c r="BB370" s="8" t="str">
        <f t="shared" si="367"/>
        <v>0% PUR</v>
      </c>
      <c r="BC370" s="4" t="str">
        <f t="shared" si="361"/>
        <v>Raw Material</v>
      </c>
      <c r="BD370" s="4" t="str">
        <f t="shared" si="388"/>
        <v>Manpower</v>
      </c>
      <c r="BE370" s="4" t="str">
        <f t="shared" si="389"/>
        <v>Machinary</v>
      </c>
      <c r="BF370" s="4" t="str">
        <f t="shared" si="390"/>
        <v>Subcontractors</v>
      </c>
      <c r="BG370" s="4" t="str">
        <f t="shared" si="391"/>
        <v>Indirect Costs</v>
      </c>
      <c r="BH370" s="4" t="str">
        <f t="shared" si="392"/>
        <v>Overheads</v>
      </c>
      <c r="BI370" s="4">
        <f t="shared" si="368"/>
        <v>1</v>
      </c>
      <c r="BJ370" s="4">
        <f t="shared" si="369"/>
        <v>1</v>
      </c>
      <c r="BK370" s="4">
        <f t="shared" si="370"/>
        <v>1</v>
      </c>
      <c r="BL370" s="4">
        <f t="shared" si="371"/>
        <v>1</v>
      </c>
      <c r="BM370" s="4">
        <f t="shared" si="372"/>
        <v>1</v>
      </c>
      <c r="BN370" s="4">
        <f t="shared" si="373"/>
        <v>1</v>
      </c>
      <c r="BO370" s="26">
        <f t="shared" si="374"/>
        <v>598879</v>
      </c>
      <c r="BP370" s="26">
        <f t="shared" si="375"/>
        <v>292527</v>
      </c>
      <c r="BQ370" s="26">
        <f t="shared" si="376"/>
        <v>27004</v>
      </c>
      <c r="BR370" s="26">
        <f t="shared" si="377"/>
        <v>119905</v>
      </c>
      <c r="BS370" s="26">
        <f t="shared" si="378"/>
        <v>51296</v>
      </c>
      <c r="BT370" s="26">
        <f t="shared" si="379"/>
        <v>118354</v>
      </c>
      <c r="BU370" s="27">
        <f t="shared" si="380"/>
        <v>1292079</v>
      </c>
      <c r="BV370" s="27">
        <f t="shared" si="381"/>
        <v>1207965</v>
      </c>
    </row>
    <row r="371" spans="1:74" x14ac:dyDescent="0.2">
      <c r="A371" s="4" t="s">
        <v>795</v>
      </c>
      <c r="B371" s="5">
        <v>45627</v>
      </c>
      <c r="C371" s="5" t="str">
        <f t="shared" si="333"/>
        <v/>
      </c>
      <c r="D371" s="31" t="s">
        <v>1038</v>
      </c>
      <c r="E371" s="4" t="str">
        <f t="shared" si="334"/>
        <v/>
      </c>
      <c r="F371" s="31" t="s">
        <v>1039</v>
      </c>
      <c r="G371" s="4" t="str">
        <f t="shared" si="335"/>
        <v/>
      </c>
      <c r="H371" s="31" t="s">
        <v>1041</v>
      </c>
      <c r="I371" s="4" t="str">
        <f t="shared" si="336"/>
        <v/>
      </c>
      <c r="J371" s="31" t="s">
        <v>1040</v>
      </c>
      <c r="K371" s="4" t="str">
        <f t="shared" si="337"/>
        <v/>
      </c>
      <c r="L371" s="31" t="s">
        <v>1042</v>
      </c>
      <c r="M371" s="4" t="str">
        <f t="shared" si="338"/>
        <v/>
      </c>
      <c r="N371" s="31" t="s">
        <v>1020</v>
      </c>
      <c r="O371" s="4" t="str">
        <f t="shared" si="339"/>
        <v/>
      </c>
      <c r="P371" s="5">
        <v>45657</v>
      </c>
      <c r="Q371" s="5" t="str">
        <f t="shared" si="340"/>
        <v/>
      </c>
      <c r="R371" s="5" t="str">
        <f t="shared" si="341"/>
        <v/>
      </c>
      <c r="S371" s="4">
        <v>258415.72740000003</v>
      </c>
      <c r="T371" s="7">
        <f t="shared" si="382"/>
        <v>258416</v>
      </c>
      <c r="U371" s="4">
        <v>10254</v>
      </c>
      <c r="V371" s="4">
        <f>VLOOKUP(U371,'CC Odoo'!$A$1:$E$998,4,FALSE)</f>
        <v>1026</v>
      </c>
      <c r="W371" s="4" t="str">
        <f t="shared" si="342"/>
        <v>{"1026": 100.0}</v>
      </c>
      <c r="X371" s="4" t="str">
        <f t="shared" si="343"/>
        <v>101011701</v>
      </c>
      <c r="Y371" s="4" t="str">
        <f t="shared" si="344"/>
        <v>3010093</v>
      </c>
      <c r="Z371" s="4" t="str">
        <f t="shared" si="345"/>
        <v>3010094</v>
      </c>
      <c r="AA371" s="4" t="str">
        <f t="shared" si="346"/>
        <v>101011701</v>
      </c>
      <c r="AB371" s="4" t="str">
        <f t="shared" si="347"/>
        <v>3010096</v>
      </c>
      <c r="AC371" s="4" t="str">
        <f t="shared" si="348"/>
        <v>3010097</v>
      </c>
      <c r="AD371" s="5">
        <f t="shared" si="349"/>
        <v>45662</v>
      </c>
      <c r="AE371" s="5" t="str">
        <f t="shared" si="350"/>
        <v/>
      </c>
      <c r="AF371" s="5">
        <f t="shared" si="351"/>
        <v>45632</v>
      </c>
      <c r="AG371" s="5" t="str">
        <f t="shared" si="352"/>
        <v/>
      </c>
      <c r="AH371" s="5">
        <f t="shared" si="353"/>
        <v>45657</v>
      </c>
      <c r="AI371" s="5" t="str">
        <f t="shared" si="354"/>
        <v/>
      </c>
      <c r="AJ371" s="5">
        <f t="shared" si="355"/>
        <v>45642</v>
      </c>
      <c r="AK371" s="5" t="str">
        <f t="shared" si="356"/>
        <v/>
      </c>
      <c r="AL371" s="5">
        <f t="shared" si="357"/>
        <v>45627</v>
      </c>
      <c r="AM371" s="5" t="str">
        <f t="shared" si="358"/>
        <v/>
      </c>
      <c r="AN371" s="5">
        <f t="shared" si="359"/>
        <v>45648</v>
      </c>
      <c r="AO371" s="5" t="str">
        <f t="shared" si="360"/>
        <v/>
      </c>
      <c r="AQ371" s="4" t="str">
        <f t="shared" si="383"/>
        <v>{"</v>
      </c>
      <c r="AR371" s="4" t="str">
        <f t="shared" si="384"/>
        <v>"</v>
      </c>
      <c r="AS371" s="4" t="str">
        <f t="shared" si="385"/>
        <v xml:space="preserve">: </v>
      </c>
      <c r="AT371" s="4" t="str">
        <f t="shared" si="386"/>
        <v>100.0</v>
      </c>
      <c r="AU371" s="4" t="str">
        <f t="shared" si="387"/>
        <v>}</v>
      </c>
      <c r="AW371" s="8" t="str">
        <f t="shared" si="362"/>
        <v>15% PUR</v>
      </c>
      <c r="AX371" s="8" t="str">
        <f t="shared" si="363"/>
        <v>0% PUR</v>
      </c>
      <c r="AY371" s="8" t="str">
        <f t="shared" si="364"/>
        <v>15% PUR</v>
      </c>
      <c r="AZ371" s="8" t="str">
        <f t="shared" si="365"/>
        <v>15% PUR</v>
      </c>
      <c r="BA371" s="8" t="str">
        <f t="shared" si="366"/>
        <v>15% PUR</v>
      </c>
      <c r="BB371" s="8" t="str">
        <f t="shared" si="367"/>
        <v>0% PUR</v>
      </c>
      <c r="BC371" s="4" t="str">
        <f t="shared" si="361"/>
        <v>Deduction of Advance Payment to Suppliers</v>
      </c>
      <c r="BD371" s="4" t="str">
        <f t="shared" si="388"/>
        <v>Manpower</v>
      </c>
      <c r="BE371" s="4" t="str">
        <f t="shared" si="389"/>
        <v>Machinary</v>
      </c>
      <c r="BF371" s="4" t="str">
        <f t="shared" si="390"/>
        <v>Deduction of Advance Payment to Suppliers</v>
      </c>
      <c r="BG371" s="4" t="str">
        <f t="shared" si="391"/>
        <v>Indirect Costs</v>
      </c>
      <c r="BH371" s="4" t="str">
        <f t="shared" si="392"/>
        <v>Overheads</v>
      </c>
      <c r="BI371" s="4">
        <f t="shared" si="368"/>
        <v>-1</v>
      </c>
      <c r="BJ371" s="4">
        <f t="shared" si="369"/>
        <v>1</v>
      </c>
      <c r="BK371" s="4">
        <f t="shared" si="370"/>
        <v>1</v>
      </c>
      <c r="BL371" s="4">
        <f t="shared" si="371"/>
        <v>-1</v>
      </c>
      <c r="BM371" s="4">
        <f t="shared" si="372"/>
        <v>1</v>
      </c>
      <c r="BN371" s="4">
        <f t="shared" si="373"/>
        <v>1</v>
      </c>
      <c r="BO371" s="26">
        <f t="shared" si="374"/>
        <v>119776</v>
      </c>
      <c r="BP371" s="26">
        <f t="shared" si="375"/>
        <v>58505</v>
      </c>
      <c r="BQ371" s="26">
        <f t="shared" si="376"/>
        <v>5401</v>
      </c>
      <c r="BR371" s="26">
        <f t="shared" si="377"/>
        <v>23981</v>
      </c>
      <c r="BS371" s="26">
        <f t="shared" si="378"/>
        <v>10259</v>
      </c>
      <c r="BT371" s="26">
        <f t="shared" si="379"/>
        <v>23671</v>
      </c>
      <c r="BU371" s="27">
        <f t="shared" si="380"/>
        <v>-258416</v>
      </c>
      <c r="BV371" s="27" t="str">
        <f t="shared" si="381"/>
        <v/>
      </c>
    </row>
    <row r="372" spans="1:74" x14ac:dyDescent="0.2">
      <c r="A372" s="4" t="s">
        <v>794</v>
      </c>
      <c r="B372" s="5">
        <v>45627</v>
      </c>
      <c r="C372" s="5">
        <f t="shared" si="333"/>
        <v>45597</v>
      </c>
      <c r="D372" s="31" t="s">
        <v>1038</v>
      </c>
      <c r="E372" s="4" t="str">
        <f t="shared" si="334"/>
        <v>Raw Material Supplier</v>
      </c>
      <c r="F372" s="31" t="s">
        <v>1039</v>
      </c>
      <c r="G372" s="4" t="str">
        <f t="shared" si="335"/>
        <v>Employees Wages &amp; Salaries</v>
      </c>
      <c r="H372" s="31" t="s">
        <v>1041</v>
      </c>
      <c r="I372" s="4" t="str">
        <f t="shared" si="336"/>
        <v>Machinary Depreciation &amp; Maintenance</v>
      </c>
      <c r="J372" s="31" t="s">
        <v>1040</v>
      </c>
      <c r="K372" s="4" t="str">
        <f t="shared" si="337"/>
        <v>Subcontractors &amp; Services</v>
      </c>
      <c r="L372" s="31" t="s">
        <v>1042</v>
      </c>
      <c r="M372" s="4" t="str">
        <f t="shared" si="338"/>
        <v>Indirect Costs</v>
      </c>
      <c r="N372" s="31" t="s">
        <v>1020</v>
      </c>
      <c r="O372" s="4" t="str">
        <f t="shared" si="339"/>
        <v>Overheads</v>
      </c>
      <c r="P372" s="5">
        <v>45657</v>
      </c>
      <c r="Q372" s="5">
        <f t="shared" si="340"/>
        <v>45627</v>
      </c>
      <c r="R372" s="5">
        <f t="shared" si="341"/>
        <v>45627</v>
      </c>
      <c r="S372" s="4">
        <v>1750000</v>
      </c>
      <c r="T372" s="7">
        <f t="shared" si="382"/>
        <v>1750000</v>
      </c>
      <c r="U372" s="4">
        <v>10995</v>
      </c>
      <c r="V372" s="4">
        <f>VLOOKUP(U372,'CC Odoo'!$A$1:$E$998,4,FALSE)</f>
        <v>1108</v>
      </c>
      <c r="W372" s="4" t="str">
        <f t="shared" si="342"/>
        <v>{"1108": 100.0}</v>
      </c>
      <c r="X372" s="4" t="str">
        <f t="shared" si="343"/>
        <v>3010092</v>
      </c>
      <c r="Y372" s="4" t="str">
        <f t="shared" si="344"/>
        <v>3010093</v>
      </c>
      <c r="Z372" s="4" t="str">
        <f t="shared" si="345"/>
        <v>3010094</v>
      </c>
      <c r="AA372" s="4" t="str">
        <f t="shared" si="346"/>
        <v>3010095</v>
      </c>
      <c r="AB372" s="4" t="str">
        <f t="shared" si="347"/>
        <v>3010096</v>
      </c>
      <c r="AC372" s="4" t="str">
        <f t="shared" si="348"/>
        <v>3010097</v>
      </c>
      <c r="AD372" s="5">
        <f t="shared" si="349"/>
        <v>45662</v>
      </c>
      <c r="AE372" s="5">
        <f t="shared" si="350"/>
        <v>45662</v>
      </c>
      <c r="AF372" s="5">
        <f t="shared" si="351"/>
        <v>45632</v>
      </c>
      <c r="AG372" s="5">
        <f t="shared" si="352"/>
        <v>45632</v>
      </c>
      <c r="AH372" s="5">
        <f t="shared" si="353"/>
        <v>45657</v>
      </c>
      <c r="AI372" s="5">
        <f t="shared" si="354"/>
        <v>45657</v>
      </c>
      <c r="AJ372" s="5">
        <f t="shared" si="355"/>
        <v>45642</v>
      </c>
      <c r="AK372" s="5">
        <f t="shared" si="356"/>
        <v>45642</v>
      </c>
      <c r="AL372" s="5">
        <f t="shared" si="357"/>
        <v>45627</v>
      </c>
      <c r="AM372" s="5">
        <f t="shared" si="358"/>
        <v>45627</v>
      </c>
      <c r="AN372" s="5">
        <f t="shared" si="359"/>
        <v>45648</v>
      </c>
      <c r="AO372" s="5">
        <f t="shared" si="360"/>
        <v>45648</v>
      </c>
      <c r="AQ372" s="4" t="str">
        <f t="shared" si="383"/>
        <v>{"</v>
      </c>
      <c r="AR372" s="4" t="str">
        <f t="shared" si="384"/>
        <v>"</v>
      </c>
      <c r="AS372" s="4" t="str">
        <f t="shared" si="385"/>
        <v xml:space="preserve">: </v>
      </c>
      <c r="AT372" s="4" t="str">
        <f t="shared" si="386"/>
        <v>100.0</v>
      </c>
      <c r="AU372" s="4" t="str">
        <f t="shared" si="387"/>
        <v>}</v>
      </c>
      <c r="AW372" s="8" t="str">
        <f t="shared" si="362"/>
        <v>15% PUR</v>
      </c>
      <c r="AX372" s="8" t="str">
        <f t="shared" si="363"/>
        <v>0% PUR</v>
      </c>
      <c r="AY372" s="8" t="str">
        <f t="shared" si="364"/>
        <v>15% PUR</v>
      </c>
      <c r="AZ372" s="8" t="str">
        <f t="shared" si="365"/>
        <v>15% PUR</v>
      </c>
      <c r="BA372" s="8" t="str">
        <f t="shared" si="366"/>
        <v>15% PUR</v>
      </c>
      <c r="BB372" s="8" t="str">
        <f t="shared" si="367"/>
        <v>0% PUR</v>
      </c>
      <c r="BC372" s="4" t="str">
        <f t="shared" si="361"/>
        <v>Raw Material</v>
      </c>
      <c r="BD372" s="4" t="str">
        <f t="shared" si="388"/>
        <v>Manpower</v>
      </c>
      <c r="BE372" s="4" t="str">
        <f t="shared" si="389"/>
        <v>Machinary</v>
      </c>
      <c r="BF372" s="4" t="str">
        <f t="shared" si="390"/>
        <v>Subcontractors</v>
      </c>
      <c r="BG372" s="4" t="str">
        <f t="shared" si="391"/>
        <v>Indirect Costs</v>
      </c>
      <c r="BH372" s="4" t="str">
        <f t="shared" si="392"/>
        <v>Overheads</v>
      </c>
      <c r="BI372" s="4">
        <f t="shared" si="368"/>
        <v>1</v>
      </c>
      <c r="BJ372" s="4">
        <f t="shared" si="369"/>
        <v>1</v>
      </c>
      <c r="BK372" s="4">
        <f t="shared" si="370"/>
        <v>1</v>
      </c>
      <c r="BL372" s="4">
        <f t="shared" si="371"/>
        <v>1</v>
      </c>
      <c r="BM372" s="4">
        <f t="shared" si="372"/>
        <v>1</v>
      </c>
      <c r="BN372" s="4">
        <f t="shared" si="373"/>
        <v>1</v>
      </c>
      <c r="BO372" s="26">
        <f t="shared" si="374"/>
        <v>811125</v>
      </c>
      <c r="BP372" s="26">
        <f t="shared" si="375"/>
        <v>396200</v>
      </c>
      <c r="BQ372" s="26">
        <f t="shared" si="376"/>
        <v>36575</v>
      </c>
      <c r="BR372" s="26">
        <f t="shared" si="377"/>
        <v>162400</v>
      </c>
      <c r="BS372" s="26">
        <f t="shared" si="378"/>
        <v>69475</v>
      </c>
      <c r="BT372" s="26">
        <f t="shared" si="379"/>
        <v>160300</v>
      </c>
      <c r="BU372" s="27">
        <f t="shared" si="380"/>
        <v>1750000</v>
      </c>
      <c r="BV372" s="27">
        <f t="shared" si="381"/>
        <v>1636075</v>
      </c>
    </row>
    <row r="373" spans="1:74" x14ac:dyDescent="0.2">
      <c r="A373" s="4" t="s">
        <v>794</v>
      </c>
      <c r="B373" s="5">
        <v>45627</v>
      </c>
      <c r="C373" s="5">
        <f t="shared" si="333"/>
        <v>45597</v>
      </c>
      <c r="D373" s="31" t="s">
        <v>1038</v>
      </c>
      <c r="E373" s="4" t="str">
        <f t="shared" si="334"/>
        <v>Raw Material Supplier</v>
      </c>
      <c r="F373" s="31" t="s">
        <v>1039</v>
      </c>
      <c r="G373" s="4" t="str">
        <f t="shared" si="335"/>
        <v>Employees Wages &amp; Salaries</v>
      </c>
      <c r="H373" s="31" t="s">
        <v>1041</v>
      </c>
      <c r="I373" s="4" t="str">
        <f t="shared" si="336"/>
        <v>Machinary Depreciation &amp; Maintenance</v>
      </c>
      <c r="J373" s="31" t="s">
        <v>1040</v>
      </c>
      <c r="K373" s="4" t="str">
        <f t="shared" si="337"/>
        <v>Subcontractors &amp; Services</v>
      </c>
      <c r="L373" s="31" t="s">
        <v>1042</v>
      </c>
      <c r="M373" s="4" t="str">
        <f t="shared" si="338"/>
        <v>Indirect Costs</v>
      </c>
      <c r="N373" s="31" t="s">
        <v>1020</v>
      </c>
      <c r="O373" s="4" t="str">
        <f t="shared" si="339"/>
        <v>Overheads</v>
      </c>
      <c r="P373" s="5">
        <v>45657</v>
      </c>
      <c r="Q373" s="5">
        <f t="shared" si="340"/>
        <v>45627</v>
      </c>
      <c r="R373" s="5">
        <f t="shared" si="341"/>
        <v>45627</v>
      </c>
      <c r="S373" s="4">
        <v>224914</v>
      </c>
      <c r="T373" s="7">
        <f t="shared" si="382"/>
        <v>224914</v>
      </c>
      <c r="U373" s="4">
        <v>10259</v>
      </c>
      <c r="V373" s="4">
        <f>VLOOKUP(U373,'CC Odoo'!$A$1:$E$998,4,FALSE)</f>
        <v>1031</v>
      </c>
      <c r="W373" s="4" t="str">
        <f t="shared" si="342"/>
        <v>{"1031": 100.0}</v>
      </c>
      <c r="X373" s="4" t="str">
        <f t="shared" si="343"/>
        <v>3010092</v>
      </c>
      <c r="Y373" s="4" t="str">
        <f t="shared" si="344"/>
        <v>3010093</v>
      </c>
      <c r="Z373" s="4" t="str">
        <f t="shared" si="345"/>
        <v>3010094</v>
      </c>
      <c r="AA373" s="4" t="str">
        <f t="shared" si="346"/>
        <v>3010095</v>
      </c>
      <c r="AB373" s="4" t="str">
        <f t="shared" si="347"/>
        <v>3010096</v>
      </c>
      <c r="AC373" s="4" t="str">
        <f t="shared" si="348"/>
        <v>3010097</v>
      </c>
      <c r="AD373" s="5">
        <f t="shared" si="349"/>
        <v>45662</v>
      </c>
      <c r="AE373" s="5">
        <f t="shared" si="350"/>
        <v>45662</v>
      </c>
      <c r="AF373" s="5">
        <f t="shared" si="351"/>
        <v>45632</v>
      </c>
      <c r="AG373" s="5">
        <f t="shared" si="352"/>
        <v>45632</v>
      </c>
      <c r="AH373" s="5">
        <f t="shared" si="353"/>
        <v>45657</v>
      </c>
      <c r="AI373" s="5">
        <f t="shared" si="354"/>
        <v>45657</v>
      </c>
      <c r="AJ373" s="5">
        <f t="shared" si="355"/>
        <v>45642</v>
      </c>
      <c r="AK373" s="5">
        <f t="shared" si="356"/>
        <v>45642</v>
      </c>
      <c r="AL373" s="5">
        <f t="shared" si="357"/>
        <v>45627</v>
      </c>
      <c r="AM373" s="5">
        <f t="shared" si="358"/>
        <v>45627</v>
      </c>
      <c r="AN373" s="5">
        <f t="shared" si="359"/>
        <v>45648</v>
      </c>
      <c r="AO373" s="5">
        <f t="shared" si="360"/>
        <v>45648</v>
      </c>
      <c r="AQ373" s="4" t="str">
        <f t="shared" si="383"/>
        <v>{"</v>
      </c>
      <c r="AR373" s="4" t="str">
        <f t="shared" si="384"/>
        <v>"</v>
      </c>
      <c r="AS373" s="4" t="str">
        <f t="shared" si="385"/>
        <v xml:space="preserve">: </v>
      </c>
      <c r="AT373" s="4" t="str">
        <f t="shared" si="386"/>
        <v>100.0</v>
      </c>
      <c r="AU373" s="4" t="str">
        <f t="shared" si="387"/>
        <v>}</v>
      </c>
      <c r="AW373" s="8" t="str">
        <f t="shared" si="362"/>
        <v>15% PUR</v>
      </c>
      <c r="AX373" s="8" t="str">
        <f t="shared" si="363"/>
        <v>0% PUR</v>
      </c>
      <c r="AY373" s="8" t="str">
        <f t="shared" si="364"/>
        <v>15% PUR</v>
      </c>
      <c r="AZ373" s="8" t="str">
        <f t="shared" si="365"/>
        <v>15% PUR</v>
      </c>
      <c r="BA373" s="8" t="str">
        <f t="shared" si="366"/>
        <v>15% PUR</v>
      </c>
      <c r="BB373" s="8" t="str">
        <f t="shared" si="367"/>
        <v>0% PUR</v>
      </c>
      <c r="BC373" s="4" t="str">
        <f t="shared" si="361"/>
        <v>Raw Material</v>
      </c>
      <c r="BD373" s="4" t="str">
        <f t="shared" si="388"/>
        <v>Manpower</v>
      </c>
      <c r="BE373" s="4" t="str">
        <f t="shared" si="389"/>
        <v>Machinary</v>
      </c>
      <c r="BF373" s="4" t="str">
        <f t="shared" si="390"/>
        <v>Subcontractors</v>
      </c>
      <c r="BG373" s="4" t="str">
        <f t="shared" si="391"/>
        <v>Indirect Costs</v>
      </c>
      <c r="BH373" s="4" t="str">
        <f t="shared" si="392"/>
        <v>Overheads</v>
      </c>
      <c r="BI373" s="4">
        <f t="shared" si="368"/>
        <v>1</v>
      </c>
      <c r="BJ373" s="4">
        <f t="shared" si="369"/>
        <v>1</v>
      </c>
      <c r="BK373" s="4">
        <f t="shared" si="370"/>
        <v>1</v>
      </c>
      <c r="BL373" s="4">
        <f t="shared" si="371"/>
        <v>1</v>
      </c>
      <c r="BM373" s="4">
        <f t="shared" si="372"/>
        <v>1</v>
      </c>
      <c r="BN373" s="4">
        <f t="shared" si="373"/>
        <v>1</v>
      </c>
      <c r="BO373" s="26">
        <f t="shared" si="374"/>
        <v>104248</v>
      </c>
      <c r="BP373" s="26">
        <f t="shared" si="375"/>
        <v>50921</v>
      </c>
      <c r="BQ373" s="26">
        <f t="shared" si="376"/>
        <v>4701</v>
      </c>
      <c r="BR373" s="26">
        <f t="shared" si="377"/>
        <v>20872</v>
      </c>
      <c r="BS373" s="26">
        <f t="shared" si="378"/>
        <v>8929</v>
      </c>
      <c r="BT373" s="26">
        <f t="shared" si="379"/>
        <v>20602</v>
      </c>
      <c r="BU373" s="27">
        <f t="shared" si="380"/>
        <v>224914</v>
      </c>
      <c r="BV373" s="27">
        <f t="shared" si="381"/>
        <v>210273</v>
      </c>
    </row>
    <row r="374" spans="1:74" x14ac:dyDescent="0.2">
      <c r="A374" s="4" t="s">
        <v>795</v>
      </c>
      <c r="B374" s="5">
        <v>45627</v>
      </c>
      <c r="C374" s="5" t="str">
        <f t="shared" si="333"/>
        <v/>
      </c>
      <c r="D374" s="31" t="s">
        <v>1038</v>
      </c>
      <c r="E374" s="4" t="str">
        <f t="shared" si="334"/>
        <v/>
      </c>
      <c r="F374" s="31" t="s">
        <v>1039</v>
      </c>
      <c r="G374" s="4" t="str">
        <f t="shared" si="335"/>
        <v/>
      </c>
      <c r="H374" s="31" t="s">
        <v>1041</v>
      </c>
      <c r="I374" s="4" t="str">
        <f t="shared" si="336"/>
        <v/>
      </c>
      <c r="J374" s="31" t="s">
        <v>1040</v>
      </c>
      <c r="K374" s="4" t="str">
        <f t="shared" si="337"/>
        <v/>
      </c>
      <c r="L374" s="31" t="s">
        <v>1042</v>
      </c>
      <c r="M374" s="4" t="str">
        <f t="shared" si="338"/>
        <v/>
      </c>
      <c r="N374" s="31" t="s">
        <v>1020</v>
      </c>
      <c r="O374" s="4" t="str">
        <f t="shared" si="339"/>
        <v/>
      </c>
      <c r="P374" s="5">
        <v>45657</v>
      </c>
      <c r="Q374" s="5" t="str">
        <f t="shared" si="340"/>
        <v/>
      </c>
      <c r="R374" s="5" t="str">
        <f t="shared" si="341"/>
        <v/>
      </c>
      <c r="S374" s="4">
        <v>22491.4</v>
      </c>
      <c r="T374" s="7">
        <f t="shared" si="382"/>
        <v>22491</v>
      </c>
      <c r="U374" s="4">
        <v>10259</v>
      </c>
      <c r="V374" s="4">
        <f>VLOOKUP(U374,'CC Odoo'!$A$1:$E$998,4,FALSE)</f>
        <v>1031</v>
      </c>
      <c r="W374" s="4" t="str">
        <f t="shared" si="342"/>
        <v>{"1031": 100.0}</v>
      </c>
      <c r="X374" s="4" t="str">
        <f t="shared" si="343"/>
        <v>101011701</v>
      </c>
      <c r="Y374" s="4" t="str">
        <f t="shared" si="344"/>
        <v>3010093</v>
      </c>
      <c r="Z374" s="4" t="str">
        <f t="shared" si="345"/>
        <v>3010094</v>
      </c>
      <c r="AA374" s="4" t="str">
        <f t="shared" si="346"/>
        <v>101011701</v>
      </c>
      <c r="AB374" s="4" t="str">
        <f t="shared" si="347"/>
        <v>3010096</v>
      </c>
      <c r="AC374" s="4" t="str">
        <f t="shared" si="348"/>
        <v>3010097</v>
      </c>
      <c r="AD374" s="5">
        <f t="shared" si="349"/>
        <v>45662</v>
      </c>
      <c r="AE374" s="5" t="str">
        <f t="shared" si="350"/>
        <v/>
      </c>
      <c r="AF374" s="5">
        <f t="shared" si="351"/>
        <v>45632</v>
      </c>
      <c r="AG374" s="5" t="str">
        <f t="shared" si="352"/>
        <v/>
      </c>
      <c r="AH374" s="5">
        <f t="shared" si="353"/>
        <v>45657</v>
      </c>
      <c r="AI374" s="5" t="str">
        <f t="shared" si="354"/>
        <v/>
      </c>
      <c r="AJ374" s="5">
        <f t="shared" si="355"/>
        <v>45642</v>
      </c>
      <c r="AK374" s="5" t="str">
        <f t="shared" si="356"/>
        <v/>
      </c>
      <c r="AL374" s="5">
        <f t="shared" si="357"/>
        <v>45627</v>
      </c>
      <c r="AM374" s="5" t="str">
        <f t="shared" si="358"/>
        <v/>
      </c>
      <c r="AN374" s="5">
        <f t="shared" si="359"/>
        <v>45648</v>
      </c>
      <c r="AO374" s="5" t="str">
        <f t="shared" si="360"/>
        <v/>
      </c>
      <c r="AQ374" s="4" t="str">
        <f t="shared" si="383"/>
        <v>{"</v>
      </c>
      <c r="AR374" s="4" t="str">
        <f t="shared" si="384"/>
        <v>"</v>
      </c>
      <c r="AS374" s="4" t="str">
        <f t="shared" si="385"/>
        <v xml:space="preserve">: </v>
      </c>
      <c r="AT374" s="4" t="str">
        <f t="shared" si="386"/>
        <v>100.0</v>
      </c>
      <c r="AU374" s="4" t="str">
        <f t="shared" si="387"/>
        <v>}</v>
      </c>
      <c r="AW374" s="8" t="str">
        <f t="shared" si="362"/>
        <v>15% PUR</v>
      </c>
      <c r="AX374" s="8" t="str">
        <f t="shared" si="363"/>
        <v>0% PUR</v>
      </c>
      <c r="AY374" s="8" t="str">
        <f t="shared" si="364"/>
        <v>15% PUR</v>
      </c>
      <c r="AZ374" s="8" t="str">
        <f t="shared" si="365"/>
        <v>15% PUR</v>
      </c>
      <c r="BA374" s="8" t="str">
        <f t="shared" si="366"/>
        <v>15% PUR</v>
      </c>
      <c r="BB374" s="8" t="str">
        <f t="shared" si="367"/>
        <v>0% PUR</v>
      </c>
      <c r="BC374" s="4" t="str">
        <f t="shared" si="361"/>
        <v>Deduction of Advance Payment to Suppliers</v>
      </c>
      <c r="BD374" s="4" t="str">
        <f t="shared" si="388"/>
        <v>Manpower</v>
      </c>
      <c r="BE374" s="4" t="str">
        <f t="shared" si="389"/>
        <v>Machinary</v>
      </c>
      <c r="BF374" s="4" t="str">
        <f t="shared" si="390"/>
        <v>Deduction of Advance Payment to Suppliers</v>
      </c>
      <c r="BG374" s="4" t="str">
        <f t="shared" si="391"/>
        <v>Indirect Costs</v>
      </c>
      <c r="BH374" s="4" t="str">
        <f t="shared" si="392"/>
        <v>Overheads</v>
      </c>
      <c r="BI374" s="4">
        <f t="shared" si="368"/>
        <v>-1</v>
      </c>
      <c r="BJ374" s="4">
        <f t="shared" si="369"/>
        <v>1</v>
      </c>
      <c r="BK374" s="4">
        <f t="shared" si="370"/>
        <v>1</v>
      </c>
      <c r="BL374" s="4">
        <f t="shared" si="371"/>
        <v>-1</v>
      </c>
      <c r="BM374" s="4">
        <f t="shared" si="372"/>
        <v>1</v>
      </c>
      <c r="BN374" s="4">
        <f t="shared" si="373"/>
        <v>1</v>
      </c>
      <c r="BO374" s="26">
        <f t="shared" si="374"/>
        <v>10425</v>
      </c>
      <c r="BP374" s="26">
        <f t="shared" si="375"/>
        <v>5092</v>
      </c>
      <c r="BQ374" s="26">
        <f t="shared" si="376"/>
        <v>470</v>
      </c>
      <c r="BR374" s="26">
        <f t="shared" si="377"/>
        <v>2087</v>
      </c>
      <c r="BS374" s="26">
        <f t="shared" si="378"/>
        <v>893</v>
      </c>
      <c r="BT374" s="26">
        <f t="shared" si="379"/>
        <v>2060</v>
      </c>
      <c r="BU374" s="27">
        <f t="shared" si="380"/>
        <v>-22491</v>
      </c>
      <c r="BV374" s="27" t="str">
        <f t="shared" si="381"/>
        <v/>
      </c>
    </row>
    <row r="375" spans="1:74" x14ac:dyDescent="0.2">
      <c r="A375" s="4" t="s">
        <v>794</v>
      </c>
      <c r="B375" s="5">
        <v>45627</v>
      </c>
      <c r="C375" s="5">
        <f t="shared" si="333"/>
        <v>45597</v>
      </c>
      <c r="D375" s="31" t="s">
        <v>1038</v>
      </c>
      <c r="E375" s="4" t="str">
        <f t="shared" si="334"/>
        <v>Raw Material Supplier</v>
      </c>
      <c r="F375" s="31" t="s">
        <v>1039</v>
      </c>
      <c r="G375" s="4" t="str">
        <f t="shared" si="335"/>
        <v>Employees Wages &amp; Salaries</v>
      </c>
      <c r="H375" s="31" t="s">
        <v>1041</v>
      </c>
      <c r="I375" s="4" t="str">
        <f t="shared" si="336"/>
        <v>Machinary Depreciation &amp; Maintenance</v>
      </c>
      <c r="J375" s="31" t="s">
        <v>1040</v>
      </c>
      <c r="K375" s="4" t="str">
        <f t="shared" si="337"/>
        <v>Subcontractors &amp; Services</v>
      </c>
      <c r="L375" s="31" t="s">
        <v>1042</v>
      </c>
      <c r="M375" s="4" t="str">
        <f t="shared" si="338"/>
        <v>Indirect Costs</v>
      </c>
      <c r="N375" s="31" t="s">
        <v>1020</v>
      </c>
      <c r="O375" s="4" t="str">
        <f t="shared" si="339"/>
        <v>Overheads</v>
      </c>
      <c r="P375" s="5">
        <v>45657</v>
      </c>
      <c r="Q375" s="5">
        <f t="shared" si="340"/>
        <v>45627</v>
      </c>
      <c r="R375" s="5">
        <f t="shared" si="341"/>
        <v>45627</v>
      </c>
      <c r="S375" s="4">
        <v>7840830.29</v>
      </c>
      <c r="T375" s="7">
        <f t="shared" si="382"/>
        <v>7840830</v>
      </c>
      <c r="U375" s="4">
        <v>10997</v>
      </c>
      <c r="V375" s="4">
        <f>VLOOKUP(U375,'CC Odoo'!$A$1:$E$998,4,FALSE)</f>
        <v>1109</v>
      </c>
      <c r="W375" s="4" t="str">
        <f t="shared" si="342"/>
        <v>{"1109": 100.0}</v>
      </c>
      <c r="X375" s="4" t="str">
        <f t="shared" si="343"/>
        <v>3010092</v>
      </c>
      <c r="Y375" s="4" t="str">
        <f t="shared" si="344"/>
        <v>3010093</v>
      </c>
      <c r="Z375" s="4" t="str">
        <f t="shared" si="345"/>
        <v>3010094</v>
      </c>
      <c r="AA375" s="4" t="str">
        <f t="shared" si="346"/>
        <v>3010095</v>
      </c>
      <c r="AB375" s="4" t="str">
        <f t="shared" si="347"/>
        <v>3010096</v>
      </c>
      <c r="AC375" s="4" t="str">
        <f t="shared" si="348"/>
        <v>3010097</v>
      </c>
      <c r="AD375" s="5">
        <f t="shared" si="349"/>
        <v>45662</v>
      </c>
      <c r="AE375" s="5">
        <f t="shared" si="350"/>
        <v>45662</v>
      </c>
      <c r="AF375" s="5">
        <f t="shared" si="351"/>
        <v>45632</v>
      </c>
      <c r="AG375" s="5">
        <f t="shared" si="352"/>
        <v>45632</v>
      </c>
      <c r="AH375" s="5">
        <f t="shared" si="353"/>
        <v>45657</v>
      </c>
      <c r="AI375" s="5">
        <f t="shared" si="354"/>
        <v>45657</v>
      </c>
      <c r="AJ375" s="5">
        <f t="shared" si="355"/>
        <v>45642</v>
      </c>
      <c r="AK375" s="5">
        <f t="shared" si="356"/>
        <v>45642</v>
      </c>
      <c r="AL375" s="5">
        <f t="shared" si="357"/>
        <v>45627</v>
      </c>
      <c r="AM375" s="5">
        <f t="shared" si="358"/>
        <v>45627</v>
      </c>
      <c r="AN375" s="5">
        <f t="shared" si="359"/>
        <v>45648</v>
      </c>
      <c r="AO375" s="5">
        <f t="shared" si="360"/>
        <v>45648</v>
      </c>
      <c r="AQ375" s="4" t="str">
        <f t="shared" si="383"/>
        <v>{"</v>
      </c>
      <c r="AR375" s="4" t="str">
        <f t="shared" si="384"/>
        <v>"</v>
      </c>
      <c r="AS375" s="4" t="str">
        <f t="shared" si="385"/>
        <v xml:space="preserve">: </v>
      </c>
      <c r="AT375" s="4" t="str">
        <f t="shared" si="386"/>
        <v>100.0</v>
      </c>
      <c r="AU375" s="4" t="str">
        <f t="shared" si="387"/>
        <v>}</v>
      </c>
      <c r="AW375" s="8" t="str">
        <f t="shared" si="362"/>
        <v>15% PUR</v>
      </c>
      <c r="AX375" s="8" t="str">
        <f t="shared" si="363"/>
        <v>0% PUR</v>
      </c>
      <c r="AY375" s="8" t="str">
        <f t="shared" si="364"/>
        <v>15% PUR</v>
      </c>
      <c r="AZ375" s="8" t="str">
        <f t="shared" si="365"/>
        <v>15% PUR</v>
      </c>
      <c r="BA375" s="8" t="str">
        <f t="shared" si="366"/>
        <v>15% PUR</v>
      </c>
      <c r="BB375" s="8" t="str">
        <f t="shared" si="367"/>
        <v>0% PUR</v>
      </c>
      <c r="BC375" s="4" t="str">
        <f t="shared" si="361"/>
        <v>Raw Material</v>
      </c>
      <c r="BD375" s="4" t="str">
        <f t="shared" si="388"/>
        <v>Manpower</v>
      </c>
      <c r="BE375" s="4" t="str">
        <f t="shared" si="389"/>
        <v>Machinary</v>
      </c>
      <c r="BF375" s="4" t="str">
        <f t="shared" si="390"/>
        <v>Subcontractors</v>
      </c>
      <c r="BG375" s="4" t="str">
        <f t="shared" si="391"/>
        <v>Indirect Costs</v>
      </c>
      <c r="BH375" s="4" t="str">
        <f t="shared" si="392"/>
        <v>Overheads</v>
      </c>
      <c r="BI375" s="4">
        <f t="shared" si="368"/>
        <v>1</v>
      </c>
      <c r="BJ375" s="4">
        <f t="shared" si="369"/>
        <v>1</v>
      </c>
      <c r="BK375" s="4">
        <f t="shared" si="370"/>
        <v>1</v>
      </c>
      <c r="BL375" s="4">
        <f t="shared" si="371"/>
        <v>1</v>
      </c>
      <c r="BM375" s="4">
        <f t="shared" si="372"/>
        <v>1</v>
      </c>
      <c r="BN375" s="4">
        <f t="shared" si="373"/>
        <v>1</v>
      </c>
      <c r="BO375" s="26">
        <f t="shared" si="374"/>
        <v>3634225</v>
      </c>
      <c r="BP375" s="26">
        <f t="shared" si="375"/>
        <v>1775164</v>
      </c>
      <c r="BQ375" s="26">
        <f t="shared" si="376"/>
        <v>163873</v>
      </c>
      <c r="BR375" s="26">
        <f t="shared" si="377"/>
        <v>727629</v>
      </c>
      <c r="BS375" s="26">
        <f t="shared" si="378"/>
        <v>311281</v>
      </c>
      <c r="BT375" s="26">
        <f t="shared" si="379"/>
        <v>718220</v>
      </c>
      <c r="BU375" s="27">
        <f t="shared" si="380"/>
        <v>7840830</v>
      </c>
      <c r="BV375" s="27">
        <f t="shared" si="381"/>
        <v>7330392</v>
      </c>
    </row>
    <row r="376" spans="1:74" x14ac:dyDescent="0.2">
      <c r="A376" s="4" t="s">
        <v>795</v>
      </c>
      <c r="B376" s="5">
        <v>45627</v>
      </c>
      <c r="C376" s="5" t="str">
        <f t="shared" si="333"/>
        <v/>
      </c>
      <c r="D376" s="31" t="s">
        <v>1038</v>
      </c>
      <c r="E376" s="4" t="str">
        <f t="shared" si="334"/>
        <v/>
      </c>
      <c r="F376" s="31" t="s">
        <v>1039</v>
      </c>
      <c r="G376" s="4" t="str">
        <f t="shared" si="335"/>
        <v/>
      </c>
      <c r="H376" s="31" t="s">
        <v>1041</v>
      </c>
      <c r="I376" s="4" t="str">
        <f t="shared" si="336"/>
        <v/>
      </c>
      <c r="J376" s="31" t="s">
        <v>1040</v>
      </c>
      <c r="K376" s="4" t="str">
        <f t="shared" si="337"/>
        <v/>
      </c>
      <c r="L376" s="31" t="s">
        <v>1042</v>
      </c>
      <c r="M376" s="4" t="str">
        <f t="shared" si="338"/>
        <v/>
      </c>
      <c r="N376" s="31" t="s">
        <v>1020</v>
      </c>
      <c r="O376" s="4" t="str">
        <f t="shared" si="339"/>
        <v/>
      </c>
      <c r="P376" s="5">
        <v>45657</v>
      </c>
      <c r="Q376" s="5" t="str">
        <f t="shared" si="340"/>
        <v/>
      </c>
      <c r="R376" s="5" t="str">
        <f t="shared" si="341"/>
        <v/>
      </c>
      <c r="S376" s="4">
        <v>1568166.0580000002</v>
      </c>
      <c r="T376" s="7">
        <f t="shared" si="382"/>
        <v>1568166</v>
      </c>
      <c r="U376" s="4">
        <v>10997</v>
      </c>
      <c r="V376" s="4">
        <f>VLOOKUP(U376,'CC Odoo'!$A$1:$E$998,4,FALSE)</f>
        <v>1109</v>
      </c>
      <c r="W376" s="4" t="str">
        <f t="shared" si="342"/>
        <v>{"1109": 100.0}</v>
      </c>
      <c r="X376" s="4" t="str">
        <f t="shared" si="343"/>
        <v>101011701</v>
      </c>
      <c r="Y376" s="4" t="str">
        <f t="shared" si="344"/>
        <v>3010093</v>
      </c>
      <c r="Z376" s="4" t="str">
        <f t="shared" si="345"/>
        <v>3010094</v>
      </c>
      <c r="AA376" s="4" t="str">
        <f t="shared" si="346"/>
        <v>101011701</v>
      </c>
      <c r="AB376" s="4" t="str">
        <f t="shared" si="347"/>
        <v>3010096</v>
      </c>
      <c r="AC376" s="4" t="str">
        <f t="shared" si="348"/>
        <v>3010097</v>
      </c>
      <c r="AD376" s="5">
        <f t="shared" si="349"/>
        <v>45662</v>
      </c>
      <c r="AE376" s="5" t="str">
        <f t="shared" si="350"/>
        <v/>
      </c>
      <c r="AF376" s="5">
        <f t="shared" si="351"/>
        <v>45632</v>
      </c>
      <c r="AG376" s="5" t="str">
        <f t="shared" si="352"/>
        <v/>
      </c>
      <c r="AH376" s="5">
        <f t="shared" si="353"/>
        <v>45657</v>
      </c>
      <c r="AI376" s="5" t="str">
        <f t="shared" si="354"/>
        <v/>
      </c>
      <c r="AJ376" s="5">
        <f t="shared" si="355"/>
        <v>45642</v>
      </c>
      <c r="AK376" s="5" t="str">
        <f t="shared" si="356"/>
        <v/>
      </c>
      <c r="AL376" s="5">
        <f t="shared" si="357"/>
        <v>45627</v>
      </c>
      <c r="AM376" s="5" t="str">
        <f t="shared" si="358"/>
        <v/>
      </c>
      <c r="AN376" s="5">
        <f t="shared" si="359"/>
        <v>45648</v>
      </c>
      <c r="AO376" s="5" t="str">
        <f t="shared" si="360"/>
        <v/>
      </c>
      <c r="AQ376" s="4" t="str">
        <f t="shared" si="383"/>
        <v>{"</v>
      </c>
      <c r="AR376" s="4" t="str">
        <f t="shared" si="384"/>
        <v>"</v>
      </c>
      <c r="AS376" s="4" t="str">
        <f t="shared" si="385"/>
        <v xml:space="preserve">: </v>
      </c>
      <c r="AT376" s="4" t="str">
        <f t="shared" si="386"/>
        <v>100.0</v>
      </c>
      <c r="AU376" s="4" t="str">
        <f t="shared" si="387"/>
        <v>}</v>
      </c>
      <c r="AW376" s="8" t="str">
        <f t="shared" si="362"/>
        <v>15% PUR</v>
      </c>
      <c r="AX376" s="8" t="str">
        <f t="shared" si="363"/>
        <v>0% PUR</v>
      </c>
      <c r="AY376" s="8" t="str">
        <f t="shared" si="364"/>
        <v>15% PUR</v>
      </c>
      <c r="AZ376" s="8" t="str">
        <f t="shared" si="365"/>
        <v>15% PUR</v>
      </c>
      <c r="BA376" s="8" t="str">
        <f t="shared" si="366"/>
        <v>15% PUR</v>
      </c>
      <c r="BB376" s="8" t="str">
        <f t="shared" si="367"/>
        <v>0% PUR</v>
      </c>
      <c r="BC376" s="4" t="str">
        <f t="shared" si="361"/>
        <v>Deduction of Advance Payment to Suppliers</v>
      </c>
      <c r="BD376" s="4" t="str">
        <f t="shared" si="388"/>
        <v>Manpower</v>
      </c>
      <c r="BE376" s="4" t="str">
        <f t="shared" si="389"/>
        <v>Machinary</v>
      </c>
      <c r="BF376" s="4" t="str">
        <f t="shared" si="390"/>
        <v>Deduction of Advance Payment to Suppliers</v>
      </c>
      <c r="BG376" s="4" t="str">
        <f t="shared" si="391"/>
        <v>Indirect Costs</v>
      </c>
      <c r="BH376" s="4" t="str">
        <f t="shared" si="392"/>
        <v>Overheads</v>
      </c>
      <c r="BI376" s="4">
        <f t="shared" si="368"/>
        <v>-1</v>
      </c>
      <c r="BJ376" s="4">
        <f t="shared" si="369"/>
        <v>1</v>
      </c>
      <c r="BK376" s="4">
        <f t="shared" si="370"/>
        <v>1</v>
      </c>
      <c r="BL376" s="4">
        <f t="shared" si="371"/>
        <v>-1</v>
      </c>
      <c r="BM376" s="4">
        <f t="shared" si="372"/>
        <v>1</v>
      </c>
      <c r="BN376" s="4">
        <f t="shared" si="373"/>
        <v>1</v>
      </c>
      <c r="BO376" s="26">
        <f t="shared" si="374"/>
        <v>726845</v>
      </c>
      <c r="BP376" s="26">
        <f t="shared" si="375"/>
        <v>355033</v>
      </c>
      <c r="BQ376" s="26">
        <f t="shared" si="376"/>
        <v>32775</v>
      </c>
      <c r="BR376" s="26">
        <f t="shared" si="377"/>
        <v>145526</v>
      </c>
      <c r="BS376" s="26">
        <f t="shared" si="378"/>
        <v>62256</v>
      </c>
      <c r="BT376" s="26">
        <f t="shared" si="379"/>
        <v>143644</v>
      </c>
      <c r="BU376" s="27">
        <f t="shared" si="380"/>
        <v>-1568166</v>
      </c>
      <c r="BV376" s="27" t="str">
        <f t="shared" si="381"/>
        <v/>
      </c>
    </row>
    <row r="377" spans="1:74" x14ac:dyDescent="0.2">
      <c r="A377" s="4" t="s">
        <v>794</v>
      </c>
      <c r="B377" s="5">
        <v>45627</v>
      </c>
      <c r="C377" s="5">
        <f t="shared" si="333"/>
        <v>45597</v>
      </c>
      <c r="D377" s="31" t="s">
        <v>1038</v>
      </c>
      <c r="E377" s="4" t="str">
        <f t="shared" si="334"/>
        <v>Raw Material Supplier</v>
      </c>
      <c r="F377" s="31" t="s">
        <v>1039</v>
      </c>
      <c r="G377" s="4" t="str">
        <f t="shared" si="335"/>
        <v>Employees Wages &amp; Salaries</v>
      </c>
      <c r="H377" s="31" t="s">
        <v>1041</v>
      </c>
      <c r="I377" s="4" t="str">
        <f t="shared" si="336"/>
        <v>Machinary Depreciation &amp; Maintenance</v>
      </c>
      <c r="J377" s="31" t="s">
        <v>1040</v>
      </c>
      <c r="K377" s="4" t="str">
        <f t="shared" si="337"/>
        <v>Subcontractors &amp; Services</v>
      </c>
      <c r="L377" s="31" t="s">
        <v>1042</v>
      </c>
      <c r="M377" s="4" t="str">
        <f t="shared" si="338"/>
        <v>Indirect Costs</v>
      </c>
      <c r="N377" s="31" t="s">
        <v>1020</v>
      </c>
      <c r="O377" s="4" t="str">
        <f t="shared" si="339"/>
        <v>Overheads</v>
      </c>
      <c r="P377" s="5">
        <v>45657</v>
      </c>
      <c r="Q377" s="5">
        <f t="shared" si="340"/>
        <v>45627</v>
      </c>
      <c r="R377" s="5">
        <f t="shared" si="341"/>
        <v>45627</v>
      </c>
      <c r="S377" s="4">
        <v>10981441.600000001</v>
      </c>
      <c r="T377" s="7">
        <f t="shared" si="382"/>
        <v>10981442</v>
      </c>
      <c r="U377" s="4">
        <v>10264</v>
      </c>
      <c r="V377" s="4">
        <f>VLOOKUP(U377,'CC Odoo'!$A$1:$E$998,4,FALSE)</f>
        <v>1110</v>
      </c>
      <c r="W377" s="4" t="str">
        <f t="shared" si="342"/>
        <v>{"1110": 100.0}</v>
      </c>
      <c r="X377" s="4" t="str">
        <f t="shared" si="343"/>
        <v>3010092</v>
      </c>
      <c r="Y377" s="4" t="str">
        <f t="shared" si="344"/>
        <v>3010093</v>
      </c>
      <c r="Z377" s="4" t="str">
        <f t="shared" si="345"/>
        <v>3010094</v>
      </c>
      <c r="AA377" s="4" t="str">
        <f t="shared" si="346"/>
        <v>3010095</v>
      </c>
      <c r="AB377" s="4" t="str">
        <f t="shared" si="347"/>
        <v>3010096</v>
      </c>
      <c r="AC377" s="4" t="str">
        <f t="shared" si="348"/>
        <v>3010097</v>
      </c>
      <c r="AD377" s="5">
        <f t="shared" si="349"/>
        <v>45662</v>
      </c>
      <c r="AE377" s="5">
        <f t="shared" si="350"/>
        <v>45662</v>
      </c>
      <c r="AF377" s="5">
        <f t="shared" si="351"/>
        <v>45632</v>
      </c>
      <c r="AG377" s="5">
        <f t="shared" si="352"/>
        <v>45632</v>
      </c>
      <c r="AH377" s="5">
        <f t="shared" si="353"/>
        <v>45657</v>
      </c>
      <c r="AI377" s="5">
        <f t="shared" si="354"/>
        <v>45657</v>
      </c>
      <c r="AJ377" s="5">
        <f t="shared" si="355"/>
        <v>45642</v>
      </c>
      <c r="AK377" s="5">
        <f t="shared" si="356"/>
        <v>45642</v>
      </c>
      <c r="AL377" s="5">
        <f t="shared" si="357"/>
        <v>45627</v>
      </c>
      <c r="AM377" s="5">
        <f t="shared" si="358"/>
        <v>45627</v>
      </c>
      <c r="AN377" s="5">
        <f t="shared" si="359"/>
        <v>45648</v>
      </c>
      <c r="AO377" s="5">
        <f t="shared" si="360"/>
        <v>45648</v>
      </c>
      <c r="AQ377" s="4" t="str">
        <f t="shared" si="383"/>
        <v>{"</v>
      </c>
      <c r="AR377" s="4" t="str">
        <f t="shared" si="384"/>
        <v>"</v>
      </c>
      <c r="AS377" s="4" t="str">
        <f t="shared" si="385"/>
        <v xml:space="preserve">: </v>
      </c>
      <c r="AT377" s="4" t="str">
        <f t="shared" si="386"/>
        <v>100.0</v>
      </c>
      <c r="AU377" s="4" t="str">
        <f t="shared" si="387"/>
        <v>}</v>
      </c>
      <c r="AW377" s="8" t="str">
        <f t="shared" si="362"/>
        <v>15% PUR</v>
      </c>
      <c r="AX377" s="8" t="str">
        <f t="shared" si="363"/>
        <v>0% PUR</v>
      </c>
      <c r="AY377" s="8" t="str">
        <f t="shared" si="364"/>
        <v>15% PUR</v>
      </c>
      <c r="AZ377" s="8" t="str">
        <f t="shared" si="365"/>
        <v>15% PUR</v>
      </c>
      <c r="BA377" s="8" t="str">
        <f t="shared" si="366"/>
        <v>15% PUR</v>
      </c>
      <c r="BB377" s="8" t="str">
        <f t="shared" si="367"/>
        <v>0% PUR</v>
      </c>
      <c r="BC377" s="4" t="str">
        <f t="shared" si="361"/>
        <v>Raw Material</v>
      </c>
      <c r="BD377" s="4" t="str">
        <f t="shared" si="388"/>
        <v>Manpower</v>
      </c>
      <c r="BE377" s="4" t="str">
        <f t="shared" si="389"/>
        <v>Machinary</v>
      </c>
      <c r="BF377" s="4" t="str">
        <f t="shared" si="390"/>
        <v>Subcontractors</v>
      </c>
      <c r="BG377" s="4" t="str">
        <f t="shared" si="391"/>
        <v>Indirect Costs</v>
      </c>
      <c r="BH377" s="4" t="str">
        <f t="shared" si="392"/>
        <v>Overheads</v>
      </c>
      <c r="BI377" s="4">
        <f t="shared" si="368"/>
        <v>1</v>
      </c>
      <c r="BJ377" s="4">
        <f t="shared" si="369"/>
        <v>1</v>
      </c>
      <c r="BK377" s="4">
        <f t="shared" si="370"/>
        <v>1</v>
      </c>
      <c r="BL377" s="4">
        <f t="shared" si="371"/>
        <v>1</v>
      </c>
      <c r="BM377" s="4">
        <f t="shared" si="372"/>
        <v>1</v>
      </c>
      <c r="BN377" s="4">
        <f t="shared" si="373"/>
        <v>1</v>
      </c>
      <c r="BO377" s="26">
        <f t="shared" si="374"/>
        <v>5089898</v>
      </c>
      <c r="BP377" s="26">
        <f t="shared" si="375"/>
        <v>2486198</v>
      </c>
      <c r="BQ377" s="26">
        <f t="shared" si="376"/>
        <v>229512</v>
      </c>
      <c r="BR377" s="26">
        <f t="shared" si="377"/>
        <v>1019078</v>
      </c>
      <c r="BS377" s="26">
        <f t="shared" si="378"/>
        <v>435963</v>
      </c>
      <c r="BT377" s="26">
        <f t="shared" si="379"/>
        <v>1005900</v>
      </c>
      <c r="BU377" s="27">
        <f t="shared" si="380"/>
        <v>10981442</v>
      </c>
      <c r="BV377" s="27">
        <f t="shared" si="381"/>
        <v>10266549</v>
      </c>
    </row>
    <row r="378" spans="1:74" x14ac:dyDescent="0.2">
      <c r="A378" s="4" t="s">
        <v>795</v>
      </c>
      <c r="B378" s="5">
        <v>45627</v>
      </c>
      <c r="C378" s="5" t="str">
        <f t="shared" si="333"/>
        <v/>
      </c>
      <c r="D378" s="31" t="s">
        <v>1038</v>
      </c>
      <c r="E378" s="4" t="str">
        <f t="shared" si="334"/>
        <v/>
      </c>
      <c r="F378" s="31" t="s">
        <v>1039</v>
      </c>
      <c r="G378" s="4" t="str">
        <f t="shared" si="335"/>
        <v/>
      </c>
      <c r="H378" s="31" t="s">
        <v>1041</v>
      </c>
      <c r="I378" s="4" t="str">
        <f t="shared" si="336"/>
        <v/>
      </c>
      <c r="J378" s="31" t="s">
        <v>1040</v>
      </c>
      <c r="K378" s="4" t="str">
        <f t="shared" si="337"/>
        <v/>
      </c>
      <c r="L378" s="31" t="s">
        <v>1042</v>
      </c>
      <c r="M378" s="4" t="str">
        <f t="shared" si="338"/>
        <v/>
      </c>
      <c r="N378" s="31" t="s">
        <v>1020</v>
      </c>
      <c r="O378" s="4" t="str">
        <f t="shared" si="339"/>
        <v/>
      </c>
      <c r="P378" s="5">
        <v>45657</v>
      </c>
      <c r="Q378" s="5" t="str">
        <f t="shared" si="340"/>
        <v/>
      </c>
      <c r="R378" s="5" t="str">
        <f t="shared" si="341"/>
        <v/>
      </c>
      <c r="S378" s="4">
        <v>3294432.4800000004</v>
      </c>
      <c r="T378" s="7">
        <f t="shared" si="382"/>
        <v>3294432</v>
      </c>
      <c r="U378" s="4">
        <v>10264</v>
      </c>
      <c r="V378" s="4">
        <f>VLOOKUP(U378,'CC Odoo'!$A$1:$E$998,4,FALSE)</f>
        <v>1110</v>
      </c>
      <c r="W378" s="4" t="str">
        <f t="shared" si="342"/>
        <v>{"1110": 100.0}</v>
      </c>
      <c r="X378" s="4" t="str">
        <f t="shared" si="343"/>
        <v>101011701</v>
      </c>
      <c r="Y378" s="4" t="str">
        <f t="shared" si="344"/>
        <v>3010093</v>
      </c>
      <c r="Z378" s="4" t="str">
        <f t="shared" si="345"/>
        <v>3010094</v>
      </c>
      <c r="AA378" s="4" t="str">
        <f t="shared" si="346"/>
        <v>101011701</v>
      </c>
      <c r="AB378" s="4" t="str">
        <f t="shared" si="347"/>
        <v>3010096</v>
      </c>
      <c r="AC378" s="4" t="str">
        <f t="shared" si="348"/>
        <v>3010097</v>
      </c>
      <c r="AD378" s="5">
        <f t="shared" si="349"/>
        <v>45662</v>
      </c>
      <c r="AE378" s="5" t="str">
        <f t="shared" si="350"/>
        <v/>
      </c>
      <c r="AF378" s="5">
        <f t="shared" si="351"/>
        <v>45632</v>
      </c>
      <c r="AG378" s="5" t="str">
        <f t="shared" si="352"/>
        <v/>
      </c>
      <c r="AH378" s="5">
        <f t="shared" si="353"/>
        <v>45657</v>
      </c>
      <c r="AI378" s="5" t="str">
        <f t="shared" si="354"/>
        <v/>
      </c>
      <c r="AJ378" s="5">
        <f t="shared" si="355"/>
        <v>45642</v>
      </c>
      <c r="AK378" s="5" t="str">
        <f t="shared" si="356"/>
        <v/>
      </c>
      <c r="AL378" s="5">
        <f t="shared" si="357"/>
        <v>45627</v>
      </c>
      <c r="AM378" s="5" t="str">
        <f t="shared" si="358"/>
        <v/>
      </c>
      <c r="AN378" s="5">
        <f t="shared" si="359"/>
        <v>45648</v>
      </c>
      <c r="AO378" s="5" t="str">
        <f t="shared" si="360"/>
        <v/>
      </c>
      <c r="AQ378" s="4" t="str">
        <f t="shared" si="383"/>
        <v>{"</v>
      </c>
      <c r="AR378" s="4" t="str">
        <f t="shared" si="384"/>
        <v>"</v>
      </c>
      <c r="AS378" s="4" t="str">
        <f t="shared" si="385"/>
        <v xml:space="preserve">: </v>
      </c>
      <c r="AT378" s="4" t="str">
        <f t="shared" si="386"/>
        <v>100.0</v>
      </c>
      <c r="AU378" s="4" t="str">
        <f t="shared" si="387"/>
        <v>}</v>
      </c>
      <c r="AW378" s="8" t="str">
        <f t="shared" si="362"/>
        <v>15% PUR</v>
      </c>
      <c r="AX378" s="8" t="str">
        <f t="shared" si="363"/>
        <v>0% PUR</v>
      </c>
      <c r="AY378" s="8" t="str">
        <f t="shared" si="364"/>
        <v>15% PUR</v>
      </c>
      <c r="AZ378" s="8" t="str">
        <f t="shared" si="365"/>
        <v>15% PUR</v>
      </c>
      <c r="BA378" s="8" t="str">
        <f t="shared" si="366"/>
        <v>15% PUR</v>
      </c>
      <c r="BB378" s="8" t="str">
        <f t="shared" si="367"/>
        <v>0% PUR</v>
      </c>
      <c r="BC378" s="4" t="str">
        <f t="shared" si="361"/>
        <v>Deduction of Advance Payment to Suppliers</v>
      </c>
      <c r="BD378" s="4" t="str">
        <f t="shared" si="388"/>
        <v>Manpower</v>
      </c>
      <c r="BE378" s="4" t="str">
        <f t="shared" si="389"/>
        <v>Machinary</v>
      </c>
      <c r="BF378" s="4" t="str">
        <f t="shared" si="390"/>
        <v>Deduction of Advance Payment to Suppliers</v>
      </c>
      <c r="BG378" s="4" t="str">
        <f t="shared" si="391"/>
        <v>Indirect Costs</v>
      </c>
      <c r="BH378" s="4" t="str">
        <f t="shared" si="392"/>
        <v>Overheads</v>
      </c>
      <c r="BI378" s="4">
        <f t="shared" si="368"/>
        <v>-1</v>
      </c>
      <c r="BJ378" s="4">
        <f t="shared" si="369"/>
        <v>1</v>
      </c>
      <c r="BK378" s="4">
        <f t="shared" si="370"/>
        <v>1</v>
      </c>
      <c r="BL378" s="4">
        <f t="shared" si="371"/>
        <v>-1</v>
      </c>
      <c r="BM378" s="4">
        <f t="shared" si="372"/>
        <v>1</v>
      </c>
      <c r="BN378" s="4">
        <f t="shared" si="373"/>
        <v>1</v>
      </c>
      <c r="BO378" s="26">
        <f t="shared" si="374"/>
        <v>1526969</v>
      </c>
      <c r="BP378" s="26">
        <f t="shared" si="375"/>
        <v>745859</v>
      </c>
      <c r="BQ378" s="26">
        <f t="shared" si="376"/>
        <v>68854</v>
      </c>
      <c r="BR378" s="26">
        <f t="shared" si="377"/>
        <v>305723</v>
      </c>
      <c r="BS378" s="26">
        <f t="shared" si="378"/>
        <v>130789</v>
      </c>
      <c r="BT378" s="26">
        <f t="shared" si="379"/>
        <v>301770</v>
      </c>
      <c r="BU378" s="27">
        <f t="shared" si="380"/>
        <v>-3294432</v>
      </c>
      <c r="BV378" s="27" t="str">
        <f t="shared" si="381"/>
        <v/>
      </c>
    </row>
    <row r="379" spans="1:74" x14ac:dyDescent="0.2">
      <c r="A379" s="4" t="s">
        <v>794</v>
      </c>
      <c r="B379" s="5">
        <v>45627</v>
      </c>
      <c r="C379" s="5">
        <f t="shared" si="333"/>
        <v>45597</v>
      </c>
      <c r="D379" s="31" t="s">
        <v>1038</v>
      </c>
      <c r="E379" s="4" t="str">
        <f t="shared" si="334"/>
        <v>Raw Material Supplier</v>
      </c>
      <c r="F379" s="31" t="s">
        <v>1039</v>
      </c>
      <c r="G379" s="4" t="str">
        <f t="shared" si="335"/>
        <v>Employees Wages &amp; Salaries</v>
      </c>
      <c r="H379" s="31" t="s">
        <v>1041</v>
      </c>
      <c r="I379" s="4" t="str">
        <f t="shared" si="336"/>
        <v>Machinary Depreciation &amp; Maintenance</v>
      </c>
      <c r="J379" s="31" t="s">
        <v>1040</v>
      </c>
      <c r="K379" s="4" t="str">
        <f t="shared" si="337"/>
        <v>Subcontractors &amp; Services</v>
      </c>
      <c r="L379" s="31" t="s">
        <v>1042</v>
      </c>
      <c r="M379" s="4" t="str">
        <f t="shared" si="338"/>
        <v>Indirect Costs</v>
      </c>
      <c r="N379" s="31" t="s">
        <v>1020</v>
      </c>
      <c r="O379" s="4" t="str">
        <f t="shared" si="339"/>
        <v>Overheads</v>
      </c>
      <c r="P379" s="5">
        <v>45657</v>
      </c>
      <c r="Q379" s="5">
        <f t="shared" si="340"/>
        <v>45627</v>
      </c>
      <c r="R379" s="5">
        <f t="shared" si="341"/>
        <v>45627</v>
      </c>
      <c r="S379" s="4">
        <v>8994603.5999999996</v>
      </c>
      <c r="T379" s="7">
        <f t="shared" si="382"/>
        <v>8994604</v>
      </c>
      <c r="U379" s="4">
        <v>10265</v>
      </c>
      <c r="V379" s="4">
        <f>VLOOKUP(U379,'CC Odoo'!$A$1:$E$998,4,FALSE)</f>
        <v>61</v>
      </c>
      <c r="W379" s="4" t="str">
        <f t="shared" si="342"/>
        <v>{"61": 100.0}</v>
      </c>
      <c r="X379" s="4" t="str">
        <f t="shared" si="343"/>
        <v>3010092</v>
      </c>
      <c r="Y379" s="4" t="str">
        <f t="shared" si="344"/>
        <v>3010093</v>
      </c>
      <c r="Z379" s="4" t="str">
        <f t="shared" si="345"/>
        <v>3010094</v>
      </c>
      <c r="AA379" s="4" t="str">
        <f t="shared" si="346"/>
        <v>3010095</v>
      </c>
      <c r="AB379" s="4" t="str">
        <f t="shared" si="347"/>
        <v>3010096</v>
      </c>
      <c r="AC379" s="4" t="str">
        <f t="shared" si="348"/>
        <v>3010097</v>
      </c>
      <c r="AD379" s="5">
        <f t="shared" si="349"/>
        <v>45662</v>
      </c>
      <c r="AE379" s="5">
        <f t="shared" si="350"/>
        <v>45662</v>
      </c>
      <c r="AF379" s="5">
        <f t="shared" si="351"/>
        <v>45632</v>
      </c>
      <c r="AG379" s="5">
        <f t="shared" si="352"/>
        <v>45632</v>
      </c>
      <c r="AH379" s="5">
        <f t="shared" si="353"/>
        <v>45657</v>
      </c>
      <c r="AI379" s="5">
        <f t="shared" si="354"/>
        <v>45657</v>
      </c>
      <c r="AJ379" s="5">
        <f t="shared" si="355"/>
        <v>45642</v>
      </c>
      <c r="AK379" s="5">
        <f t="shared" si="356"/>
        <v>45642</v>
      </c>
      <c r="AL379" s="5">
        <f t="shared" si="357"/>
        <v>45627</v>
      </c>
      <c r="AM379" s="5">
        <f t="shared" si="358"/>
        <v>45627</v>
      </c>
      <c r="AN379" s="5">
        <f t="shared" si="359"/>
        <v>45648</v>
      </c>
      <c r="AO379" s="5">
        <f t="shared" si="360"/>
        <v>45648</v>
      </c>
      <c r="AQ379" s="4" t="str">
        <f t="shared" si="383"/>
        <v>{"</v>
      </c>
      <c r="AR379" s="4" t="str">
        <f t="shared" si="384"/>
        <v>"</v>
      </c>
      <c r="AS379" s="4" t="str">
        <f t="shared" si="385"/>
        <v xml:space="preserve">: </v>
      </c>
      <c r="AT379" s="4" t="str">
        <f t="shared" si="386"/>
        <v>100.0</v>
      </c>
      <c r="AU379" s="4" t="str">
        <f t="shared" si="387"/>
        <v>}</v>
      </c>
      <c r="AW379" s="8" t="str">
        <f t="shared" si="362"/>
        <v>15% PUR</v>
      </c>
      <c r="AX379" s="8" t="str">
        <f t="shared" si="363"/>
        <v>0% PUR</v>
      </c>
      <c r="AY379" s="8" t="str">
        <f t="shared" si="364"/>
        <v>15% PUR</v>
      </c>
      <c r="AZ379" s="8" t="str">
        <f t="shared" si="365"/>
        <v>15% PUR</v>
      </c>
      <c r="BA379" s="8" t="str">
        <f t="shared" si="366"/>
        <v>15% PUR</v>
      </c>
      <c r="BB379" s="8" t="str">
        <f t="shared" si="367"/>
        <v>0% PUR</v>
      </c>
      <c r="BC379" s="4" t="str">
        <f t="shared" si="361"/>
        <v>Raw Material</v>
      </c>
      <c r="BD379" s="4" t="str">
        <f t="shared" si="388"/>
        <v>Manpower</v>
      </c>
      <c r="BE379" s="4" t="str">
        <f t="shared" si="389"/>
        <v>Machinary</v>
      </c>
      <c r="BF379" s="4" t="str">
        <f t="shared" si="390"/>
        <v>Subcontractors</v>
      </c>
      <c r="BG379" s="4" t="str">
        <f t="shared" si="391"/>
        <v>Indirect Costs</v>
      </c>
      <c r="BH379" s="4" t="str">
        <f t="shared" si="392"/>
        <v>Overheads</v>
      </c>
      <c r="BI379" s="4">
        <f t="shared" si="368"/>
        <v>1</v>
      </c>
      <c r="BJ379" s="4">
        <f t="shared" si="369"/>
        <v>1</v>
      </c>
      <c r="BK379" s="4">
        <f t="shared" si="370"/>
        <v>1</v>
      </c>
      <c r="BL379" s="4">
        <f t="shared" si="371"/>
        <v>1</v>
      </c>
      <c r="BM379" s="4">
        <f t="shared" si="372"/>
        <v>1</v>
      </c>
      <c r="BN379" s="4">
        <f t="shared" si="373"/>
        <v>1</v>
      </c>
      <c r="BO379" s="26">
        <f t="shared" si="374"/>
        <v>4168999</v>
      </c>
      <c r="BP379" s="26">
        <f t="shared" si="375"/>
        <v>2036378</v>
      </c>
      <c r="BQ379" s="26">
        <f t="shared" si="376"/>
        <v>187987</v>
      </c>
      <c r="BR379" s="26">
        <f t="shared" si="377"/>
        <v>834699</v>
      </c>
      <c r="BS379" s="26">
        <f t="shared" si="378"/>
        <v>357086</v>
      </c>
      <c r="BT379" s="26">
        <f t="shared" si="379"/>
        <v>823906</v>
      </c>
      <c r="BU379" s="27">
        <f t="shared" si="380"/>
        <v>8994604</v>
      </c>
      <c r="BV379" s="27">
        <f t="shared" si="381"/>
        <v>8409055</v>
      </c>
    </row>
    <row r="380" spans="1:74" x14ac:dyDescent="0.2">
      <c r="A380" s="4" t="s">
        <v>795</v>
      </c>
      <c r="B380" s="5">
        <v>45627</v>
      </c>
      <c r="C380" s="5" t="str">
        <f t="shared" si="333"/>
        <v/>
      </c>
      <c r="D380" s="31" t="s">
        <v>1038</v>
      </c>
      <c r="E380" s="4" t="str">
        <f t="shared" si="334"/>
        <v/>
      </c>
      <c r="F380" s="31" t="s">
        <v>1039</v>
      </c>
      <c r="G380" s="4" t="str">
        <f t="shared" si="335"/>
        <v/>
      </c>
      <c r="H380" s="31" t="s">
        <v>1041</v>
      </c>
      <c r="I380" s="4" t="str">
        <f t="shared" si="336"/>
        <v/>
      </c>
      <c r="J380" s="31" t="s">
        <v>1040</v>
      </c>
      <c r="K380" s="4" t="str">
        <f t="shared" si="337"/>
        <v/>
      </c>
      <c r="L380" s="31" t="s">
        <v>1042</v>
      </c>
      <c r="M380" s="4" t="str">
        <f t="shared" si="338"/>
        <v/>
      </c>
      <c r="N380" s="31" t="s">
        <v>1020</v>
      </c>
      <c r="O380" s="4" t="str">
        <f t="shared" si="339"/>
        <v/>
      </c>
      <c r="P380" s="5">
        <v>45657</v>
      </c>
      <c r="Q380" s="5" t="str">
        <f t="shared" si="340"/>
        <v/>
      </c>
      <c r="R380" s="5" t="str">
        <f t="shared" si="341"/>
        <v/>
      </c>
      <c r="S380" s="4">
        <v>2698381.0799999996</v>
      </c>
      <c r="T380" s="7">
        <f t="shared" si="382"/>
        <v>2698381</v>
      </c>
      <c r="U380" s="4">
        <v>10265</v>
      </c>
      <c r="V380" s="4">
        <f>VLOOKUP(U380,'CC Odoo'!$A$1:$E$998,4,FALSE)</f>
        <v>61</v>
      </c>
      <c r="W380" s="4" t="str">
        <f t="shared" si="342"/>
        <v>{"61": 100.0}</v>
      </c>
      <c r="X380" s="4" t="str">
        <f t="shared" si="343"/>
        <v>101011701</v>
      </c>
      <c r="Y380" s="4" t="str">
        <f t="shared" si="344"/>
        <v>3010093</v>
      </c>
      <c r="Z380" s="4" t="str">
        <f t="shared" si="345"/>
        <v>3010094</v>
      </c>
      <c r="AA380" s="4" t="str">
        <f t="shared" si="346"/>
        <v>101011701</v>
      </c>
      <c r="AB380" s="4" t="str">
        <f t="shared" si="347"/>
        <v>3010096</v>
      </c>
      <c r="AC380" s="4" t="str">
        <f t="shared" si="348"/>
        <v>3010097</v>
      </c>
      <c r="AD380" s="5">
        <f t="shared" si="349"/>
        <v>45662</v>
      </c>
      <c r="AE380" s="5" t="str">
        <f t="shared" si="350"/>
        <v/>
      </c>
      <c r="AF380" s="5">
        <f t="shared" si="351"/>
        <v>45632</v>
      </c>
      <c r="AG380" s="5" t="str">
        <f t="shared" si="352"/>
        <v/>
      </c>
      <c r="AH380" s="5">
        <f t="shared" si="353"/>
        <v>45657</v>
      </c>
      <c r="AI380" s="5" t="str">
        <f t="shared" si="354"/>
        <v/>
      </c>
      <c r="AJ380" s="5">
        <f t="shared" si="355"/>
        <v>45642</v>
      </c>
      <c r="AK380" s="5" t="str">
        <f t="shared" si="356"/>
        <v/>
      </c>
      <c r="AL380" s="5">
        <f t="shared" si="357"/>
        <v>45627</v>
      </c>
      <c r="AM380" s="5" t="str">
        <f t="shared" si="358"/>
        <v/>
      </c>
      <c r="AN380" s="5">
        <f t="shared" si="359"/>
        <v>45648</v>
      </c>
      <c r="AO380" s="5" t="str">
        <f t="shared" si="360"/>
        <v/>
      </c>
      <c r="AQ380" s="4" t="str">
        <f t="shared" si="383"/>
        <v>{"</v>
      </c>
      <c r="AR380" s="4" t="str">
        <f t="shared" si="384"/>
        <v>"</v>
      </c>
      <c r="AS380" s="4" t="str">
        <f t="shared" si="385"/>
        <v xml:space="preserve">: </v>
      </c>
      <c r="AT380" s="4" t="str">
        <f t="shared" si="386"/>
        <v>100.0</v>
      </c>
      <c r="AU380" s="4" t="str">
        <f t="shared" si="387"/>
        <v>}</v>
      </c>
      <c r="AW380" s="8" t="str">
        <f t="shared" si="362"/>
        <v>15% PUR</v>
      </c>
      <c r="AX380" s="8" t="str">
        <f t="shared" si="363"/>
        <v>0% PUR</v>
      </c>
      <c r="AY380" s="8" t="str">
        <f t="shared" si="364"/>
        <v>15% PUR</v>
      </c>
      <c r="AZ380" s="8" t="str">
        <f t="shared" si="365"/>
        <v>15% PUR</v>
      </c>
      <c r="BA380" s="8" t="str">
        <f t="shared" si="366"/>
        <v>15% PUR</v>
      </c>
      <c r="BB380" s="8" t="str">
        <f t="shared" si="367"/>
        <v>0% PUR</v>
      </c>
      <c r="BC380" s="4" t="str">
        <f t="shared" si="361"/>
        <v>Deduction of Advance Payment to Suppliers</v>
      </c>
      <c r="BD380" s="4" t="str">
        <f t="shared" si="388"/>
        <v>Manpower</v>
      </c>
      <c r="BE380" s="4" t="str">
        <f t="shared" si="389"/>
        <v>Machinary</v>
      </c>
      <c r="BF380" s="4" t="str">
        <f t="shared" si="390"/>
        <v>Deduction of Advance Payment to Suppliers</v>
      </c>
      <c r="BG380" s="4" t="str">
        <f t="shared" si="391"/>
        <v>Indirect Costs</v>
      </c>
      <c r="BH380" s="4" t="str">
        <f t="shared" si="392"/>
        <v>Overheads</v>
      </c>
      <c r="BI380" s="4">
        <f t="shared" si="368"/>
        <v>-1</v>
      </c>
      <c r="BJ380" s="4">
        <f t="shared" si="369"/>
        <v>1</v>
      </c>
      <c r="BK380" s="4">
        <f t="shared" si="370"/>
        <v>1</v>
      </c>
      <c r="BL380" s="4">
        <f t="shared" si="371"/>
        <v>-1</v>
      </c>
      <c r="BM380" s="4">
        <f t="shared" si="372"/>
        <v>1</v>
      </c>
      <c r="BN380" s="4">
        <f t="shared" si="373"/>
        <v>1</v>
      </c>
      <c r="BO380" s="26">
        <f t="shared" si="374"/>
        <v>1250700</v>
      </c>
      <c r="BP380" s="26">
        <f t="shared" si="375"/>
        <v>610913</v>
      </c>
      <c r="BQ380" s="26">
        <f t="shared" si="376"/>
        <v>56396</v>
      </c>
      <c r="BR380" s="26">
        <f t="shared" si="377"/>
        <v>250410</v>
      </c>
      <c r="BS380" s="26">
        <f t="shared" si="378"/>
        <v>107126</v>
      </c>
      <c r="BT380" s="26">
        <f t="shared" si="379"/>
        <v>247172</v>
      </c>
      <c r="BU380" s="27">
        <f t="shared" si="380"/>
        <v>-2698381</v>
      </c>
      <c r="BV380" s="27" t="str">
        <f t="shared" si="381"/>
        <v/>
      </c>
    </row>
    <row r="381" spans="1:74" x14ac:dyDescent="0.2">
      <c r="A381" s="28"/>
      <c r="T381" s="26"/>
      <c r="AW381" s="8" t="str">
        <f t="shared" si="362"/>
        <v>0% PUR</v>
      </c>
      <c r="AX381" s="8" t="str">
        <f t="shared" si="363"/>
        <v>0% PUR</v>
      </c>
      <c r="AY381" s="8" t="str">
        <f t="shared" si="364"/>
        <v>0% PUR</v>
      </c>
      <c r="AZ381" s="8" t="str">
        <f t="shared" si="365"/>
        <v>0% PUR</v>
      </c>
      <c r="BA381" s="8" t="str">
        <f t="shared" si="366"/>
        <v>0% PUR</v>
      </c>
      <c r="BB381" s="8" t="str">
        <f t="shared" si="367"/>
        <v>0% PUR</v>
      </c>
      <c r="BO381" s="26">
        <f t="shared" si="374"/>
        <v>0</v>
      </c>
      <c r="BP381" s="26">
        <f t="shared" si="375"/>
        <v>0</v>
      </c>
      <c r="BQ381" s="26">
        <f t="shared" si="376"/>
        <v>0</v>
      </c>
      <c r="BR381" s="26">
        <f t="shared" si="377"/>
        <v>0</v>
      </c>
      <c r="BS381" s="26">
        <f t="shared" si="378"/>
        <v>0</v>
      </c>
      <c r="BT381" s="26">
        <f t="shared" si="379"/>
        <v>0</v>
      </c>
      <c r="BU381" s="27">
        <f t="shared" si="380"/>
        <v>0</v>
      </c>
      <c r="BV381" s="27" t="str">
        <f t="shared" si="381"/>
        <v/>
      </c>
    </row>
    <row r="382" spans="1:74" x14ac:dyDescent="0.2">
      <c r="A382" s="28"/>
      <c r="T382" s="27"/>
      <c r="AW382" s="8" t="str">
        <f t="shared" ref="AW382" si="393">IF(OR(X382="3010092",X382="101011701"),"15%","0%")</f>
        <v>0%</v>
      </c>
      <c r="AX382" s="8" t="str">
        <f t="shared" ref="AX382" si="394">IF(OR(Y382="3010092",Y382="101011701"),"15%","0%")</f>
        <v>0%</v>
      </c>
      <c r="AY382" s="8" t="str">
        <f t="shared" ref="AY382" si="395">IF(OR(Z382="3010094",Z382="101011701"),"15%","0%")</f>
        <v>0%</v>
      </c>
      <c r="AZ382" s="8" t="str">
        <f t="shared" ref="AZ382" si="396">IF(OR(AA382="3010095",AA382="101011701"),"15%","0%")</f>
        <v>0%</v>
      </c>
      <c r="BA382" s="8" t="str">
        <f t="shared" ref="BA382" si="397">IF(OR(AB382="3010096",AB382="101011701"),"15%","0%")</f>
        <v>0%</v>
      </c>
      <c r="BB382" s="8" t="str">
        <f t="shared" ref="BB382" si="398">IF(OR(AC382="3010092",AC382="101011701"),"15%","0%")</f>
        <v>0%</v>
      </c>
      <c r="BO382" s="27">
        <f t="shared" ref="BO382:BT382" si="399">SUM(BO2:BO381)</f>
        <v>214323381</v>
      </c>
      <c r="BP382" s="27">
        <f t="shared" si="399"/>
        <v>104687840</v>
      </c>
      <c r="BQ382" s="27">
        <f t="shared" si="399"/>
        <v>9664194</v>
      </c>
      <c r="BR382" s="27">
        <f t="shared" si="399"/>
        <v>42910912</v>
      </c>
      <c r="BS382" s="27">
        <f t="shared" si="399"/>
        <v>18357378</v>
      </c>
      <c r="BT382" s="27">
        <f t="shared" si="399"/>
        <v>42356028</v>
      </c>
      <c r="BU382" s="27">
        <f>SUM(BU2:BU381)</f>
        <v>282658488</v>
      </c>
      <c r="BV382" s="27">
        <f>SUM(BV2:BV381)</f>
        <v>348278572</v>
      </c>
    </row>
    <row r="383" spans="1:74" x14ac:dyDescent="0.2">
      <c r="BU383" s="27"/>
    </row>
    <row r="384" spans="1:74" x14ac:dyDescent="0.2">
      <c r="BO384" s="27">
        <f>BO382*0.4635</f>
        <v>99338887.093500003</v>
      </c>
      <c r="BP384" s="27">
        <f>BP382*0.2264</f>
        <v>23701326.976</v>
      </c>
      <c r="BQ384" s="27">
        <f>BQ382*0.0209</f>
        <v>201981.65459999998</v>
      </c>
      <c r="BR384" s="27">
        <f>BR382*0.0928</f>
        <v>3982132.6335999998</v>
      </c>
      <c r="BS384" s="27">
        <f>BS382*0.0397</f>
        <v>728787.90659999999</v>
      </c>
      <c r="BT384" s="27">
        <f>BT382*0.0916</f>
        <v>3879812.1647999999</v>
      </c>
      <c r="BU384" s="26">
        <v>250000000</v>
      </c>
      <c r="BV384" s="26">
        <v>372530303</v>
      </c>
    </row>
    <row r="386" spans="74:74" x14ac:dyDescent="0.2">
      <c r="BV386" s="27">
        <f>BV384-BV382</f>
        <v>24251731</v>
      </c>
    </row>
    <row r="388" spans="74:74" x14ac:dyDescent="0.2">
      <c r="BV388" s="47">
        <f>BV386/BV384</f>
        <v>6.5100022212152761E-2</v>
      </c>
    </row>
  </sheetData>
  <autoFilter ref="A1:AW382" xr:uid="{8FCA4709-1C18-4E90-9239-07D66022D195}"/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8EF-B7D1-4124-BDA6-DFFDD441CA21}">
  <dimension ref="A1:AM557"/>
  <sheetViews>
    <sheetView topLeftCell="J1" workbookViewId="0">
      <selection activeCell="S18" sqref="S18"/>
    </sheetView>
  </sheetViews>
  <sheetFormatPr defaultRowHeight="14.25" x14ac:dyDescent="0.2"/>
  <cols>
    <col min="1" max="1" width="17.375" style="4" bestFit="1" customWidth="1"/>
    <col min="2" max="2" width="10.125" style="5" bestFit="1" customWidth="1"/>
    <col min="3" max="3" width="10.125" style="4" bestFit="1" customWidth="1"/>
    <col min="4" max="4" width="10.125" style="5" bestFit="1" customWidth="1"/>
    <col min="5" max="6" width="10.125" style="4" bestFit="1" customWidth="1"/>
    <col min="7" max="7" width="11.875" style="4" bestFit="1" customWidth="1"/>
    <col min="8" max="8" width="15.125" style="4" bestFit="1" customWidth="1"/>
    <col min="9" max="9" width="11.875" style="4" customWidth="1"/>
    <col min="10" max="10" width="12.75" style="4" customWidth="1"/>
    <col min="11" max="11" width="8.625" style="4" bestFit="1" customWidth="1"/>
    <col min="12" max="12" width="7.125" style="4" customWidth="1"/>
    <col min="13" max="13" width="13.625" style="4" bestFit="1" customWidth="1"/>
    <col min="14" max="14" width="13.875" style="4" bestFit="1" customWidth="1"/>
    <col min="15" max="15" width="10.625" style="5" bestFit="1" customWidth="1"/>
    <col min="16" max="16" width="10.625" style="4" bestFit="1" customWidth="1"/>
    <col min="17" max="17" width="13.625" style="4" bestFit="1" customWidth="1"/>
    <col min="18" max="22" width="10.625" style="4" bestFit="1" customWidth="1"/>
    <col min="23" max="23" width="13.25" style="4" bestFit="1" customWidth="1"/>
    <col min="24" max="24" width="5.875" style="4" bestFit="1" customWidth="1"/>
    <col min="25" max="25" width="24.25" style="4" bestFit="1" customWidth="1"/>
    <col min="26" max="32" width="9" style="4"/>
    <col min="33" max="33" width="16.875" style="4" bestFit="1" customWidth="1"/>
    <col min="34" max="16384" width="9" style="4"/>
  </cols>
  <sheetData>
    <row r="1" spans="1:39" x14ac:dyDescent="0.2">
      <c r="A1" s="4" t="s">
        <v>776</v>
      </c>
      <c r="B1" s="5" t="s">
        <v>777</v>
      </c>
      <c r="C1" s="4" t="s">
        <v>777</v>
      </c>
      <c r="D1" s="5" t="s">
        <v>778</v>
      </c>
      <c r="E1" s="4" t="s">
        <v>778</v>
      </c>
      <c r="F1" s="4" t="s">
        <v>778</v>
      </c>
      <c r="G1" s="4" t="s">
        <v>779</v>
      </c>
      <c r="H1" s="4" t="s">
        <v>780</v>
      </c>
      <c r="I1" s="4" t="s">
        <v>0</v>
      </c>
      <c r="J1" s="4" t="s">
        <v>0</v>
      </c>
      <c r="K1" s="4" t="s">
        <v>781</v>
      </c>
      <c r="L1" s="4" t="s">
        <v>782</v>
      </c>
      <c r="M1" s="4" t="s">
        <v>786</v>
      </c>
      <c r="N1" s="4" t="s">
        <v>783</v>
      </c>
      <c r="O1" s="5" t="s">
        <v>1</v>
      </c>
      <c r="P1" s="4" t="s">
        <v>1</v>
      </c>
      <c r="Q1" s="4" t="s">
        <v>785</v>
      </c>
      <c r="R1" s="4" t="s">
        <v>787</v>
      </c>
      <c r="S1" s="4" t="s">
        <v>788</v>
      </c>
      <c r="T1" s="4" t="s">
        <v>789</v>
      </c>
      <c r="U1" s="4" t="s">
        <v>790</v>
      </c>
      <c r="V1" s="4" t="s">
        <v>791</v>
      </c>
      <c r="W1" s="4" t="s">
        <v>792</v>
      </c>
      <c r="X1" s="4" t="s">
        <v>793</v>
      </c>
      <c r="Y1" s="9" t="s">
        <v>797</v>
      </c>
      <c r="Z1" s="9" t="s">
        <v>808</v>
      </c>
      <c r="AA1" s="9"/>
      <c r="AB1" s="9"/>
      <c r="AC1" s="9"/>
      <c r="AD1" s="9"/>
      <c r="AE1" s="9"/>
      <c r="AF1" s="9"/>
      <c r="AG1" s="30" t="s">
        <v>812</v>
      </c>
      <c r="AM1" s="31"/>
    </row>
    <row r="2" spans="1:39" x14ac:dyDescent="0.2">
      <c r="A2" s="4" t="s">
        <v>794</v>
      </c>
      <c r="C2" s="5">
        <v>45292</v>
      </c>
      <c r="D2" s="5">
        <v>45261</v>
      </c>
      <c r="E2" s="5">
        <f>IF(OR(A2="TOTAL WORKS",K2&lt;&gt;K1),D2,"")</f>
        <v>45261</v>
      </c>
      <c r="F2" s="5">
        <f>IF(OR(A2="TOTAL WORKS",K2&lt;&gt;K1),D2,"")</f>
        <v>45261</v>
      </c>
      <c r="G2" s="6">
        <v>490033.33</v>
      </c>
      <c r="H2" s="7">
        <f>IF(G2&lt;0,ROUND(G2,0)*-1,ROUND(G2,0))</f>
        <v>490033</v>
      </c>
      <c r="I2" s="4" t="str">
        <f>VLOOKUP(K2,'Customers VS CC'!$A$1:$G$9999,4,FALSE)</f>
        <v>شركة فريسينه السعودية العربية</v>
      </c>
      <c r="J2" s="4" t="str">
        <f>IF(OR(A2="TOTAL WORKS",K2&lt;&gt;K1),I2,"")</f>
        <v>شركة فريسينه السعودية العربية</v>
      </c>
      <c r="K2" s="4">
        <v>10169</v>
      </c>
      <c r="L2" s="4">
        <f>VLOOKUP(K2,'CC Odoo'!$A$1:$E$998,4,FALSE)</f>
        <v>941</v>
      </c>
      <c r="M2" s="4" t="str">
        <f t="shared" ref="M2:M65" si="0">R2&amp;L2&amp;S2&amp;T2&amp;U2&amp;V2</f>
        <v>{"941": 100.0}</v>
      </c>
      <c r="N2" s="4" t="str">
        <f>IF(K2=50002,"4010403",IF(A2="TOTAL WORKS","4010202",IF(OR(A2="ADV. PAYMENT",A2="ADV. PAYMENT 5%"),"101011002",IF(A2="Expense","3060099","2010306"))))</f>
        <v>4010202</v>
      </c>
      <c r="O2" s="5">
        <v>45306</v>
      </c>
      <c r="P2" s="5">
        <f>IF(OR(A2="TOTAL WORKS",K2&lt;&gt;K1),O2,"")</f>
        <v>45306</v>
      </c>
      <c r="Q2" s="9" t="s">
        <v>807</v>
      </c>
      <c r="R2" s="4" t="str">
        <f t="shared" ref="R2:R65" si="1">"{"""</f>
        <v>{"</v>
      </c>
      <c r="S2" s="4" t="str">
        <f t="shared" ref="S2:S65" si="2">""""</f>
        <v>"</v>
      </c>
      <c r="T2" s="4" t="str">
        <f t="shared" ref="T2:T65" si="3">": "</f>
        <v xml:space="preserve">: </v>
      </c>
      <c r="U2" s="4" t="str">
        <f t="shared" ref="U2:U65" si="4">"100.0"</f>
        <v>100.0</v>
      </c>
      <c r="V2" s="4" t="str">
        <f t="shared" ref="V2:V65" si="5">"}"</f>
        <v>}</v>
      </c>
      <c r="W2" s="4" t="str">
        <f>Q2</f>
        <v>{"941": 100.0}</v>
      </c>
      <c r="X2" s="8" t="str">
        <f>IF(OR(Y2="2010306",N2="4010202"),"15%",IF(N2="101011002","",IF(N2="4010403","",IF(N2="3060099","","5%"))))</f>
        <v>15%</v>
      </c>
      <c r="Y2" s="4" t="str">
        <f>IF(N2="4010202","صنف لتسجيل موازنة المبيعات 2024",IF(N2="2010306","خصم دفعة مقدمة",IF(N2="4010403","بيع سكراب",IF(N2="101011002","خصم ضمان أعمال","Expense"))))</f>
        <v>صنف لتسجيل موازنة المبيعات 2024</v>
      </c>
      <c r="Z2" s="4">
        <f>IF(N2="4010202",1,IF(N2="2010306",-1,IF(N2="4010403",1,IF(N2="101011002",-1,-1))))</f>
        <v>1</v>
      </c>
      <c r="AG2" s="27">
        <f>H2*Z2</f>
        <v>490033</v>
      </c>
    </row>
    <row r="3" spans="1:39" x14ac:dyDescent="0.2">
      <c r="A3" s="4" t="s">
        <v>795</v>
      </c>
      <c r="C3" s="5" t="str">
        <f>IF(K3&lt;&gt;K2,B3,"")</f>
        <v/>
      </c>
      <c r="D3" s="5">
        <v>45261</v>
      </c>
      <c r="E3" s="5" t="str">
        <f t="shared" ref="E3:E66" si="6">IF(OR(A3="TOTAL WORKS",K3&lt;&gt;K2),D3,"")</f>
        <v/>
      </c>
      <c r="F3" s="5" t="str">
        <f t="shared" ref="F3:F66" si="7">IF(OR(A3="TOTAL WORKS",K3&lt;&gt;K2),D3,"")</f>
        <v/>
      </c>
      <c r="G3" s="6">
        <v>0</v>
      </c>
      <c r="H3" s="7">
        <f t="shared" ref="H3:H66" si="8">IF(G3&lt;0,ROUND(G3,0)*-1,ROUND(G3,0))</f>
        <v>0</v>
      </c>
      <c r="I3" s="4" t="str">
        <f>VLOOKUP(K3,'Customers VS CC'!$A$1:$G$9999,4,FALSE)</f>
        <v>شركة فريسينه السعودية العربية</v>
      </c>
      <c r="J3" s="4" t="str">
        <f t="shared" ref="J3:J66" si="9">IF(OR(A3="TOTAL WORKS",K3&lt;&gt;K2),I3,"")</f>
        <v/>
      </c>
      <c r="K3" s="4">
        <v>10169</v>
      </c>
      <c r="L3" s="4">
        <f>VLOOKUP(K3,'CC Odoo'!$A$1:$E$998,4,FALSE)</f>
        <v>941</v>
      </c>
      <c r="M3" s="4" t="str">
        <f t="shared" si="0"/>
        <v>{"941": 100.0}</v>
      </c>
      <c r="N3" s="4" t="str">
        <f t="shared" ref="N3:N66" si="10">IF(K3=50002,"4010403",IF(A3="TOTAL WORKS","4010202",IF(OR(A3="ADV. PAYMENT",A3="ADV. PAYMENT 5%"),"101011002",IF(A3="Expense","3060099","2010306"))))</f>
        <v>101011002</v>
      </c>
      <c r="O3" s="5">
        <v>45306</v>
      </c>
      <c r="P3" s="5" t="str">
        <f t="shared" ref="P3:P66" si="11">IF(OR(A3="TOTAL WORKS",K3&lt;&gt;K2),O3,"")</f>
        <v/>
      </c>
      <c r="R3" s="4" t="str">
        <f t="shared" si="1"/>
        <v>{"</v>
      </c>
      <c r="S3" s="4" t="str">
        <f t="shared" si="2"/>
        <v>"</v>
      </c>
      <c r="T3" s="4" t="str">
        <f t="shared" si="3"/>
        <v xml:space="preserve">: </v>
      </c>
      <c r="U3" s="4" t="str">
        <f t="shared" si="4"/>
        <v>100.0</v>
      </c>
      <c r="V3" s="4" t="str">
        <f t="shared" si="5"/>
        <v>}</v>
      </c>
      <c r="W3" s="4" t="str">
        <f>M2</f>
        <v>{"941": 100.0}</v>
      </c>
      <c r="X3" s="8" t="str">
        <f t="shared" ref="X3:X66" si="12">IF(OR(Y3="2010306",N3="4010202"),"15%",IF(N3="101011002","",IF(N3="4010403","",IF(N3="3060099","","5%"))))</f>
        <v/>
      </c>
      <c r="Y3" s="4" t="str">
        <f t="shared" ref="Y3:Y66" si="13">IF(N3="4010202","صنف لتسجيل موازنة المبيعات 2024",IF(N3="2010306","خصم دفعة مقدمة",IF(N3="4010403","بيع سكراب",IF(N3="101011002","خصم ضمان أعمال","Expense"))))</f>
        <v>خصم ضمان أعمال</v>
      </c>
      <c r="Z3" s="4">
        <f t="shared" ref="Z3:Z66" si="14">IF(N3="4010202",1,IF(N3="2010306",-1,IF(N3="4010403",1,IF(N3="101011002",-1,-1))))</f>
        <v>-1</v>
      </c>
      <c r="AG3" s="27">
        <f t="shared" ref="AG3:AG66" si="15">H3*Z3</f>
        <v>0</v>
      </c>
    </row>
    <row r="4" spans="1:39" x14ac:dyDescent="0.2">
      <c r="A4" s="4" t="s">
        <v>794</v>
      </c>
      <c r="C4" s="5">
        <f t="shared" ref="C4:C67" si="16">IF(K4&lt;&gt;K3,B4,"")</f>
        <v>0</v>
      </c>
      <c r="D4" s="5">
        <v>45261</v>
      </c>
      <c r="E4" s="5">
        <f t="shared" si="6"/>
        <v>45261</v>
      </c>
      <c r="F4" s="5">
        <f t="shared" si="7"/>
        <v>45261</v>
      </c>
      <c r="G4" s="6">
        <v>-312006</v>
      </c>
      <c r="H4" s="7">
        <f t="shared" si="8"/>
        <v>312006</v>
      </c>
      <c r="I4" s="4" t="str">
        <f>VLOOKUP(K4,'Customers VS CC'!$A$1:$G$9999,4,FALSE)</f>
        <v>الآعمال المدنية المشروع المشترك</v>
      </c>
      <c r="J4" s="4" t="str">
        <f t="shared" si="9"/>
        <v>الآعمال المدنية المشروع المشترك</v>
      </c>
      <c r="K4" s="4">
        <v>10139</v>
      </c>
      <c r="L4" s="4">
        <f>VLOOKUP(K4,'CC Odoo'!$A$1:$E$998,4,FALSE)</f>
        <v>911</v>
      </c>
      <c r="M4" s="4" t="str">
        <f t="shared" si="0"/>
        <v>{"911": 100.0}</v>
      </c>
      <c r="N4" s="4" t="str">
        <f t="shared" si="10"/>
        <v>4010202</v>
      </c>
      <c r="O4" s="5">
        <v>45306</v>
      </c>
      <c r="P4" s="5">
        <f t="shared" si="11"/>
        <v>45306</v>
      </c>
      <c r="R4" s="4" t="str">
        <f t="shared" si="1"/>
        <v>{"</v>
      </c>
      <c r="S4" s="4" t="str">
        <f t="shared" si="2"/>
        <v>"</v>
      </c>
      <c r="T4" s="4" t="str">
        <f t="shared" si="3"/>
        <v xml:space="preserve">: </v>
      </c>
      <c r="U4" s="4" t="str">
        <f t="shared" si="4"/>
        <v>100.0</v>
      </c>
      <c r="V4" s="4" t="str">
        <f t="shared" si="5"/>
        <v>}</v>
      </c>
      <c r="W4" s="4" t="str">
        <f>IF(W3=W2,"OK","False")</f>
        <v>OK</v>
      </c>
      <c r="X4" s="8" t="str">
        <f t="shared" si="12"/>
        <v>15%</v>
      </c>
      <c r="Y4" s="4" t="str">
        <f t="shared" si="13"/>
        <v>صنف لتسجيل موازنة المبيعات 2024</v>
      </c>
      <c r="Z4" s="4">
        <v>-1</v>
      </c>
      <c r="AG4" s="27">
        <f t="shared" si="15"/>
        <v>-312006</v>
      </c>
    </row>
    <row r="5" spans="1:39" x14ac:dyDescent="0.2">
      <c r="A5" s="4" t="s">
        <v>795</v>
      </c>
      <c r="C5" s="5" t="str">
        <f t="shared" si="16"/>
        <v/>
      </c>
      <c r="D5" s="5">
        <v>45261</v>
      </c>
      <c r="E5" s="5" t="str">
        <f t="shared" si="6"/>
        <v/>
      </c>
      <c r="F5" s="5" t="str">
        <f t="shared" si="7"/>
        <v/>
      </c>
      <c r="G5" s="6">
        <v>0</v>
      </c>
      <c r="H5" s="7">
        <f t="shared" si="8"/>
        <v>0</v>
      </c>
      <c r="I5" s="4" t="str">
        <f>VLOOKUP(K5,'Customers VS CC'!$A$1:$G$9999,4,FALSE)</f>
        <v>الآعمال المدنية المشروع المشترك</v>
      </c>
      <c r="J5" s="4" t="str">
        <f t="shared" si="9"/>
        <v/>
      </c>
      <c r="K5" s="4">
        <v>10139</v>
      </c>
      <c r="L5" s="4">
        <f>VLOOKUP(K5,'CC Odoo'!$A$1:$E$998,4,FALSE)</f>
        <v>911</v>
      </c>
      <c r="M5" s="4" t="str">
        <f t="shared" si="0"/>
        <v>{"911": 100.0}</v>
      </c>
      <c r="N5" s="4" t="str">
        <f t="shared" si="10"/>
        <v>101011002</v>
      </c>
      <c r="O5" s="5">
        <v>45306</v>
      </c>
      <c r="P5" s="5" t="str">
        <f t="shared" si="11"/>
        <v/>
      </c>
      <c r="R5" s="4" t="str">
        <f t="shared" si="1"/>
        <v>{"</v>
      </c>
      <c r="S5" s="4" t="str">
        <f t="shared" si="2"/>
        <v>"</v>
      </c>
      <c r="T5" s="4" t="str">
        <f t="shared" si="3"/>
        <v xml:space="preserve">: </v>
      </c>
      <c r="U5" s="4" t="str">
        <f t="shared" si="4"/>
        <v>100.0</v>
      </c>
      <c r="V5" s="4" t="str">
        <f t="shared" si="5"/>
        <v>}</v>
      </c>
      <c r="X5" s="8" t="str">
        <f t="shared" si="12"/>
        <v/>
      </c>
      <c r="Y5" s="4" t="str">
        <f t="shared" si="13"/>
        <v>خصم ضمان أعمال</v>
      </c>
      <c r="Z5" s="4">
        <f t="shared" si="14"/>
        <v>-1</v>
      </c>
      <c r="AG5" s="27">
        <f t="shared" si="15"/>
        <v>0</v>
      </c>
    </row>
    <row r="6" spans="1:39" x14ac:dyDescent="0.2">
      <c r="A6" s="4" t="s">
        <v>796</v>
      </c>
      <c r="C6" s="5" t="str">
        <f t="shared" si="16"/>
        <v/>
      </c>
      <c r="D6" s="5">
        <v>45261</v>
      </c>
      <c r="E6" s="5" t="str">
        <f t="shared" si="6"/>
        <v/>
      </c>
      <c r="F6" s="5" t="str">
        <f t="shared" si="7"/>
        <v/>
      </c>
      <c r="G6" s="6">
        <v>-46801</v>
      </c>
      <c r="H6" s="7">
        <f t="shared" si="8"/>
        <v>46801</v>
      </c>
      <c r="I6" s="4" t="str">
        <f>VLOOKUP(K6,'Customers VS CC'!$A$1:$G$9999,4,FALSE)</f>
        <v>الآعمال المدنية المشروع المشترك</v>
      </c>
      <c r="J6" s="4" t="str">
        <f t="shared" si="9"/>
        <v/>
      </c>
      <c r="K6" s="4">
        <v>10139</v>
      </c>
      <c r="L6" s="4">
        <f>VLOOKUP(K6,'CC Odoo'!$A$1:$E$998,4,FALSE)</f>
        <v>911</v>
      </c>
      <c r="M6" s="4" t="str">
        <f t="shared" si="0"/>
        <v>{"911": 100.0}</v>
      </c>
      <c r="N6" s="4" t="str">
        <f t="shared" si="10"/>
        <v>2010306</v>
      </c>
      <c r="O6" s="5">
        <v>45306</v>
      </c>
      <c r="P6" s="5" t="str">
        <f t="shared" si="11"/>
        <v/>
      </c>
      <c r="R6" s="4" t="str">
        <f t="shared" si="1"/>
        <v>{"</v>
      </c>
      <c r="S6" s="4" t="str">
        <f t="shared" si="2"/>
        <v>"</v>
      </c>
      <c r="T6" s="4" t="str">
        <f t="shared" si="3"/>
        <v xml:space="preserve">: </v>
      </c>
      <c r="U6" s="4" t="str">
        <f t="shared" si="4"/>
        <v>100.0</v>
      </c>
      <c r="V6" s="4" t="str">
        <f t="shared" si="5"/>
        <v>}</v>
      </c>
      <c r="X6" s="8" t="str">
        <f t="shared" si="12"/>
        <v>5%</v>
      </c>
      <c r="Y6" s="4" t="str">
        <f t="shared" si="13"/>
        <v>خصم دفعة مقدمة</v>
      </c>
      <c r="Z6" s="4">
        <f t="shared" si="14"/>
        <v>-1</v>
      </c>
      <c r="AG6" s="27">
        <f t="shared" si="15"/>
        <v>-46801</v>
      </c>
    </row>
    <row r="7" spans="1:39" x14ac:dyDescent="0.2">
      <c r="A7" s="4" t="s">
        <v>794</v>
      </c>
      <c r="C7" s="5">
        <f t="shared" si="16"/>
        <v>0</v>
      </c>
      <c r="D7" s="5">
        <v>45264</v>
      </c>
      <c r="E7" s="5">
        <f t="shared" si="6"/>
        <v>45264</v>
      </c>
      <c r="F7" s="5">
        <f t="shared" si="7"/>
        <v>45264</v>
      </c>
      <c r="G7" s="6">
        <v>2347.83</v>
      </c>
      <c r="H7" s="7">
        <f t="shared" si="8"/>
        <v>2348</v>
      </c>
      <c r="I7" s="4" t="str">
        <f>VLOOKUP(K7,'Customers VS CC'!$A$1:$G$9999,4,FALSE)</f>
        <v>شركة شراء سكراب</v>
      </c>
      <c r="J7" s="4" t="str">
        <f t="shared" si="9"/>
        <v>شركة شراء سكراب</v>
      </c>
      <c r="K7" s="4">
        <v>50002</v>
      </c>
      <c r="L7" s="4">
        <f>VLOOKUP(K7,'CC Odoo'!$A$1:$E$998,4,FALSE)</f>
        <v>1086</v>
      </c>
      <c r="M7" s="4" t="str">
        <f t="shared" si="0"/>
        <v>{"1086": 100.0}</v>
      </c>
      <c r="N7" s="4" t="str">
        <f t="shared" si="10"/>
        <v>4010403</v>
      </c>
      <c r="O7" s="5">
        <v>45306</v>
      </c>
      <c r="P7" s="5">
        <f t="shared" si="11"/>
        <v>45306</v>
      </c>
      <c r="R7" s="4" t="str">
        <f t="shared" si="1"/>
        <v>{"</v>
      </c>
      <c r="S7" s="4" t="str">
        <f t="shared" si="2"/>
        <v>"</v>
      </c>
      <c r="T7" s="4" t="str">
        <f t="shared" si="3"/>
        <v xml:space="preserve">: </v>
      </c>
      <c r="U7" s="4" t="str">
        <f t="shared" si="4"/>
        <v>100.0</v>
      </c>
      <c r="V7" s="4" t="str">
        <f t="shared" si="5"/>
        <v>}</v>
      </c>
      <c r="X7" s="8" t="str">
        <f t="shared" si="12"/>
        <v/>
      </c>
      <c r="Y7" s="4" t="str">
        <f t="shared" si="13"/>
        <v>بيع سكراب</v>
      </c>
      <c r="Z7" s="4">
        <f t="shared" si="14"/>
        <v>1</v>
      </c>
      <c r="AG7" s="27">
        <f t="shared" si="15"/>
        <v>2348</v>
      </c>
    </row>
    <row r="8" spans="1:39" x14ac:dyDescent="0.2">
      <c r="A8" s="4" t="s">
        <v>794</v>
      </c>
      <c r="C8" s="5" t="str">
        <f t="shared" si="16"/>
        <v/>
      </c>
      <c r="D8" s="5">
        <v>45264</v>
      </c>
      <c r="E8" s="5">
        <f t="shared" si="6"/>
        <v>45264</v>
      </c>
      <c r="F8" s="5">
        <f t="shared" si="7"/>
        <v>45264</v>
      </c>
      <c r="G8" s="6">
        <v>26777.25</v>
      </c>
      <c r="H8" s="7">
        <f t="shared" si="8"/>
        <v>26777</v>
      </c>
      <c r="I8" s="4" t="str">
        <f>VLOOKUP(K8,'Customers VS CC'!$A$1:$G$9999,4,FALSE)</f>
        <v>شركة شراء سكراب</v>
      </c>
      <c r="J8" s="4" t="str">
        <f t="shared" si="9"/>
        <v>شركة شراء سكراب</v>
      </c>
      <c r="K8" s="4">
        <v>50002</v>
      </c>
      <c r="L8" s="4">
        <f>VLOOKUP(K8,'CC Odoo'!$A$1:$E$998,4,FALSE)</f>
        <v>1086</v>
      </c>
      <c r="M8" s="4" t="str">
        <f t="shared" si="0"/>
        <v>{"1086": 100.0}</v>
      </c>
      <c r="N8" s="4" t="str">
        <f t="shared" si="10"/>
        <v>4010403</v>
      </c>
      <c r="O8" s="5">
        <v>45306</v>
      </c>
      <c r="P8" s="5">
        <f t="shared" si="11"/>
        <v>45306</v>
      </c>
      <c r="R8" s="4" t="str">
        <f t="shared" si="1"/>
        <v>{"</v>
      </c>
      <c r="S8" s="4" t="str">
        <f t="shared" si="2"/>
        <v>"</v>
      </c>
      <c r="T8" s="4" t="str">
        <f t="shared" si="3"/>
        <v xml:space="preserve">: </v>
      </c>
      <c r="U8" s="4" t="str">
        <f t="shared" si="4"/>
        <v>100.0</v>
      </c>
      <c r="V8" s="4" t="str">
        <f t="shared" si="5"/>
        <v>}</v>
      </c>
      <c r="X8" s="8" t="str">
        <f t="shared" si="12"/>
        <v/>
      </c>
      <c r="Y8" s="4" t="str">
        <f t="shared" si="13"/>
        <v>بيع سكراب</v>
      </c>
      <c r="Z8" s="4">
        <f t="shared" si="14"/>
        <v>1</v>
      </c>
      <c r="AG8" s="27">
        <f t="shared" si="15"/>
        <v>26777</v>
      </c>
    </row>
    <row r="9" spans="1:39" x14ac:dyDescent="0.2">
      <c r="A9" s="4" t="s">
        <v>794</v>
      </c>
      <c r="C9" s="5" t="str">
        <f t="shared" si="16"/>
        <v/>
      </c>
      <c r="D9" s="5">
        <v>45264</v>
      </c>
      <c r="E9" s="5">
        <f t="shared" si="6"/>
        <v>45264</v>
      </c>
      <c r="F9" s="5">
        <f t="shared" si="7"/>
        <v>45264</v>
      </c>
      <c r="G9" s="6">
        <v>7749</v>
      </c>
      <c r="H9" s="7">
        <f t="shared" si="8"/>
        <v>7749</v>
      </c>
      <c r="I9" s="4" t="str">
        <f>VLOOKUP(K9,'Customers VS CC'!$A$1:$G$9999,4,FALSE)</f>
        <v>شركة شراء سكراب</v>
      </c>
      <c r="J9" s="4" t="str">
        <f t="shared" si="9"/>
        <v>شركة شراء سكراب</v>
      </c>
      <c r="K9" s="4">
        <v>50002</v>
      </c>
      <c r="L9" s="4">
        <f>VLOOKUP(K9,'CC Odoo'!$A$1:$E$998,4,FALSE)</f>
        <v>1086</v>
      </c>
      <c r="M9" s="4" t="str">
        <f t="shared" si="0"/>
        <v>{"1086": 100.0}</v>
      </c>
      <c r="N9" s="4" t="str">
        <f t="shared" si="10"/>
        <v>4010403</v>
      </c>
      <c r="O9" s="5">
        <v>45306</v>
      </c>
      <c r="P9" s="5">
        <f t="shared" si="11"/>
        <v>45306</v>
      </c>
      <c r="R9" s="4" t="str">
        <f t="shared" si="1"/>
        <v>{"</v>
      </c>
      <c r="S9" s="4" t="str">
        <f t="shared" si="2"/>
        <v>"</v>
      </c>
      <c r="T9" s="4" t="str">
        <f t="shared" si="3"/>
        <v xml:space="preserve">: </v>
      </c>
      <c r="U9" s="4" t="str">
        <f t="shared" si="4"/>
        <v>100.0</v>
      </c>
      <c r="V9" s="4" t="str">
        <f t="shared" si="5"/>
        <v>}</v>
      </c>
      <c r="X9" s="8" t="str">
        <f t="shared" si="12"/>
        <v/>
      </c>
      <c r="Y9" s="4" t="str">
        <f t="shared" si="13"/>
        <v>بيع سكراب</v>
      </c>
      <c r="Z9" s="4">
        <f t="shared" si="14"/>
        <v>1</v>
      </c>
      <c r="AG9" s="27">
        <f t="shared" si="15"/>
        <v>7749</v>
      </c>
    </row>
    <row r="10" spans="1:39" x14ac:dyDescent="0.2">
      <c r="A10" s="4" t="s">
        <v>794</v>
      </c>
      <c r="C10" s="5">
        <f t="shared" si="16"/>
        <v>0</v>
      </c>
      <c r="D10" s="5">
        <v>45265</v>
      </c>
      <c r="E10" s="5">
        <f t="shared" si="6"/>
        <v>45265</v>
      </c>
      <c r="F10" s="5">
        <f t="shared" si="7"/>
        <v>45265</v>
      </c>
      <c r="G10" s="6">
        <v>11880.84</v>
      </c>
      <c r="H10" s="7">
        <f t="shared" si="8"/>
        <v>11881</v>
      </c>
      <c r="I10" s="4" t="str">
        <f>VLOOKUP(K10,'Customers VS CC'!$A$1:$G$9999,4,FALSE)</f>
        <v>شركة بى اى سى العربية المحدودة</v>
      </c>
      <c r="J10" s="4" t="str">
        <f t="shared" si="9"/>
        <v>شركة بى اى سى العربية المحدودة</v>
      </c>
      <c r="K10" s="4">
        <v>10012</v>
      </c>
      <c r="L10" s="4">
        <f>VLOOKUP(K10,'CC Odoo'!$A$1:$E$998,4,FALSE)</f>
        <v>800</v>
      </c>
      <c r="M10" s="4" t="str">
        <f t="shared" si="0"/>
        <v>{"800": 100.0}</v>
      </c>
      <c r="N10" s="4" t="str">
        <f t="shared" si="10"/>
        <v>4010202</v>
      </c>
      <c r="O10" s="5">
        <v>45295</v>
      </c>
      <c r="P10" s="5">
        <f t="shared" si="11"/>
        <v>45295</v>
      </c>
      <c r="R10" s="4" t="str">
        <f t="shared" si="1"/>
        <v>{"</v>
      </c>
      <c r="S10" s="4" t="str">
        <f t="shared" si="2"/>
        <v>"</v>
      </c>
      <c r="T10" s="4" t="str">
        <f t="shared" si="3"/>
        <v xml:space="preserve">: </v>
      </c>
      <c r="U10" s="4" t="str">
        <f t="shared" si="4"/>
        <v>100.0</v>
      </c>
      <c r="V10" s="4" t="str">
        <f t="shared" si="5"/>
        <v>}</v>
      </c>
      <c r="X10" s="8" t="str">
        <f t="shared" si="12"/>
        <v>15%</v>
      </c>
      <c r="Y10" s="4" t="str">
        <f t="shared" si="13"/>
        <v>صنف لتسجيل موازنة المبيعات 2024</v>
      </c>
      <c r="Z10" s="4">
        <f t="shared" si="14"/>
        <v>1</v>
      </c>
      <c r="AG10" s="27">
        <f t="shared" si="15"/>
        <v>11881</v>
      </c>
    </row>
    <row r="11" spans="1:39" x14ac:dyDescent="0.2">
      <c r="A11" s="4" t="s">
        <v>795</v>
      </c>
      <c r="C11" s="5" t="str">
        <f t="shared" si="16"/>
        <v/>
      </c>
      <c r="D11" s="5">
        <v>45265</v>
      </c>
      <c r="E11" s="5" t="str">
        <f t="shared" si="6"/>
        <v/>
      </c>
      <c r="F11" s="5" t="str">
        <f t="shared" si="7"/>
        <v/>
      </c>
      <c r="G11" s="4">
        <v>0</v>
      </c>
      <c r="H11" s="7">
        <f t="shared" si="8"/>
        <v>0</v>
      </c>
      <c r="I11" s="4" t="str">
        <f>VLOOKUP(K11,'Customers VS CC'!$A$1:$G$9999,4,FALSE)</f>
        <v>شركة بى اى سى العربية المحدودة</v>
      </c>
      <c r="J11" s="4" t="str">
        <f t="shared" si="9"/>
        <v/>
      </c>
      <c r="K11" s="4">
        <v>10012</v>
      </c>
      <c r="L11" s="4">
        <f>VLOOKUP(K11,'CC Odoo'!$A$1:$E$998,4,FALSE)</f>
        <v>800</v>
      </c>
      <c r="M11" s="4" t="str">
        <f t="shared" si="0"/>
        <v>{"800": 100.0}</v>
      </c>
      <c r="N11" s="4" t="str">
        <f t="shared" si="10"/>
        <v>101011002</v>
      </c>
      <c r="O11" s="5">
        <v>45295</v>
      </c>
      <c r="P11" s="5" t="str">
        <f t="shared" si="11"/>
        <v/>
      </c>
      <c r="R11" s="4" t="str">
        <f t="shared" si="1"/>
        <v>{"</v>
      </c>
      <c r="S11" s="4" t="str">
        <f t="shared" si="2"/>
        <v>"</v>
      </c>
      <c r="T11" s="4" t="str">
        <f t="shared" si="3"/>
        <v xml:space="preserve">: </v>
      </c>
      <c r="U11" s="4" t="str">
        <f t="shared" si="4"/>
        <v>100.0</v>
      </c>
      <c r="V11" s="4" t="str">
        <f t="shared" si="5"/>
        <v>}</v>
      </c>
      <c r="X11" s="8" t="str">
        <f t="shared" si="12"/>
        <v/>
      </c>
      <c r="Y11" s="4" t="str">
        <f t="shared" si="13"/>
        <v>خصم ضمان أعمال</v>
      </c>
      <c r="Z11" s="4">
        <f t="shared" si="14"/>
        <v>-1</v>
      </c>
      <c r="AG11" s="27">
        <f t="shared" si="15"/>
        <v>0</v>
      </c>
    </row>
    <row r="12" spans="1:39" x14ac:dyDescent="0.2">
      <c r="A12" s="4" t="s">
        <v>796</v>
      </c>
      <c r="C12" s="5" t="str">
        <f t="shared" si="16"/>
        <v/>
      </c>
      <c r="D12" s="5">
        <v>45265</v>
      </c>
      <c r="E12" s="5" t="str">
        <f t="shared" si="6"/>
        <v/>
      </c>
      <c r="F12" s="5" t="str">
        <f t="shared" si="7"/>
        <v/>
      </c>
      <c r="G12" s="4">
        <v>0</v>
      </c>
      <c r="H12" s="7">
        <f t="shared" si="8"/>
        <v>0</v>
      </c>
      <c r="I12" s="4" t="str">
        <f>VLOOKUP(K12,'Customers VS CC'!$A$1:$G$9999,4,FALSE)</f>
        <v>شركة بى اى سى العربية المحدودة</v>
      </c>
      <c r="J12" s="4" t="str">
        <f t="shared" si="9"/>
        <v/>
      </c>
      <c r="K12" s="4">
        <v>10012</v>
      </c>
      <c r="L12" s="4">
        <f>VLOOKUP(K12,'CC Odoo'!$A$1:$E$998,4,FALSE)</f>
        <v>800</v>
      </c>
      <c r="M12" s="4" t="str">
        <f t="shared" si="0"/>
        <v>{"800": 100.0}</v>
      </c>
      <c r="N12" s="4" t="str">
        <f t="shared" si="10"/>
        <v>2010306</v>
      </c>
      <c r="O12" s="5">
        <v>45295</v>
      </c>
      <c r="P12" s="5" t="str">
        <f t="shared" si="11"/>
        <v/>
      </c>
      <c r="R12" s="4" t="str">
        <f t="shared" si="1"/>
        <v>{"</v>
      </c>
      <c r="S12" s="4" t="str">
        <f t="shared" si="2"/>
        <v>"</v>
      </c>
      <c r="T12" s="4" t="str">
        <f t="shared" si="3"/>
        <v xml:space="preserve">: </v>
      </c>
      <c r="U12" s="4" t="str">
        <f t="shared" si="4"/>
        <v>100.0</v>
      </c>
      <c r="V12" s="4" t="str">
        <f t="shared" si="5"/>
        <v>}</v>
      </c>
      <c r="X12" s="8" t="str">
        <f t="shared" si="12"/>
        <v>5%</v>
      </c>
      <c r="Y12" s="4" t="str">
        <f t="shared" si="13"/>
        <v>خصم دفعة مقدمة</v>
      </c>
      <c r="Z12" s="4">
        <f t="shared" si="14"/>
        <v>-1</v>
      </c>
      <c r="AG12" s="27">
        <f t="shared" si="15"/>
        <v>0</v>
      </c>
    </row>
    <row r="13" spans="1:39" x14ac:dyDescent="0.2">
      <c r="A13" s="4" t="s">
        <v>794</v>
      </c>
      <c r="C13" s="5">
        <f t="shared" si="16"/>
        <v>0</v>
      </c>
      <c r="D13" s="5">
        <v>45265</v>
      </c>
      <c r="E13" s="5">
        <f t="shared" si="6"/>
        <v>45265</v>
      </c>
      <c r="F13" s="5">
        <f t="shared" si="7"/>
        <v>45265</v>
      </c>
      <c r="G13" s="4">
        <v>2680000</v>
      </c>
      <c r="H13" s="7">
        <f t="shared" si="8"/>
        <v>2680000</v>
      </c>
      <c r="I13" s="4" t="str">
        <f>VLOOKUP(K13,'Customers VS CC'!$A$1:$G$9999,4,FALSE)</f>
        <v>شركة شراء سكراب</v>
      </c>
      <c r="J13" s="4" t="str">
        <f t="shared" si="9"/>
        <v>شركة شراء سكراب</v>
      </c>
      <c r="K13" s="4">
        <v>50002</v>
      </c>
      <c r="L13" s="4">
        <f>VLOOKUP(K13,'CC Odoo'!$A$1:$E$998,4,FALSE)</f>
        <v>1086</v>
      </c>
      <c r="M13" s="4" t="str">
        <f t="shared" si="0"/>
        <v>{"1086": 100.0}</v>
      </c>
      <c r="N13" s="4" t="str">
        <f t="shared" si="10"/>
        <v>4010403</v>
      </c>
      <c r="O13" s="5">
        <v>45306</v>
      </c>
      <c r="P13" s="5">
        <f t="shared" si="11"/>
        <v>45306</v>
      </c>
      <c r="R13" s="4" t="str">
        <f t="shared" si="1"/>
        <v>{"</v>
      </c>
      <c r="S13" s="4" t="str">
        <f t="shared" si="2"/>
        <v>"</v>
      </c>
      <c r="T13" s="4" t="str">
        <f t="shared" si="3"/>
        <v xml:space="preserve">: </v>
      </c>
      <c r="U13" s="4" t="str">
        <f t="shared" si="4"/>
        <v>100.0</v>
      </c>
      <c r="V13" s="4" t="str">
        <f t="shared" si="5"/>
        <v>}</v>
      </c>
      <c r="X13" s="8" t="str">
        <f t="shared" si="12"/>
        <v/>
      </c>
      <c r="Y13" s="4" t="str">
        <f t="shared" si="13"/>
        <v>بيع سكراب</v>
      </c>
      <c r="Z13" s="4">
        <f t="shared" si="14"/>
        <v>1</v>
      </c>
      <c r="AG13" s="27">
        <f t="shared" si="15"/>
        <v>2680000</v>
      </c>
    </row>
    <row r="14" spans="1:39" x14ac:dyDescent="0.2">
      <c r="A14" s="4" t="s">
        <v>794</v>
      </c>
      <c r="C14" s="5" t="str">
        <f t="shared" si="16"/>
        <v/>
      </c>
      <c r="D14" s="5">
        <v>45267</v>
      </c>
      <c r="E14" s="5">
        <f t="shared" si="6"/>
        <v>45267</v>
      </c>
      <c r="F14" s="5">
        <f t="shared" si="7"/>
        <v>45267</v>
      </c>
      <c r="G14" s="4">
        <v>682500</v>
      </c>
      <c r="H14" s="7">
        <f t="shared" si="8"/>
        <v>682500</v>
      </c>
      <c r="I14" s="4" t="str">
        <f>VLOOKUP(K14,'Customers VS CC'!$A$1:$G$9999,4,FALSE)</f>
        <v>شركة شراء سكراب</v>
      </c>
      <c r="J14" s="4" t="str">
        <f t="shared" si="9"/>
        <v>شركة شراء سكراب</v>
      </c>
      <c r="K14" s="4">
        <v>50002</v>
      </c>
      <c r="L14" s="4">
        <f>VLOOKUP(K14,'CC Odoo'!$A$1:$E$998,4,FALSE)</f>
        <v>1086</v>
      </c>
      <c r="M14" s="4" t="str">
        <f t="shared" si="0"/>
        <v>{"1086": 100.0}</v>
      </c>
      <c r="N14" s="4" t="str">
        <f t="shared" si="10"/>
        <v>4010403</v>
      </c>
      <c r="O14" s="5">
        <v>45306</v>
      </c>
      <c r="P14" s="5">
        <f t="shared" si="11"/>
        <v>45306</v>
      </c>
      <c r="R14" s="4" t="str">
        <f t="shared" si="1"/>
        <v>{"</v>
      </c>
      <c r="S14" s="4" t="str">
        <f t="shared" si="2"/>
        <v>"</v>
      </c>
      <c r="T14" s="4" t="str">
        <f t="shared" si="3"/>
        <v xml:space="preserve">: </v>
      </c>
      <c r="U14" s="4" t="str">
        <f t="shared" si="4"/>
        <v>100.0</v>
      </c>
      <c r="V14" s="4" t="str">
        <f t="shared" si="5"/>
        <v>}</v>
      </c>
      <c r="X14" s="8" t="str">
        <f t="shared" si="12"/>
        <v/>
      </c>
      <c r="Y14" s="4" t="str">
        <f t="shared" si="13"/>
        <v>بيع سكراب</v>
      </c>
      <c r="Z14" s="4">
        <f t="shared" si="14"/>
        <v>1</v>
      </c>
      <c r="AG14" s="27">
        <f t="shared" si="15"/>
        <v>682500</v>
      </c>
    </row>
    <row r="15" spans="1:39" x14ac:dyDescent="0.2">
      <c r="A15" s="4" t="s">
        <v>794</v>
      </c>
      <c r="C15" s="5">
        <f t="shared" si="16"/>
        <v>0</v>
      </c>
      <c r="D15" s="5">
        <v>45271</v>
      </c>
      <c r="E15" s="5">
        <f t="shared" si="6"/>
        <v>45271</v>
      </c>
      <c r="F15" s="5">
        <f t="shared" si="7"/>
        <v>45271</v>
      </c>
      <c r="G15" s="4">
        <v>898043.36</v>
      </c>
      <c r="H15" s="7">
        <f t="shared" si="8"/>
        <v>898043</v>
      </c>
      <c r="I15" s="4" t="str">
        <f>VLOOKUP(K15,'Customers VS CC'!$A$1:$G$9999,4,FALSE)</f>
        <v>VIB PRIDGE_ MDL BEAST</v>
      </c>
      <c r="J15" s="4" t="str">
        <f t="shared" si="9"/>
        <v>VIB PRIDGE_ MDL BEAST</v>
      </c>
      <c r="K15" s="4">
        <v>10255</v>
      </c>
      <c r="L15" s="4">
        <f>VLOOKUP(K15,'CC Odoo'!$A$1:$E$998,4,FALSE)</f>
        <v>1027</v>
      </c>
      <c r="M15" s="4" t="str">
        <f t="shared" si="0"/>
        <v>{"1027": 100.0}</v>
      </c>
      <c r="N15" s="4" t="str">
        <f t="shared" si="10"/>
        <v>4010202</v>
      </c>
      <c r="O15" s="5">
        <v>45306</v>
      </c>
      <c r="P15" s="5">
        <f t="shared" si="11"/>
        <v>45306</v>
      </c>
      <c r="R15" s="4" t="str">
        <f t="shared" si="1"/>
        <v>{"</v>
      </c>
      <c r="S15" s="4" t="str">
        <f t="shared" si="2"/>
        <v>"</v>
      </c>
      <c r="T15" s="4" t="str">
        <f t="shared" si="3"/>
        <v xml:space="preserve">: </v>
      </c>
      <c r="U15" s="4" t="str">
        <f t="shared" si="4"/>
        <v>100.0</v>
      </c>
      <c r="V15" s="4" t="str">
        <f t="shared" si="5"/>
        <v>}</v>
      </c>
      <c r="X15" s="8" t="str">
        <f t="shared" si="12"/>
        <v>15%</v>
      </c>
      <c r="Y15" s="4" t="str">
        <f t="shared" si="13"/>
        <v>صنف لتسجيل موازنة المبيعات 2024</v>
      </c>
      <c r="Z15" s="4">
        <f t="shared" si="14"/>
        <v>1</v>
      </c>
      <c r="AG15" s="27">
        <f t="shared" si="15"/>
        <v>898043</v>
      </c>
    </row>
    <row r="16" spans="1:39" x14ac:dyDescent="0.2">
      <c r="A16" s="4" t="s">
        <v>795</v>
      </c>
      <c r="C16" s="5" t="str">
        <f t="shared" si="16"/>
        <v/>
      </c>
      <c r="D16" s="5">
        <v>45271</v>
      </c>
      <c r="E16" s="5" t="str">
        <f t="shared" si="6"/>
        <v/>
      </c>
      <c r="F16" s="5" t="str">
        <f t="shared" si="7"/>
        <v/>
      </c>
      <c r="G16" s="4">
        <v>0</v>
      </c>
      <c r="H16" s="7">
        <f t="shared" si="8"/>
        <v>0</v>
      </c>
      <c r="I16" s="4" t="str">
        <f>VLOOKUP(K16,'Customers VS CC'!$A$1:$G$9999,4,FALSE)</f>
        <v>VIB PRIDGE_ MDL BEAST</v>
      </c>
      <c r="J16" s="4" t="str">
        <f t="shared" si="9"/>
        <v/>
      </c>
      <c r="K16" s="4">
        <v>10255</v>
      </c>
      <c r="L16" s="4">
        <f>VLOOKUP(K16,'CC Odoo'!$A$1:$E$998,4,FALSE)</f>
        <v>1027</v>
      </c>
      <c r="M16" s="4" t="str">
        <f t="shared" si="0"/>
        <v>{"1027": 100.0}</v>
      </c>
      <c r="N16" s="4" t="str">
        <f t="shared" si="10"/>
        <v>101011002</v>
      </c>
      <c r="O16" s="5">
        <v>45306</v>
      </c>
      <c r="P16" s="5" t="str">
        <f t="shared" si="11"/>
        <v/>
      </c>
      <c r="R16" s="4" t="str">
        <f t="shared" si="1"/>
        <v>{"</v>
      </c>
      <c r="S16" s="4" t="str">
        <f t="shared" si="2"/>
        <v>"</v>
      </c>
      <c r="T16" s="4" t="str">
        <f t="shared" si="3"/>
        <v xml:space="preserve">: </v>
      </c>
      <c r="U16" s="4" t="str">
        <f t="shared" si="4"/>
        <v>100.0</v>
      </c>
      <c r="V16" s="4" t="str">
        <f t="shared" si="5"/>
        <v>}</v>
      </c>
      <c r="X16" s="8" t="str">
        <f t="shared" si="12"/>
        <v/>
      </c>
      <c r="Y16" s="4" t="str">
        <f t="shared" si="13"/>
        <v>خصم ضمان أعمال</v>
      </c>
      <c r="Z16" s="4">
        <f t="shared" si="14"/>
        <v>-1</v>
      </c>
      <c r="AG16" s="27">
        <f t="shared" si="15"/>
        <v>0</v>
      </c>
    </row>
    <row r="17" spans="1:33" x14ac:dyDescent="0.2">
      <c r="A17" s="4" t="s">
        <v>794</v>
      </c>
      <c r="C17" s="5">
        <f t="shared" si="16"/>
        <v>0</v>
      </c>
      <c r="D17" s="5">
        <v>45271</v>
      </c>
      <c r="E17" s="5">
        <f t="shared" si="6"/>
        <v>45271</v>
      </c>
      <c r="F17" s="5">
        <f t="shared" si="7"/>
        <v>45271</v>
      </c>
      <c r="G17" s="4">
        <v>52861.11</v>
      </c>
      <c r="H17" s="7">
        <f t="shared" si="8"/>
        <v>52861</v>
      </c>
      <c r="I17" s="4" t="str">
        <f>VLOOKUP(K17,'Customers VS CC'!$A$1:$G$9999,4,FALSE)</f>
        <v>شركة مديدة للرعاية الطبية</v>
      </c>
      <c r="J17" s="4" t="str">
        <f t="shared" si="9"/>
        <v>شركة مديدة للرعاية الطبية</v>
      </c>
      <c r="K17" s="4">
        <v>10245</v>
      </c>
      <c r="L17" s="4">
        <f>VLOOKUP(K17,'CC Odoo'!$A$1:$E$998,4,FALSE)</f>
        <v>1017</v>
      </c>
      <c r="M17" s="4" t="str">
        <f t="shared" si="0"/>
        <v>{"1017": 100.0}</v>
      </c>
      <c r="N17" s="4" t="str">
        <f t="shared" si="10"/>
        <v>4010202</v>
      </c>
      <c r="O17" s="5">
        <v>45286</v>
      </c>
      <c r="P17" s="5">
        <f t="shared" si="11"/>
        <v>45286</v>
      </c>
      <c r="R17" s="4" t="str">
        <f t="shared" si="1"/>
        <v>{"</v>
      </c>
      <c r="S17" s="4" t="str">
        <f t="shared" si="2"/>
        <v>"</v>
      </c>
      <c r="T17" s="4" t="str">
        <f t="shared" si="3"/>
        <v xml:space="preserve">: </v>
      </c>
      <c r="U17" s="4" t="str">
        <f t="shared" si="4"/>
        <v>100.0</v>
      </c>
      <c r="V17" s="4" t="str">
        <f t="shared" si="5"/>
        <v>}</v>
      </c>
      <c r="X17" s="8" t="str">
        <f t="shared" si="12"/>
        <v>15%</v>
      </c>
      <c r="Y17" s="4" t="str">
        <f t="shared" si="13"/>
        <v>صنف لتسجيل موازنة المبيعات 2024</v>
      </c>
      <c r="Z17" s="4">
        <f t="shared" si="14"/>
        <v>1</v>
      </c>
      <c r="AG17" s="27">
        <f t="shared" si="15"/>
        <v>52861</v>
      </c>
    </row>
    <row r="18" spans="1:33" x14ac:dyDescent="0.2">
      <c r="A18" s="4" t="s">
        <v>795</v>
      </c>
      <c r="C18" s="5" t="str">
        <f t="shared" si="16"/>
        <v/>
      </c>
      <c r="D18" s="5">
        <v>45271</v>
      </c>
      <c r="E18" s="5" t="str">
        <f t="shared" si="6"/>
        <v/>
      </c>
      <c r="F18" s="5" t="str">
        <f t="shared" si="7"/>
        <v/>
      </c>
      <c r="G18" s="4">
        <v>15858.33</v>
      </c>
      <c r="H18" s="7">
        <f t="shared" si="8"/>
        <v>15858</v>
      </c>
      <c r="I18" s="4" t="str">
        <f>VLOOKUP(K18,'Customers VS CC'!$A$1:$G$9999,4,FALSE)</f>
        <v>شركة مديدة للرعاية الطبية</v>
      </c>
      <c r="J18" s="4" t="str">
        <f t="shared" si="9"/>
        <v/>
      </c>
      <c r="K18" s="4">
        <v>10245</v>
      </c>
      <c r="L18" s="4">
        <f>VLOOKUP(K18,'CC Odoo'!$A$1:$E$998,4,FALSE)</f>
        <v>1017</v>
      </c>
      <c r="M18" s="4" t="str">
        <f t="shared" si="0"/>
        <v>{"1017": 100.0}</v>
      </c>
      <c r="N18" s="4" t="str">
        <f t="shared" si="10"/>
        <v>101011002</v>
      </c>
      <c r="O18" s="5">
        <v>45286</v>
      </c>
      <c r="P18" s="5" t="str">
        <f t="shared" si="11"/>
        <v/>
      </c>
      <c r="R18" s="4" t="str">
        <f t="shared" si="1"/>
        <v>{"</v>
      </c>
      <c r="S18" s="4" t="str">
        <f t="shared" si="2"/>
        <v>"</v>
      </c>
      <c r="T18" s="4" t="str">
        <f t="shared" si="3"/>
        <v xml:space="preserve">: </v>
      </c>
      <c r="U18" s="4" t="str">
        <f t="shared" si="4"/>
        <v>100.0</v>
      </c>
      <c r="V18" s="4" t="str">
        <f t="shared" si="5"/>
        <v>}</v>
      </c>
      <c r="X18" s="8" t="str">
        <f t="shared" si="12"/>
        <v/>
      </c>
      <c r="Y18" s="4" t="str">
        <f t="shared" si="13"/>
        <v>خصم ضمان أعمال</v>
      </c>
      <c r="Z18" s="4">
        <f t="shared" si="14"/>
        <v>-1</v>
      </c>
      <c r="AG18" s="27">
        <f t="shared" si="15"/>
        <v>-15858</v>
      </c>
    </row>
    <row r="19" spans="1:33" x14ac:dyDescent="0.2">
      <c r="A19" s="4" t="s">
        <v>796</v>
      </c>
      <c r="C19" s="5" t="str">
        <f t="shared" si="16"/>
        <v/>
      </c>
      <c r="D19" s="5">
        <v>45271</v>
      </c>
      <c r="E19" s="5" t="str">
        <f t="shared" si="6"/>
        <v/>
      </c>
      <c r="F19" s="5" t="str">
        <f t="shared" si="7"/>
        <v/>
      </c>
      <c r="G19" s="4">
        <v>2643.06</v>
      </c>
      <c r="H19" s="7">
        <f t="shared" si="8"/>
        <v>2643</v>
      </c>
      <c r="I19" s="4" t="str">
        <f>VLOOKUP(K19,'Customers VS CC'!$A$1:$G$9999,4,FALSE)</f>
        <v>شركة مديدة للرعاية الطبية</v>
      </c>
      <c r="J19" s="4" t="str">
        <f t="shared" si="9"/>
        <v/>
      </c>
      <c r="K19" s="4">
        <v>10245</v>
      </c>
      <c r="L19" s="4">
        <f>VLOOKUP(K19,'CC Odoo'!$A$1:$E$998,4,FALSE)</f>
        <v>1017</v>
      </c>
      <c r="M19" s="4" t="str">
        <f t="shared" si="0"/>
        <v>{"1017": 100.0}</v>
      </c>
      <c r="N19" s="4" t="str">
        <f t="shared" si="10"/>
        <v>2010306</v>
      </c>
      <c r="O19" s="5">
        <v>45286</v>
      </c>
      <c r="P19" s="5" t="str">
        <f t="shared" si="11"/>
        <v/>
      </c>
      <c r="R19" s="4" t="str">
        <f t="shared" si="1"/>
        <v>{"</v>
      </c>
      <c r="S19" s="4" t="str">
        <f t="shared" si="2"/>
        <v>"</v>
      </c>
      <c r="T19" s="4" t="str">
        <f t="shared" si="3"/>
        <v xml:space="preserve">: </v>
      </c>
      <c r="U19" s="4" t="str">
        <f t="shared" si="4"/>
        <v>100.0</v>
      </c>
      <c r="V19" s="4" t="str">
        <f t="shared" si="5"/>
        <v>}</v>
      </c>
      <c r="X19" s="8" t="str">
        <f t="shared" si="12"/>
        <v>5%</v>
      </c>
      <c r="Y19" s="4" t="str">
        <f t="shared" si="13"/>
        <v>خصم دفعة مقدمة</v>
      </c>
      <c r="Z19" s="4">
        <f t="shared" si="14"/>
        <v>-1</v>
      </c>
      <c r="AG19" s="27">
        <f t="shared" si="15"/>
        <v>-2643</v>
      </c>
    </row>
    <row r="20" spans="1:33" x14ac:dyDescent="0.2">
      <c r="A20" s="4" t="s">
        <v>794</v>
      </c>
      <c r="C20" s="5">
        <f t="shared" si="16"/>
        <v>0</v>
      </c>
      <c r="D20" s="5">
        <v>45272</v>
      </c>
      <c r="E20" s="5">
        <f t="shared" si="6"/>
        <v>45272</v>
      </c>
      <c r="F20" s="5">
        <f t="shared" si="7"/>
        <v>45272</v>
      </c>
      <c r="G20" s="4">
        <v>4782608.7</v>
      </c>
      <c r="H20" s="7">
        <f t="shared" si="8"/>
        <v>4782609</v>
      </c>
      <c r="I20" s="4" t="str">
        <f>VLOOKUP(K20,'Customers VS CC'!$A$1:$G$9999,4,FALSE)</f>
        <v>شركة شراء سكراب</v>
      </c>
      <c r="J20" s="4" t="str">
        <f t="shared" si="9"/>
        <v>شركة شراء سكراب</v>
      </c>
      <c r="K20" s="4">
        <v>50002</v>
      </c>
      <c r="L20" s="4">
        <f>VLOOKUP(K20,'CC Odoo'!$A$1:$E$998,4,FALSE)</f>
        <v>1086</v>
      </c>
      <c r="M20" s="4" t="str">
        <f t="shared" si="0"/>
        <v>{"1086": 100.0}</v>
      </c>
      <c r="N20" s="4" t="str">
        <f t="shared" si="10"/>
        <v>4010403</v>
      </c>
      <c r="O20" s="5">
        <v>45306</v>
      </c>
      <c r="P20" s="5">
        <f t="shared" si="11"/>
        <v>45306</v>
      </c>
      <c r="R20" s="4" t="str">
        <f t="shared" si="1"/>
        <v>{"</v>
      </c>
      <c r="S20" s="4" t="str">
        <f t="shared" si="2"/>
        <v>"</v>
      </c>
      <c r="T20" s="4" t="str">
        <f t="shared" si="3"/>
        <v xml:space="preserve">: </v>
      </c>
      <c r="U20" s="4" t="str">
        <f t="shared" si="4"/>
        <v>100.0</v>
      </c>
      <c r="V20" s="4" t="str">
        <f t="shared" si="5"/>
        <v>}</v>
      </c>
      <c r="X20" s="8" t="str">
        <f t="shared" si="12"/>
        <v/>
      </c>
      <c r="Y20" s="4" t="str">
        <f t="shared" si="13"/>
        <v>بيع سكراب</v>
      </c>
      <c r="Z20" s="4">
        <f t="shared" si="14"/>
        <v>1</v>
      </c>
      <c r="AG20" s="27">
        <f t="shared" si="15"/>
        <v>4782609</v>
      </c>
    </row>
    <row r="21" spans="1:33" x14ac:dyDescent="0.2">
      <c r="A21" s="4" t="s">
        <v>794</v>
      </c>
      <c r="C21" s="5">
        <f t="shared" si="16"/>
        <v>0</v>
      </c>
      <c r="D21" s="5">
        <v>45273</v>
      </c>
      <c r="E21" s="5">
        <f t="shared" si="6"/>
        <v>45273</v>
      </c>
      <c r="F21" s="5">
        <f t="shared" si="7"/>
        <v>45273</v>
      </c>
      <c r="G21" s="4">
        <v>111920.55</v>
      </c>
      <c r="H21" s="7">
        <f t="shared" si="8"/>
        <v>111921</v>
      </c>
      <c r="I21" s="4" t="str">
        <f>VLOOKUP(K21,'Customers VS CC'!$A$1:$G$9999,4,FALSE)</f>
        <v>شركة العراب للمقاولات</v>
      </c>
      <c r="J21" s="4" t="str">
        <f t="shared" si="9"/>
        <v>شركة العراب للمقاولات</v>
      </c>
      <c r="K21" s="4">
        <v>10077</v>
      </c>
      <c r="L21" s="4">
        <f>VLOOKUP(K21,'CC Odoo'!$A$1:$E$998,4,FALSE)</f>
        <v>851</v>
      </c>
      <c r="M21" s="4" t="str">
        <f t="shared" si="0"/>
        <v>{"851": 100.0}</v>
      </c>
      <c r="N21" s="4" t="str">
        <f t="shared" si="10"/>
        <v>4010202</v>
      </c>
      <c r="O21" s="5">
        <v>45280</v>
      </c>
      <c r="P21" s="5">
        <f t="shared" si="11"/>
        <v>45280</v>
      </c>
      <c r="R21" s="4" t="str">
        <f t="shared" si="1"/>
        <v>{"</v>
      </c>
      <c r="S21" s="4" t="str">
        <f t="shared" si="2"/>
        <v>"</v>
      </c>
      <c r="T21" s="4" t="str">
        <f t="shared" si="3"/>
        <v xml:space="preserve">: </v>
      </c>
      <c r="U21" s="4" t="str">
        <f t="shared" si="4"/>
        <v>100.0</v>
      </c>
      <c r="V21" s="4" t="str">
        <f t="shared" si="5"/>
        <v>}</v>
      </c>
      <c r="X21" s="8" t="str">
        <f t="shared" si="12"/>
        <v>15%</v>
      </c>
      <c r="Y21" s="4" t="str">
        <f t="shared" si="13"/>
        <v>صنف لتسجيل موازنة المبيعات 2024</v>
      </c>
      <c r="Z21" s="4">
        <f t="shared" si="14"/>
        <v>1</v>
      </c>
      <c r="AG21" s="27">
        <f t="shared" si="15"/>
        <v>111921</v>
      </c>
    </row>
    <row r="22" spans="1:33" x14ac:dyDescent="0.2">
      <c r="A22" s="4" t="s">
        <v>806</v>
      </c>
      <c r="C22" s="5" t="str">
        <f t="shared" si="16"/>
        <v/>
      </c>
      <c r="D22" s="5">
        <v>45273</v>
      </c>
      <c r="E22" s="5" t="str">
        <f t="shared" si="6"/>
        <v/>
      </c>
      <c r="F22" s="5" t="str">
        <f t="shared" si="7"/>
        <v/>
      </c>
      <c r="G22" s="4">
        <v>22384.11</v>
      </c>
      <c r="H22" s="7">
        <f t="shared" si="8"/>
        <v>22384</v>
      </c>
      <c r="I22" s="4" t="str">
        <f>VLOOKUP(K22,'Customers VS CC'!$A$1:$G$9999,4,FALSE)</f>
        <v>شركة العراب للمقاولات</v>
      </c>
      <c r="J22" s="4" t="str">
        <f t="shared" si="9"/>
        <v/>
      </c>
      <c r="K22" s="4">
        <v>10077</v>
      </c>
      <c r="L22" s="4">
        <f>VLOOKUP(K22,'CC Odoo'!$A$1:$E$998,4,FALSE)</f>
        <v>851</v>
      </c>
      <c r="M22" s="4" t="str">
        <f t="shared" si="0"/>
        <v>{"851": 100.0}</v>
      </c>
      <c r="N22" s="4" t="str">
        <f t="shared" si="10"/>
        <v>101011002</v>
      </c>
      <c r="O22" s="5">
        <v>45280</v>
      </c>
      <c r="P22" s="5" t="str">
        <f t="shared" si="11"/>
        <v/>
      </c>
      <c r="R22" s="4" t="str">
        <f t="shared" si="1"/>
        <v>{"</v>
      </c>
      <c r="S22" s="4" t="str">
        <f t="shared" si="2"/>
        <v>"</v>
      </c>
      <c r="T22" s="4" t="str">
        <f t="shared" si="3"/>
        <v xml:space="preserve">: </v>
      </c>
      <c r="U22" s="4" t="str">
        <f t="shared" si="4"/>
        <v>100.0</v>
      </c>
      <c r="V22" s="4" t="str">
        <f t="shared" si="5"/>
        <v>}</v>
      </c>
      <c r="X22" s="8" t="str">
        <f t="shared" si="12"/>
        <v/>
      </c>
      <c r="Y22" s="4" t="str">
        <f t="shared" si="13"/>
        <v>خصم ضمان أعمال</v>
      </c>
      <c r="Z22" s="4">
        <f t="shared" si="14"/>
        <v>-1</v>
      </c>
      <c r="AG22" s="27">
        <f t="shared" si="15"/>
        <v>-22384</v>
      </c>
    </row>
    <row r="23" spans="1:33" x14ac:dyDescent="0.2">
      <c r="A23" s="4" t="s">
        <v>795</v>
      </c>
      <c r="C23" s="5" t="str">
        <f t="shared" si="16"/>
        <v/>
      </c>
      <c r="D23" s="5">
        <v>45273</v>
      </c>
      <c r="E23" s="5" t="str">
        <f t="shared" si="6"/>
        <v/>
      </c>
      <c r="F23" s="5" t="str">
        <f t="shared" si="7"/>
        <v/>
      </c>
      <c r="G23" s="4">
        <v>0</v>
      </c>
      <c r="H23" s="7">
        <f t="shared" si="8"/>
        <v>0</v>
      </c>
      <c r="I23" s="4" t="str">
        <f>VLOOKUP(K23,'Customers VS CC'!$A$1:$G$9999,4,FALSE)</f>
        <v>شركة العراب للمقاولات</v>
      </c>
      <c r="J23" s="4" t="str">
        <f t="shared" si="9"/>
        <v/>
      </c>
      <c r="K23" s="4">
        <v>10077</v>
      </c>
      <c r="L23" s="4">
        <f>VLOOKUP(K23,'CC Odoo'!$A$1:$E$998,4,FALSE)</f>
        <v>851</v>
      </c>
      <c r="M23" s="4" t="str">
        <f t="shared" si="0"/>
        <v>{"851": 100.0}</v>
      </c>
      <c r="N23" s="4" t="str">
        <f t="shared" si="10"/>
        <v>101011002</v>
      </c>
      <c r="O23" s="5">
        <v>45280</v>
      </c>
      <c r="P23" s="5" t="str">
        <f t="shared" si="11"/>
        <v/>
      </c>
      <c r="R23" s="4" t="str">
        <f t="shared" si="1"/>
        <v>{"</v>
      </c>
      <c r="S23" s="4" t="str">
        <f t="shared" si="2"/>
        <v>"</v>
      </c>
      <c r="T23" s="4" t="str">
        <f t="shared" si="3"/>
        <v xml:space="preserve">: </v>
      </c>
      <c r="U23" s="4" t="str">
        <f t="shared" si="4"/>
        <v>100.0</v>
      </c>
      <c r="V23" s="4" t="str">
        <f t="shared" si="5"/>
        <v>}</v>
      </c>
      <c r="X23" s="8" t="str">
        <f t="shared" si="12"/>
        <v/>
      </c>
      <c r="Y23" s="4" t="str">
        <f t="shared" si="13"/>
        <v>خصم ضمان أعمال</v>
      </c>
      <c r="Z23" s="4">
        <f t="shared" si="14"/>
        <v>-1</v>
      </c>
      <c r="AG23" s="27">
        <f t="shared" si="15"/>
        <v>0</v>
      </c>
    </row>
    <row r="24" spans="1:33" x14ac:dyDescent="0.2">
      <c r="A24" s="4" t="s">
        <v>796</v>
      </c>
      <c r="C24" s="5" t="str">
        <f t="shared" si="16"/>
        <v/>
      </c>
      <c r="D24" s="5">
        <v>45273</v>
      </c>
      <c r="E24" s="5" t="str">
        <f t="shared" si="6"/>
        <v/>
      </c>
      <c r="F24" s="5" t="str">
        <f t="shared" si="7"/>
        <v/>
      </c>
      <c r="G24" s="4">
        <v>11192.06</v>
      </c>
      <c r="H24" s="7">
        <f t="shared" si="8"/>
        <v>11192</v>
      </c>
      <c r="I24" s="4" t="str">
        <f>VLOOKUP(K24,'Customers VS CC'!$A$1:$G$9999,4,FALSE)</f>
        <v>شركة العراب للمقاولات</v>
      </c>
      <c r="J24" s="4" t="str">
        <f t="shared" si="9"/>
        <v/>
      </c>
      <c r="K24" s="4">
        <v>10077</v>
      </c>
      <c r="L24" s="4">
        <f>VLOOKUP(K24,'CC Odoo'!$A$1:$E$998,4,FALSE)</f>
        <v>851</v>
      </c>
      <c r="M24" s="4" t="str">
        <f t="shared" si="0"/>
        <v>{"851": 100.0}</v>
      </c>
      <c r="N24" s="4" t="str">
        <f t="shared" si="10"/>
        <v>2010306</v>
      </c>
      <c r="O24" s="5">
        <v>45280</v>
      </c>
      <c r="P24" s="5" t="str">
        <f t="shared" si="11"/>
        <v/>
      </c>
      <c r="R24" s="4" t="str">
        <f t="shared" si="1"/>
        <v>{"</v>
      </c>
      <c r="S24" s="4" t="str">
        <f t="shared" si="2"/>
        <v>"</v>
      </c>
      <c r="T24" s="4" t="str">
        <f t="shared" si="3"/>
        <v xml:space="preserve">: </v>
      </c>
      <c r="U24" s="4" t="str">
        <f t="shared" si="4"/>
        <v>100.0</v>
      </c>
      <c r="V24" s="4" t="str">
        <f t="shared" si="5"/>
        <v>}</v>
      </c>
      <c r="X24" s="8" t="str">
        <f t="shared" si="12"/>
        <v>5%</v>
      </c>
      <c r="Y24" s="4" t="str">
        <f t="shared" si="13"/>
        <v>خصم دفعة مقدمة</v>
      </c>
      <c r="Z24" s="4">
        <f t="shared" si="14"/>
        <v>-1</v>
      </c>
      <c r="AG24" s="27">
        <f t="shared" si="15"/>
        <v>-11192</v>
      </c>
    </row>
    <row r="25" spans="1:33" x14ac:dyDescent="0.2">
      <c r="A25" s="4" t="s">
        <v>794</v>
      </c>
      <c r="C25" s="5">
        <f t="shared" si="16"/>
        <v>0</v>
      </c>
      <c r="D25" s="5">
        <v>45273</v>
      </c>
      <c r="E25" s="5">
        <f t="shared" si="6"/>
        <v>45273</v>
      </c>
      <c r="F25" s="5">
        <f t="shared" si="7"/>
        <v>45273</v>
      </c>
      <c r="G25" s="4">
        <v>19212.5</v>
      </c>
      <c r="H25" s="7">
        <f t="shared" si="8"/>
        <v>19213</v>
      </c>
      <c r="I25" s="4" t="str">
        <f>VLOOKUP(K25,'Customers VS CC'!$A$1:$G$9999,4,FALSE)</f>
        <v>شركة شراء سكراب</v>
      </c>
      <c r="J25" s="4" t="str">
        <f t="shared" si="9"/>
        <v>شركة شراء سكراب</v>
      </c>
      <c r="K25" s="4">
        <v>50002</v>
      </c>
      <c r="L25" s="4">
        <f>VLOOKUP(K25,'CC Odoo'!$A$1:$E$998,4,FALSE)</f>
        <v>1086</v>
      </c>
      <c r="M25" s="4" t="str">
        <f t="shared" si="0"/>
        <v>{"1086": 100.0}</v>
      </c>
      <c r="N25" s="4" t="str">
        <f t="shared" si="10"/>
        <v>4010403</v>
      </c>
      <c r="O25" s="5">
        <v>45306</v>
      </c>
      <c r="P25" s="5">
        <f t="shared" si="11"/>
        <v>45306</v>
      </c>
      <c r="R25" s="4" t="str">
        <f t="shared" si="1"/>
        <v>{"</v>
      </c>
      <c r="S25" s="4" t="str">
        <f t="shared" si="2"/>
        <v>"</v>
      </c>
      <c r="T25" s="4" t="str">
        <f t="shared" si="3"/>
        <v xml:space="preserve">: </v>
      </c>
      <c r="U25" s="4" t="str">
        <f t="shared" si="4"/>
        <v>100.0</v>
      </c>
      <c r="V25" s="4" t="str">
        <f t="shared" si="5"/>
        <v>}</v>
      </c>
      <c r="X25" s="8" t="str">
        <f t="shared" si="12"/>
        <v/>
      </c>
      <c r="Y25" s="4" t="str">
        <f t="shared" si="13"/>
        <v>بيع سكراب</v>
      </c>
      <c r="Z25" s="4">
        <f t="shared" si="14"/>
        <v>1</v>
      </c>
      <c r="AG25" s="27">
        <f t="shared" si="15"/>
        <v>19213</v>
      </c>
    </row>
    <row r="26" spans="1:33" x14ac:dyDescent="0.2">
      <c r="A26" s="4" t="s">
        <v>794</v>
      </c>
      <c r="C26" s="5" t="str">
        <f t="shared" si="16"/>
        <v/>
      </c>
      <c r="D26" s="5">
        <v>45273</v>
      </c>
      <c r="E26" s="5">
        <f t="shared" si="6"/>
        <v>45273</v>
      </c>
      <c r="F26" s="5">
        <f t="shared" si="7"/>
        <v>45273</v>
      </c>
      <c r="G26" s="4">
        <v>1652.17</v>
      </c>
      <c r="H26" s="7">
        <f t="shared" si="8"/>
        <v>1652</v>
      </c>
      <c r="I26" s="4" t="str">
        <f>VLOOKUP(K26,'Customers VS CC'!$A$1:$G$9999,4,FALSE)</f>
        <v>شركة شراء سكراب</v>
      </c>
      <c r="J26" s="4" t="str">
        <f t="shared" si="9"/>
        <v>شركة شراء سكراب</v>
      </c>
      <c r="K26" s="4">
        <v>50002</v>
      </c>
      <c r="L26" s="4">
        <f>VLOOKUP(K26,'CC Odoo'!$A$1:$E$998,4,FALSE)</f>
        <v>1086</v>
      </c>
      <c r="M26" s="4" t="str">
        <f t="shared" si="0"/>
        <v>{"1086": 100.0}</v>
      </c>
      <c r="N26" s="4" t="str">
        <f t="shared" si="10"/>
        <v>4010403</v>
      </c>
      <c r="O26" s="5">
        <v>45306</v>
      </c>
      <c r="P26" s="5">
        <f t="shared" si="11"/>
        <v>45306</v>
      </c>
      <c r="R26" s="4" t="str">
        <f t="shared" si="1"/>
        <v>{"</v>
      </c>
      <c r="S26" s="4" t="str">
        <f t="shared" si="2"/>
        <v>"</v>
      </c>
      <c r="T26" s="4" t="str">
        <f t="shared" si="3"/>
        <v xml:space="preserve">: </v>
      </c>
      <c r="U26" s="4" t="str">
        <f t="shared" si="4"/>
        <v>100.0</v>
      </c>
      <c r="V26" s="4" t="str">
        <f t="shared" si="5"/>
        <v>}</v>
      </c>
      <c r="X26" s="8" t="str">
        <f t="shared" si="12"/>
        <v/>
      </c>
      <c r="Y26" s="4" t="str">
        <f t="shared" si="13"/>
        <v>بيع سكراب</v>
      </c>
      <c r="Z26" s="4">
        <f t="shared" si="14"/>
        <v>1</v>
      </c>
      <c r="AG26" s="27">
        <f t="shared" si="15"/>
        <v>1652</v>
      </c>
    </row>
    <row r="27" spans="1:33" x14ac:dyDescent="0.2">
      <c r="A27" s="4" t="s">
        <v>794</v>
      </c>
      <c r="C27" s="5" t="str">
        <f t="shared" si="16"/>
        <v/>
      </c>
      <c r="D27" s="5">
        <v>45273</v>
      </c>
      <c r="E27" s="5">
        <f t="shared" si="6"/>
        <v>45273</v>
      </c>
      <c r="F27" s="5">
        <f t="shared" si="7"/>
        <v>45273</v>
      </c>
      <c r="G27" s="4">
        <v>22308.75</v>
      </c>
      <c r="H27" s="7">
        <f t="shared" si="8"/>
        <v>22309</v>
      </c>
      <c r="I27" s="4" t="str">
        <f>VLOOKUP(K27,'Customers VS CC'!$A$1:$G$9999,4,FALSE)</f>
        <v>شركة شراء سكراب</v>
      </c>
      <c r="J27" s="4" t="str">
        <f t="shared" si="9"/>
        <v>شركة شراء سكراب</v>
      </c>
      <c r="K27" s="4">
        <v>50002</v>
      </c>
      <c r="L27" s="4">
        <f>VLOOKUP(K27,'CC Odoo'!$A$1:$E$998,4,FALSE)</f>
        <v>1086</v>
      </c>
      <c r="M27" s="4" t="str">
        <f t="shared" si="0"/>
        <v>{"1086": 100.0}</v>
      </c>
      <c r="N27" s="4" t="str">
        <f t="shared" si="10"/>
        <v>4010403</v>
      </c>
      <c r="O27" s="5">
        <v>45306</v>
      </c>
      <c r="P27" s="5">
        <f t="shared" si="11"/>
        <v>45306</v>
      </c>
      <c r="R27" s="4" t="str">
        <f t="shared" si="1"/>
        <v>{"</v>
      </c>
      <c r="S27" s="4" t="str">
        <f t="shared" si="2"/>
        <v>"</v>
      </c>
      <c r="T27" s="4" t="str">
        <f t="shared" si="3"/>
        <v xml:space="preserve">: </v>
      </c>
      <c r="U27" s="4" t="str">
        <f t="shared" si="4"/>
        <v>100.0</v>
      </c>
      <c r="V27" s="4" t="str">
        <f t="shared" si="5"/>
        <v>}</v>
      </c>
      <c r="X27" s="8" t="str">
        <f t="shared" si="12"/>
        <v/>
      </c>
      <c r="Y27" s="4" t="str">
        <f t="shared" si="13"/>
        <v>بيع سكراب</v>
      </c>
      <c r="Z27" s="4">
        <f t="shared" si="14"/>
        <v>1</v>
      </c>
      <c r="AG27" s="27">
        <f t="shared" si="15"/>
        <v>22309</v>
      </c>
    </row>
    <row r="28" spans="1:33" x14ac:dyDescent="0.2">
      <c r="A28" s="4" t="s">
        <v>794</v>
      </c>
      <c r="C28" s="5" t="str">
        <f t="shared" si="16"/>
        <v/>
      </c>
      <c r="D28" s="5">
        <v>45273</v>
      </c>
      <c r="E28" s="5">
        <f t="shared" si="6"/>
        <v>45273</v>
      </c>
      <c r="F28" s="5">
        <f t="shared" si="7"/>
        <v>45273</v>
      </c>
      <c r="G28" s="4">
        <v>4756</v>
      </c>
      <c r="H28" s="7">
        <f t="shared" si="8"/>
        <v>4756</v>
      </c>
      <c r="I28" s="4" t="str">
        <f>VLOOKUP(K28,'Customers VS CC'!$A$1:$G$9999,4,FALSE)</f>
        <v>شركة شراء سكراب</v>
      </c>
      <c r="J28" s="4" t="str">
        <f t="shared" si="9"/>
        <v>شركة شراء سكراب</v>
      </c>
      <c r="K28" s="4">
        <v>50002</v>
      </c>
      <c r="L28" s="4">
        <f>VLOOKUP(K28,'CC Odoo'!$A$1:$E$998,4,FALSE)</f>
        <v>1086</v>
      </c>
      <c r="M28" s="4" t="str">
        <f t="shared" si="0"/>
        <v>{"1086": 100.0}</v>
      </c>
      <c r="N28" s="4" t="str">
        <f t="shared" si="10"/>
        <v>4010403</v>
      </c>
      <c r="O28" s="5">
        <v>45306</v>
      </c>
      <c r="P28" s="5">
        <f t="shared" si="11"/>
        <v>45306</v>
      </c>
      <c r="R28" s="4" t="str">
        <f t="shared" si="1"/>
        <v>{"</v>
      </c>
      <c r="S28" s="4" t="str">
        <f t="shared" si="2"/>
        <v>"</v>
      </c>
      <c r="T28" s="4" t="str">
        <f t="shared" si="3"/>
        <v xml:space="preserve">: </v>
      </c>
      <c r="U28" s="4" t="str">
        <f t="shared" si="4"/>
        <v>100.0</v>
      </c>
      <c r="V28" s="4" t="str">
        <f t="shared" si="5"/>
        <v>}</v>
      </c>
      <c r="X28" s="8" t="str">
        <f t="shared" si="12"/>
        <v/>
      </c>
      <c r="Y28" s="4" t="str">
        <f t="shared" si="13"/>
        <v>بيع سكراب</v>
      </c>
      <c r="Z28" s="4">
        <f t="shared" si="14"/>
        <v>1</v>
      </c>
      <c r="AG28" s="27">
        <f t="shared" si="15"/>
        <v>4756</v>
      </c>
    </row>
    <row r="29" spans="1:33" x14ac:dyDescent="0.2">
      <c r="A29" s="4" t="s">
        <v>794</v>
      </c>
      <c r="C29" s="5" t="str">
        <f t="shared" si="16"/>
        <v/>
      </c>
      <c r="D29" s="5">
        <v>45273</v>
      </c>
      <c r="E29" s="5">
        <f t="shared" si="6"/>
        <v>45273</v>
      </c>
      <c r="F29" s="5">
        <f t="shared" si="7"/>
        <v>45273</v>
      </c>
      <c r="G29" s="4">
        <v>3629.3</v>
      </c>
      <c r="H29" s="7">
        <f t="shared" si="8"/>
        <v>3629</v>
      </c>
      <c r="I29" s="4" t="str">
        <f>VLOOKUP(K29,'Customers VS CC'!$A$1:$G$9999,4,FALSE)</f>
        <v>شركة شراء سكراب</v>
      </c>
      <c r="J29" s="4" t="str">
        <f t="shared" si="9"/>
        <v>شركة شراء سكراب</v>
      </c>
      <c r="K29" s="4">
        <v>50002</v>
      </c>
      <c r="L29" s="4">
        <f>VLOOKUP(K29,'CC Odoo'!$A$1:$E$998,4,FALSE)</f>
        <v>1086</v>
      </c>
      <c r="M29" s="4" t="str">
        <f t="shared" si="0"/>
        <v>{"1086": 100.0}</v>
      </c>
      <c r="N29" s="4" t="str">
        <f t="shared" si="10"/>
        <v>4010403</v>
      </c>
      <c r="O29" s="5">
        <v>45306</v>
      </c>
      <c r="P29" s="5">
        <f t="shared" si="11"/>
        <v>45306</v>
      </c>
      <c r="R29" s="4" t="str">
        <f t="shared" si="1"/>
        <v>{"</v>
      </c>
      <c r="S29" s="4" t="str">
        <f t="shared" si="2"/>
        <v>"</v>
      </c>
      <c r="T29" s="4" t="str">
        <f t="shared" si="3"/>
        <v xml:space="preserve">: </v>
      </c>
      <c r="U29" s="4" t="str">
        <f t="shared" si="4"/>
        <v>100.0</v>
      </c>
      <c r="V29" s="4" t="str">
        <f t="shared" si="5"/>
        <v>}</v>
      </c>
      <c r="X29" s="8" t="str">
        <f t="shared" si="12"/>
        <v/>
      </c>
      <c r="Y29" s="4" t="str">
        <f t="shared" si="13"/>
        <v>بيع سكراب</v>
      </c>
      <c r="Z29" s="4">
        <f t="shared" si="14"/>
        <v>1</v>
      </c>
      <c r="AG29" s="27">
        <f t="shared" si="15"/>
        <v>3629</v>
      </c>
    </row>
    <row r="30" spans="1:33" x14ac:dyDescent="0.2">
      <c r="A30" s="4" t="s">
        <v>794</v>
      </c>
      <c r="C30" s="5">
        <f t="shared" si="16"/>
        <v>0</v>
      </c>
      <c r="D30" s="5">
        <v>45274</v>
      </c>
      <c r="E30" s="5">
        <f t="shared" si="6"/>
        <v>45274</v>
      </c>
      <c r="F30" s="5">
        <f t="shared" si="7"/>
        <v>45274</v>
      </c>
      <c r="G30" s="4">
        <v>421493.04</v>
      </c>
      <c r="H30" s="7">
        <f t="shared" si="8"/>
        <v>421493</v>
      </c>
      <c r="I30" s="4" t="str">
        <f>VLOOKUP(K30,'Customers VS CC'!$A$1:$G$9999,4,FALSE)</f>
        <v>شركة مجموعة الدكتور سليمان الحبيب للخدمات الطبية</v>
      </c>
      <c r="J30" s="4" t="str">
        <f t="shared" si="9"/>
        <v>شركة مجموعة الدكتور سليمان الحبيب للخدمات الطبية</v>
      </c>
      <c r="K30" s="4">
        <v>10214</v>
      </c>
      <c r="L30" s="4">
        <f>VLOOKUP(K30,'CC Odoo'!$A$1:$E$998,4,FALSE)</f>
        <v>986</v>
      </c>
      <c r="M30" s="4" t="str">
        <f t="shared" si="0"/>
        <v>{"986": 100.0}</v>
      </c>
      <c r="N30" s="4" t="str">
        <f t="shared" si="10"/>
        <v>4010202</v>
      </c>
      <c r="O30" s="5">
        <v>45304</v>
      </c>
      <c r="P30" s="5">
        <f t="shared" si="11"/>
        <v>45304</v>
      </c>
      <c r="R30" s="4" t="str">
        <f t="shared" si="1"/>
        <v>{"</v>
      </c>
      <c r="S30" s="4" t="str">
        <f t="shared" si="2"/>
        <v>"</v>
      </c>
      <c r="T30" s="4" t="str">
        <f t="shared" si="3"/>
        <v xml:space="preserve">: </v>
      </c>
      <c r="U30" s="4" t="str">
        <f t="shared" si="4"/>
        <v>100.0</v>
      </c>
      <c r="V30" s="4" t="str">
        <f t="shared" si="5"/>
        <v>}</v>
      </c>
      <c r="X30" s="8" t="str">
        <f t="shared" si="12"/>
        <v>15%</v>
      </c>
      <c r="Y30" s="4" t="str">
        <f t="shared" si="13"/>
        <v>صنف لتسجيل موازنة المبيعات 2024</v>
      </c>
      <c r="Z30" s="4">
        <f t="shared" si="14"/>
        <v>1</v>
      </c>
      <c r="AG30" s="27">
        <f t="shared" si="15"/>
        <v>421493</v>
      </c>
    </row>
    <row r="31" spans="1:33" x14ac:dyDescent="0.2">
      <c r="A31" s="4" t="s">
        <v>795</v>
      </c>
      <c r="C31" s="5" t="str">
        <f t="shared" si="16"/>
        <v/>
      </c>
      <c r="D31" s="5">
        <v>45274</v>
      </c>
      <c r="E31" s="5" t="str">
        <f t="shared" si="6"/>
        <v/>
      </c>
      <c r="F31" s="5" t="str">
        <f t="shared" si="7"/>
        <v/>
      </c>
      <c r="G31" s="4">
        <v>211935.02000000002</v>
      </c>
      <c r="H31" s="7">
        <f t="shared" si="8"/>
        <v>211935</v>
      </c>
      <c r="I31" s="4" t="str">
        <f>VLOOKUP(K31,'Customers VS CC'!$A$1:$G$9999,4,FALSE)</f>
        <v>شركة مجموعة الدكتور سليمان الحبيب للخدمات الطبية</v>
      </c>
      <c r="J31" s="4" t="str">
        <f t="shared" si="9"/>
        <v/>
      </c>
      <c r="K31" s="4">
        <v>10214</v>
      </c>
      <c r="L31" s="4">
        <f>VLOOKUP(K31,'CC Odoo'!$A$1:$E$998,4,FALSE)</f>
        <v>986</v>
      </c>
      <c r="M31" s="4" t="str">
        <f t="shared" si="0"/>
        <v>{"986": 100.0}</v>
      </c>
      <c r="N31" s="4" t="str">
        <f t="shared" si="10"/>
        <v>101011002</v>
      </c>
      <c r="O31" s="5">
        <v>45304</v>
      </c>
      <c r="P31" s="5" t="str">
        <f t="shared" si="11"/>
        <v/>
      </c>
      <c r="R31" s="4" t="str">
        <f t="shared" si="1"/>
        <v>{"</v>
      </c>
      <c r="S31" s="4" t="str">
        <f t="shared" si="2"/>
        <v>"</v>
      </c>
      <c r="T31" s="4" t="str">
        <f t="shared" si="3"/>
        <v xml:space="preserve">: </v>
      </c>
      <c r="U31" s="4" t="str">
        <f t="shared" si="4"/>
        <v>100.0</v>
      </c>
      <c r="V31" s="4" t="str">
        <f t="shared" si="5"/>
        <v>}</v>
      </c>
      <c r="X31" s="8" t="str">
        <f t="shared" si="12"/>
        <v/>
      </c>
      <c r="Y31" s="4" t="str">
        <f t="shared" si="13"/>
        <v>خصم ضمان أعمال</v>
      </c>
      <c r="Z31" s="4">
        <f t="shared" si="14"/>
        <v>-1</v>
      </c>
      <c r="AG31" s="27">
        <f t="shared" si="15"/>
        <v>-211935</v>
      </c>
    </row>
    <row r="32" spans="1:33" x14ac:dyDescent="0.2">
      <c r="A32" s="4" t="s">
        <v>796</v>
      </c>
      <c r="C32" s="5" t="str">
        <f t="shared" si="16"/>
        <v/>
      </c>
      <c r="D32" s="5">
        <v>45274</v>
      </c>
      <c r="E32" s="5" t="str">
        <f t="shared" si="6"/>
        <v/>
      </c>
      <c r="F32" s="5" t="str">
        <f t="shared" si="7"/>
        <v/>
      </c>
      <c r="G32" s="4">
        <v>21074.65</v>
      </c>
      <c r="H32" s="7">
        <f t="shared" si="8"/>
        <v>21075</v>
      </c>
      <c r="I32" s="4" t="str">
        <f>VLOOKUP(K32,'Customers VS CC'!$A$1:$G$9999,4,FALSE)</f>
        <v>شركة مجموعة الدكتور سليمان الحبيب للخدمات الطبية</v>
      </c>
      <c r="J32" s="4" t="str">
        <f t="shared" si="9"/>
        <v/>
      </c>
      <c r="K32" s="4">
        <v>10214</v>
      </c>
      <c r="L32" s="4">
        <f>VLOOKUP(K32,'CC Odoo'!$A$1:$E$998,4,FALSE)</f>
        <v>986</v>
      </c>
      <c r="M32" s="4" t="str">
        <f t="shared" si="0"/>
        <v>{"986": 100.0}</v>
      </c>
      <c r="N32" s="4" t="str">
        <f t="shared" si="10"/>
        <v>2010306</v>
      </c>
      <c r="O32" s="5">
        <v>45304</v>
      </c>
      <c r="P32" s="5" t="str">
        <f t="shared" si="11"/>
        <v/>
      </c>
      <c r="R32" s="4" t="str">
        <f t="shared" si="1"/>
        <v>{"</v>
      </c>
      <c r="S32" s="4" t="str">
        <f t="shared" si="2"/>
        <v>"</v>
      </c>
      <c r="T32" s="4" t="str">
        <f t="shared" si="3"/>
        <v xml:space="preserve">: </v>
      </c>
      <c r="U32" s="4" t="str">
        <f t="shared" si="4"/>
        <v>100.0</v>
      </c>
      <c r="V32" s="4" t="str">
        <f t="shared" si="5"/>
        <v>}</v>
      </c>
      <c r="X32" s="8" t="str">
        <f t="shared" si="12"/>
        <v>5%</v>
      </c>
      <c r="Y32" s="4" t="str">
        <f t="shared" si="13"/>
        <v>خصم دفعة مقدمة</v>
      </c>
      <c r="Z32" s="4">
        <f t="shared" si="14"/>
        <v>-1</v>
      </c>
      <c r="AG32" s="27">
        <f t="shared" si="15"/>
        <v>-21075</v>
      </c>
    </row>
    <row r="33" spans="1:33" x14ac:dyDescent="0.2">
      <c r="A33" s="4" t="s">
        <v>794</v>
      </c>
      <c r="C33" s="5">
        <f t="shared" si="16"/>
        <v>0</v>
      </c>
      <c r="D33" s="5">
        <v>45274</v>
      </c>
      <c r="E33" s="5">
        <f t="shared" si="6"/>
        <v>45274</v>
      </c>
      <c r="F33" s="5">
        <f t="shared" si="7"/>
        <v>45274</v>
      </c>
      <c r="G33" s="4">
        <v>318914.49</v>
      </c>
      <c r="H33" s="7">
        <f t="shared" si="8"/>
        <v>318914</v>
      </c>
      <c r="I33" s="4" t="str">
        <f>VLOOKUP(K33,'Customers VS CC'!$A$1:$G$9999,4,FALSE)</f>
        <v>شركة شراء سكراب</v>
      </c>
      <c r="J33" s="4" t="str">
        <f t="shared" si="9"/>
        <v>شركة شراء سكراب</v>
      </c>
      <c r="K33" s="4">
        <v>50002</v>
      </c>
      <c r="L33" s="4">
        <f>VLOOKUP(K33,'CC Odoo'!$A$1:$E$998,4,FALSE)</f>
        <v>1086</v>
      </c>
      <c r="M33" s="4" t="str">
        <f t="shared" si="0"/>
        <v>{"1086": 100.0}</v>
      </c>
      <c r="N33" s="4" t="str">
        <f t="shared" si="10"/>
        <v>4010403</v>
      </c>
      <c r="O33" s="5">
        <v>45306</v>
      </c>
      <c r="P33" s="5">
        <f t="shared" si="11"/>
        <v>45306</v>
      </c>
      <c r="R33" s="4" t="str">
        <f t="shared" si="1"/>
        <v>{"</v>
      </c>
      <c r="S33" s="4" t="str">
        <f t="shared" si="2"/>
        <v>"</v>
      </c>
      <c r="T33" s="4" t="str">
        <f t="shared" si="3"/>
        <v xml:space="preserve">: </v>
      </c>
      <c r="U33" s="4" t="str">
        <f t="shared" si="4"/>
        <v>100.0</v>
      </c>
      <c r="V33" s="4" t="str">
        <f t="shared" si="5"/>
        <v>}</v>
      </c>
      <c r="X33" s="8" t="str">
        <f t="shared" si="12"/>
        <v/>
      </c>
      <c r="Y33" s="4" t="str">
        <f t="shared" si="13"/>
        <v>بيع سكراب</v>
      </c>
      <c r="Z33" s="4">
        <f t="shared" si="14"/>
        <v>1</v>
      </c>
      <c r="AG33" s="27">
        <f t="shared" si="15"/>
        <v>318914</v>
      </c>
    </row>
    <row r="34" spans="1:33" x14ac:dyDescent="0.2">
      <c r="A34" s="4" t="s">
        <v>794</v>
      </c>
      <c r="C34" s="5" t="str">
        <f t="shared" si="16"/>
        <v/>
      </c>
      <c r="D34" s="5">
        <v>45274</v>
      </c>
      <c r="E34" s="5">
        <f t="shared" si="6"/>
        <v>45274</v>
      </c>
      <c r="F34" s="5">
        <f t="shared" si="7"/>
        <v>45274</v>
      </c>
      <c r="G34" s="4">
        <v>1350056.52</v>
      </c>
      <c r="H34" s="7">
        <f t="shared" si="8"/>
        <v>1350057</v>
      </c>
      <c r="I34" s="4" t="str">
        <f>VLOOKUP(K34,'Customers VS CC'!$A$1:$G$9999,4,FALSE)</f>
        <v>شركة شراء سكراب</v>
      </c>
      <c r="J34" s="4" t="str">
        <f t="shared" si="9"/>
        <v>شركة شراء سكراب</v>
      </c>
      <c r="K34" s="4">
        <v>50002</v>
      </c>
      <c r="L34" s="4">
        <f>VLOOKUP(K34,'CC Odoo'!$A$1:$E$998,4,FALSE)</f>
        <v>1086</v>
      </c>
      <c r="M34" s="4" t="str">
        <f t="shared" si="0"/>
        <v>{"1086": 100.0}</v>
      </c>
      <c r="N34" s="4" t="str">
        <f t="shared" si="10"/>
        <v>4010403</v>
      </c>
      <c r="O34" s="5">
        <v>45306</v>
      </c>
      <c r="P34" s="5">
        <f t="shared" si="11"/>
        <v>45306</v>
      </c>
      <c r="R34" s="4" t="str">
        <f t="shared" si="1"/>
        <v>{"</v>
      </c>
      <c r="S34" s="4" t="str">
        <f t="shared" si="2"/>
        <v>"</v>
      </c>
      <c r="T34" s="4" t="str">
        <f t="shared" si="3"/>
        <v xml:space="preserve">: </v>
      </c>
      <c r="U34" s="4" t="str">
        <f t="shared" si="4"/>
        <v>100.0</v>
      </c>
      <c r="V34" s="4" t="str">
        <f t="shared" si="5"/>
        <v>}</v>
      </c>
      <c r="X34" s="8" t="str">
        <f t="shared" si="12"/>
        <v/>
      </c>
      <c r="Y34" s="4" t="str">
        <f t="shared" si="13"/>
        <v>بيع سكراب</v>
      </c>
      <c r="Z34" s="4">
        <f t="shared" si="14"/>
        <v>1</v>
      </c>
      <c r="AG34" s="27">
        <f t="shared" si="15"/>
        <v>1350057</v>
      </c>
    </row>
    <row r="35" spans="1:33" x14ac:dyDescent="0.2">
      <c r="A35" s="4" t="s">
        <v>794</v>
      </c>
      <c r="C35" s="5">
        <f t="shared" si="16"/>
        <v>0</v>
      </c>
      <c r="D35" s="5">
        <v>45276</v>
      </c>
      <c r="E35" s="5">
        <f t="shared" si="6"/>
        <v>45276</v>
      </c>
      <c r="F35" s="5">
        <f t="shared" si="7"/>
        <v>45276</v>
      </c>
      <c r="G35" s="4">
        <v>380688</v>
      </c>
      <c r="H35" s="7">
        <f t="shared" si="8"/>
        <v>380688</v>
      </c>
      <c r="I35" s="4" t="str">
        <f>VLOOKUP(K35,'Customers VS CC'!$A$1:$G$9999,4,FALSE)</f>
        <v>الآعمال المدنية المشروع المشترك</v>
      </c>
      <c r="J35" s="4" t="str">
        <f t="shared" si="9"/>
        <v>الآعمال المدنية المشروع المشترك</v>
      </c>
      <c r="K35" s="4">
        <v>10139</v>
      </c>
      <c r="L35" s="4">
        <f>VLOOKUP(K35,'CC Odoo'!$A$1:$E$998,4,FALSE)</f>
        <v>911</v>
      </c>
      <c r="M35" s="4" t="str">
        <f t="shared" si="0"/>
        <v>{"911": 100.0}</v>
      </c>
      <c r="N35" s="4" t="str">
        <f t="shared" si="10"/>
        <v>4010202</v>
      </c>
      <c r="O35" s="5">
        <v>45321</v>
      </c>
      <c r="P35" s="5">
        <f t="shared" si="11"/>
        <v>45321</v>
      </c>
      <c r="R35" s="4" t="str">
        <f t="shared" si="1"/>
        <v>{"</v>
      </c>
      <c r="S35" s="4" t="str">
        <f t="shared" si="2"/>
        <v>"</v>
      </c>
      <c r="T35" s="4" t="str">
        <f t="shared" si="3"/>
        <v xml:space="preserve">: </v>
      </c>
      <c r="U35" s="4" t="str">
        <f t="shared" si="4"/>
        <v>100.0</v>
      </c>
      <c r="V35" s="4" t="str">
        <f t="shared" si="5"/>
        <v>}</v>
      </c>
      <c r="X35" s="8" t="str">
        <f t="shared" si="12"/>
        <v>15%</v>
      </c>
      <c r="Y35" s="4" t="str">
        <f t="shared" si="13"/>
        <v>صنف لتسجيل موازنة المبيعات 2024</v>
      </c>
      <c r="Z35" s="4">
        <f t="shared" si="14"/>
        <v>1</v>
      </c>
      <c r="AG35" s="27">
        <f t="shared" si="15"/>
        <v>380688</v>
      </c>
    </row>
    <row r="36" spans="1:33" x14ac:dyDescent="0.2">
      <c r="A36" s="4" t="s">
        <v>795</v>
      </c>
      <c r="C36" s="5" t="str">
        <f t="shared" si="16"/>
        <v/>
      </c>
      <c r="D36" s="5">
        <v>45276</v>
      </c>
      <c r="E36" s="5" t="str">
        <f t="shared" si="6"/>
        <v/>
      </c>
      <c r="F36" s="5" t="str">
        <f t="shared" si="7"/>
        <v/>
      </c>
      <c r="G36" s="4">
        <v>0</v>
      </c>
      <c r="H36" s="7">
        <f t="shared" si="8"/>
        <v>0</v>
      </c>
      <c r="I36" s="4" t="str">
        <f>VLOOKUP(K36,'Customers VS CC'!$A$1:$G$9999,4,FALSE)</f>
        <v>الآعمال المدنية المشروع المشترك</v>
      </c>
      <c r="J36" s="4" t="str">
        <f t="shared" si="9"/>
        <v/>
      </c>
      <c r="K36" s="4">
        <v>10139</v>
      </c>
      <c r="L36" s="4">
        <f>VLOOKUP(K36,'CC Odoo'!$A$1:$E$998,4,FALSE)</f>
        <v>911</v>
      </c>
      <c r="M36" s="4" t="str">
        <f t="shared" si="0"/>
        <v>{"911": 100.0}</v>
      </c>
      <c r="N36" s="4" t="str">
        <f t="shared" si="10"/>
        <v>101011002</v>
      </c>
      <c r="O36" s="5">
        <v>45321</v>
      </c>
      <c r="P36" s="5" t="str">
        <f t="shared" si="11"/>
        <v/>
      </c>
      <c r="R36" s="4" t="str">
        <f t="shared" si="1"/>
        <v>{"</v>
      </c>
      <c r="S36" s="4" t="str">
        <f t="shared" si="2"/>
        <v>"</v>
      </c>
      <c r="T36" s="4" t="str">
        <f t="shared" si="3"/>
        <v xml:space="preserve">: </v>
      </c>
      <c r="U36" s="4" t="str">
        <f t="shared" si="4"/>
        <v>100.0</v>
      </c>
      <c r="V36" s="4" t="str">
        <f t="shared" si="5"/>
        <v>}</v>
      </c>
      <c r="X36" s="8" t="str">
        <f t="shared" si="12"/>
        <v/>
      </c>
      <c r="Y36" s="4" t="str">
        <f t="shared" si="13"/>
        <v>خصم ضمان أعمال</v>
      </c>
      <c r="Z36" s="4">
        <f t="shared" si="14"/>
        <v>-1</v>
      </c>
      <c r="AG36" s="27">
        <f t="shared" si="15"/>
        <v>0</v>
      </c>
    </row>
    <row r="37" spans="1:33" x14ac:dyDescent="0.2">
      <c r="A37" s="4" t="s">
        <v>796</v>
      </c>
      <c r="C37" s="5" t="str">
        <f t="shared" si="16"/>
        <v/>
      </c>
      <c r="D37" s="5">
        <v>45276</v>
      </c>
      <c r="E37" s="5" t="str">
        <f t="shared" si="6"/>
        <v/>
      </c>
      <c r="F37" s="5" t="str">
        <f t="shared" si="7"/>
        <v/>
      </c>
      <c r="G37" s="4">
        <v>57103</v>
      </c>
      <c r="H37" s="7">
        <f t="shared" si="8"/>
        <v>57103</v>
      </c>
      <c r="I37" s="4" t="str">
        <f>VLOOKUP(K37,'Customers VS CC'!$A$1:$G$9999,4,FALSE)</f>
        <v>الآعمال المدنية المشروع المشترك</v>
      </c>
      <c r="J37" s="4" t="str">
        <f t="shared" si="9"/>
        <v/>
      </c>
      <c r="K37" s="4">
        <v>10139</v>
      </c>
      <c r="L37" s="4">
        <f>VLOOKUP(K37,'CC Odoo'!$A$1:$E$998,4,FALSE)</f>
        <v>911</v>
      </c>
      <c r="M37" s="4" t="str">
        <f t="shared" si="0"/>
        <v>{"911": 100.0}</v>
      </c>
      <c r="N37" s="4" t="str">
        <f t="shared" si="10"/>
        <v>2010306</v>
      </c>
      <c r="O37" s="5">
        <v>45321</v>
      </c>
      <c r="P37" s="5" t="str">
        <f t="shared" si="11"/>
        <v/>
      </c>
      <c r="R37" s="4" t="str">
        <f t="shared" si="1"/>
        <v>{"</v>
      </c>
      <c r="S37" s="4" t="str">
        <f t="shared" si="2"/>
        <v>"</v>
      </c>
      <c r="T37" s="4" t="str">
        <f t="shared" si="3"/>
        <v xml:space="preserve">: </v>
      </c>
      <c r="U37" s="4" t="str">
        <f t="shared" si="4"/>
        <v>100.0</v>
      </c>
      <c r="V37" s="4" t="str">
        <f t="shared" si="5"/>
        <v>}</v>
      </c>
      <c r="X37" s="8" t="str">
        <f t="shared" si="12"/>
        <v>5%</v>
      </c>
      <c r="Y37" s="4" t="str">
        <f t="shared" si="13"/>
        <v>خصم دفعة مقدمة</v>
      </c>
      <c r="Z37" s="4">
        <f t="shared" si="14"/>
        <v>-1</v>
      </c>
      <c r="AG37" s="27">
        <f t="shared" si="15"/>
        <v>-57103</v>
      </c>
    </row>
    <row r="38" spans="1:33" x14ac:dyDescent="0.2">
      <c r="A38" s="4" t="s">
        <v>801</v>
      </c>
      <c r="C38" s="5" t="str">
        <f t="shared" si="16"/>
        <v/>
      </c>
      <c r="D38" s="5">
        <v>45276</v>
      </c>
      <c r="E38" s="5" t="str">
        <f t="shared" si="6"/>
        <v/>
      </c>
      <c r="F38" s="5" t="str">
        <f t="shared" si="7"/>
        <v/>
      </c>
      <c r="G38" s="4">
        <v>0</v>
      </c>
      <c r="H38" s="7">
        <f t="shared" si="8"/>
        <v>0</v>
      </c>
      <c r="I38" s="4" t="str">
        <f>VLOOKUP(K38,'Customers VS CC'!$A$1:$G$9999,4,FALSE)</f>
        <v>الآعمال المدنية المشروع المشترك</v>
      </c>
      <c r="J38" s="4" t="str">
        <f t="shared" si="9"/>
        <v/>
      </c>
      <c r="K38" s="4">
        <v>10139</v>
      </c>
      <c r="L38" s="4">
        <f>VLOOKUP(K38,'CC Odoo'!$A$1:$E$998,4,FALSE)</f>
        <v>911</v>
      </c>
      <c r="M38" s="4" t="str">
        <f t="shared" si="0"/>
        <v>{"911": 100.0}</v>
      </c>
      <c r="N38" s="4" t="str">
        <f t="shared" si="10"/>
        <v>3060099</v>
      </c>
      <c r="O38" s="5">
        <v>45321</v>
      </c>
      <c r="P38" s="5" t="str">
        <f t="shared" si="11"/>
        <v/>
      </c>
      <c r="R38" s="4" t="str">
        <f t="shared" si="1"/>
        <v>{"</v>
      </c>
      <c r="S38" s="4" t="str">
        <f t="shared" si="2"/>
        <v>"</v>
      </c>
      <c r="T38" s="4" t="str">
        <f t="shared" si="3"/>
        <v xml:space="preserve">: </v>
      </c>
      <c r="U38" s="4" t="str">
        <f t="shared" si="4"/>
        <v>100.0</v>
      </c>
      <c r="V38" s="4" t="str">
        <f t="shared" si="5"/>
        <v>}</v>
      </c>
      <c r="X38" s="8" t="str">
        <f t="shared" si="12"/>
        <v/>
      </c>
      <c r="Y38" s="4" t="str">
        <f t="shared" si="13"/>
        <v>Expense</v>
      </c>
      <c r="Z38" s="4">
        <f t="shared" si="14"/>
        <v>-1</v>
      </c>
      <c r="AG38" s="27">
        <f t="shared" si="15"/>
        <v>0</v>
      </c>
    </row>
    <row r="39" spans="1:33" x14ac:dyDescent="0.2">
      <c r="A39" s="4" t="s">
        <v>794</v>
      </c>
      <c r="C39" s="5">
        <f t="shared" si="16"/>
        <v>0</v>
      </c>
      <c r="D39" s="5">
        <v>45276</v>
      </c>
      <c r="E39" s="5">
        <f t="shared" si="6"/>
        <v>45276</v>
      </c>
      <c r="F39" s="5">
        <f t="shared" si="7"/>
        <v>45276</v>
      </c>
      <c r="G39" s="4">
        <v>5290142.55</v>
      </c>
      <c r="H39" s="7">
        <f t="shared" si="8"/>
        <v>5290143</v>
      </c>
      <c r="I39" s="4" t="str">
        <f>VLOOKUP(K39,'Customers VS CC'!$A$1:$G$9999,4,FALSE)</f>
        <v>شركة بى اى سى العربية المحدودة</v>
      </c>
      <c r="J39" s="4" t="str">
        <f t="shared" si="9"/>
        <v>شركة بى اى سى العربية المحدودة</v>
      </c>
      <c r="K39" s="4">
        <v>10248</v>
      </c>
      <c r="L39" s="4">
        <f>VLOOKUP(K39,'CC Odoo'!$A$1:$E$998,4,FALSE)</f>
        <v>1020</v>
      </c>
      <c r="M39" s="4" t="str">
        <f t="shared" si="0"/>
        <v>{"1020": 100.0}</v>
      </c>
      <c r="N39" s="4" t="str">
        <f t="shared" si="10"/>
        <v>4010202</v>
      </c>
      <c r="O39" s="5">
        <v>45306</v>
      </c>
      <c r="P39" s="5">
        <f t="shared" si="11"/>
        <v>45306</v>
      </c>
      <c r="R39" s="4" t="str">
        <f t="shared" si="1"/>
        <v>{"</v>
      </c>
      <c r="S39" s="4" t="str">
        <f t="shared" si="2"/>
        <v>"</v>
      </c>
      <c r="T39" s="4" t="str">
        <f t="shared" si="3"/>
        <v xml:space="preserve">: </v>
      </c>
      <c r="U39" s="4" t="str">
        <f t="shared" si="4"/>
        <v>100.0</v>
      </c>
      <c r="V39" s="4" t="str">
        <f t="shared" si="5"/>
        <v>}</v>
      </c>
      <c r="X39" s="8" t="str">
        <f t="shared" si="12"/>
        <v>15%</v>
      </c>
      <c r="Y39" s="4" t="str">
        <f t="shared" si="13"/>
        <v>صنف لتسجيل موازنة المبيعات 2024</v>
      </c>
      <c r="Z39" s="4">
        <f t="shared" si="14"/>
        <v>1</v>
      </c>
      <c r="AG39" s="27">
        <f t="shared" si="15"/>
        <v>5290143</v>
      </c>
    </row>
    <row r="40" spans="1:33" x14ac:dyDescent="0.2">
      <c r="A40" s="4" t="s">
        <v>795</v>
      </c>
      <c r="C40" s="5" t="str">
        <f t="shared" si="16"/>
        <v/>
      </c>
      <c r="D40" s="5">
        <v>45276</v>
      </c>
      <c r="E40" s="5" t="str">
        <f t="shared" si="6"/>
        <v/>
      </c>
      <c r="F40" s="5" t="str">
        <f t="shared" si="7"/>
        <v/>
      </c>
      <c r="G40" s="4">
        <v>2645071.2799999998</v>
      </c>
      <c r="H40" s="7">
        <f t="shared" si="8"/>
        <v>2645071</v>
      </c>
      <c r="I40" s="4" t="str">
        <f>VLOOKUP(K40,'Customers VS CC'!$A$1:$G$9999,4,FALSE)</f>
        <v>شركة بى اى سى العربية المحدودة</v>
      </c>
      <c r="J40" s="4" t="str">
        <f t="shared" si="9"/>
        <v/>
      </c>
      <c r="K40" s="4">
        <v>10248</v>
      </c>
      <c r="L40" s="4">
        <f>VLOOKUP(K40,'CC Odoo'!$A$1:$E$998,4,FALSE)</f>
        <v>1020</v>
      </c>
      <c r="M40" s="4" t="str">
        <f t="shared" si="0"/>
        <v>{"1020": 100.0}</v>
      </c>
      <c r="N40" s="4" t="str">
        <f t="shared" si="10"/>
        <v>101011002</v>
      </c>
      <c r="O40" s="5">
        <v>45306</v>
      </c>
      <c r="P40" s="5" t="str">
        <f t="shared" si="11"/>
        <v/>
      </c>
      <c r="R40" s="4" t="str">
        <f t="shared" si="1"/>
        <v>{"</v>
      </c>
      <c r="S40" s="4" t="str">
        <f t="shared" si="2"/>
        <v>"</v>
      </c>
      <c r="T40" s="4" t="str">
        <f t="shared" si="3"/>
        <v xml:space="preserve">: </v>
      </c>
      <c r="U40" s="4" t="str">
        <f t="shared" si="4"/>
        <v>100.0</v>
      </c>
      <c r="V40" s="4" t="str">
        <f t="shared" si="5"/>
        <v>}</v>
      </c>
      <c r="X40" s="8" t="str">
        <f t="shared" si="12"/>
        <v/>
      </c>
      <c r="Y40" s="4" t="str">
        <f t="shared" si="13"/>
        <v>خصم ضمان أعمال</v>
      </c>
      <c r="Z40" s="4">
        <f t="shared" si="14"/>
        <v>-1</v>
      </c>
      <c r="AG40" s="27">
        <f t="shared" si="15"/>
        <v>-2645071</v>
      </c>
    </row>
    <row r="41" spans="1:33" x14ac:dyDescent="0.2">
      <c r="A41" s="4" t="s">
        <v>796</v>
      </c>
      <c r="C41" s="5" t="str">
        <f t="shared" si="16"/>
        <v/>
      </c>
      <c r="D41" s="5">
        <v>45276</v>
      </c>
      <c r="E41" s="5" t="str">
        <f t="shared" si="6"/>
        <v/>
      </c>
      <c r="F41" s="5" t="str">
        <f t="shared" si="7"/>
        <v/>
      </c>
      <c r="G41" s="4">
        <v>529014.26</v>
      </c>
      <c r="H41" s="7">
        <f t="shared" si="8"/>
        <v>529014</v>
      </c>
      <c r="I41" s="4" t="str">
        <f>VLOOKUP(K41,'Customers VS CC'!$A$1:$G$9999,4,FALSE)</f>
        <v>شركة بى اى سى العربية المحدودة</v>
      </c>
      <c r="J41" s="4" t="str">
        <f t="shared" si="9"/>
        <v/>
      </c>
      <c r="K41" s="4">
        <v>10248</v>
      </c>
      <c r="L41" s="4">
        <f>VLOOKUP(K41,'CC Odoo'!$A$1:$E$998,4,FALSE)</f>
        <v>1020</v>
      </c>
      <c r="M41" s="4" t="str">
        <f t="shared" si="0"/>
        <v>{"1020": 100.0}</v>
      </c>
      <c r="N41" s="4" t="str">
        <f t="shared" si="10"/>
        <v>2010306</v>
      </c>
      <c r="O41" s="5">
        <v>45306</v>
      </c>
      <c r="P41" s="5" t="str">
        <f t="shared" si="11"/>
        <v/>
      </c>
      <c r="R41" s="4" t="str">
        <f t="shared" si="1"/>
        <v>{"</v>
      </c>
      <c r="S41" s="4" t="str">
        <f t="shared" si="2"/>
        <v>"</v>
      </c>
      <c r="T41" s="4" t="str">
        <f t="shared" si="3"/>
        <v xml:space="preserve">: </v>
      </c>
      <c r="U41" s="4" t="str">
        <f t="shared" si="4"/>
        <v>100.0</v>
      </c>
      <c r="V41" s="4" t="str">
        <f t="shared" si="5"/>
        <v>}</v>
      </c>
      <c r="X41" s="8" t="str">
        <f t="shared" si="12"/>
        <v>5%</v>
      </c>
      <c r="Y41" s="4" t="str">
        <f t="shared" si="13"/>
        <v>خصم دفعة مقدمة</v>
      </c>
      <c r="Z41" s="4">
        <f t="shared" si="14"/>
        <v>-1</v>
      </c>
      <c r="AG41" s="27">
        <f t="shared" si="15"/>
        <v>-529014</v>
      </c>
    </row>
    <row r="42" spans="1:33" x14ac:dyDescent="0.2">
      <c r="A42" s="4" t="s">
        <v>801</v>
      </c>
      <c r="C42" s="5" t="str">
        <f t="shared" si="16"/>
        <v/>
      </c>
      <c r="D42" s="5">
        <v>45276</v>
      </c>
      <c r="E42" s="5" t="str">
        <f t="shared" si="6"/>
        <v/>
      </c>
      <c r="F42" s="5" t="str">
        <f t="shared" si="7"/>
        <v/>
      </c>
      <c r="G42" s="4">
        <v>249484.88</v>
      </c>
      <c r="H42" s="7">
        <f t="shared" si="8"/>
        <v>249485</v>
      </c>
      <c r="I42" s="4" t="str">
        <f>VLOOKUP(K42,'Customers VS CC'!$A$1:$G$9999,4,FALSE)</f>
        <v>شركة بى اى سى العربية المحدودة</v>
      </c>
      <c r="J42" s="4" t="str">
        <f t="shared" si="9"/>
        <v/>
      </c>
      <c r="K42" s="4">
        <v>10248</v>
      </c>
      <c r="L42" s="4">
        <f>VLOOKUP(K42,'CC Odoo'!$A$1:$E$998,4,FALSE)</f>
        <v>1020</v>
      </c>
      <c r="M42" s="4" t="str">
        <f t="shared" si="0"/>
        <v>{"1020": 100.0}</v>
      </c>
      <c r="N42" s="4" t="str">
        <f t="shared" si="10"/>
        <v>3060099</v>
      </c>
      <c r="O42" s="5">
        <v>45306</v>
      </c>
      <c r="P42" s="5" t="str">
        <f t="shared" si="11"/>
        <v/>
      </c>
      <c r="R42" s="4" t="str">
        <f t="shared" si="1"/>
        <v>{"</v>
      </c>
      <c r="S42" s="4" t="str">
        <f t="shared" si="2"/>
        <v>"</v>
      </c>
      <c r="T42" s="4" t="str">
        <f t="shared" si="3"/>
        <v xml:space="preserve">: </v>
      </c>
      <c r="U42" s="4" t="str">
        <f t="shared" si="4"/>
        <v>100.0</v>
      </c>
      <c r="V42" s="4" t="str">
        <f t="shared" si="5"/>
        <v>}</v>
      </c>
      <c r="X42" s="8" t="str">
        <f t="shared" si="12"/>
        <v/>
      </c>
      <c r="Y42" s="4" t="str">
        <f t="shared" si="13"/>
        <v>Expense</v>
      </c>
      <c r="Z42" s="4">
        <f t="shared" si="14"/>
        <v>-1</v>
      </c>
      <c r="AG42" s="27">
        <f t="shared" si="15"/>
        <v>-249485</v>
      </c>
    </row>
    <row r="43" spans="1:33" x14ac:dyDescent="0.2">
      <c r="A43" s="4" t="s">
        <v>794</v>
      </c>
      <c r="C43" s="5">
        <f t="shared" si="16"/>
        <v>0</v>
      </c>
      <c r="D43" s="5">
        <v>45277</v>
      </c>
      <c r="E43" s="5">
        <f t="shared" si="6"/>
        <v>45277</v>
      </c>
      <c r="F43" s="5">
        <f t="shared" si="7"/>
        <v>45277</v>
      </c>
      <c r="G43" s="4">
        <v>21134.25</v>
      </c>
      <c r="H43" s="7">
        <f t="shared" si="8"/>
        <v>21134</v>
      </c>
      <c r="I43" s="4" t="str">
        <f>VLOOKUP(K43,'Customers VS CC'!$A$1:$G$9999,4,FALSE)</f>
        <v>شركة شراء سكراب</v>
      </c>
      <c r="J43" s="4" t="str">
        <f t="shared" si="9"/>
        <v>شركة شراء سكراب</v>
      </c>
      <c r="K43" s="4">
        <v>50002</v>
      </c>
      <c r="L43" s="4">
        <f>VLOOKUP(K43,'CC Odoo'!$A$1:$E$998,4,FALSE)</f>
        <v>1086</v>
      </c>
      <c r="M43" s="4" t="str">
        <f t="shared" si="0"/>
        <v>{"1086": 100.0}</v>
      </c>
      <c r="N43" s="4" t="str">
        <f t="shared" si="10"/>
        <v>4010403</v>
      </c>
      <c r="O43" s="5">
        <v>45306</v>
      </c>
      <c r="P43" s="5">
        <f t="shared" si="11"/>
        <v>45306</v>
      </c>
      <c r="R43" s="4" t="str">
        <f t="shared" si="1"/>
        <v>{"</v>
      </c>
      <c r="S43" s="4" t="str">
        <f t="shared" si="2"/>
        <v>"</v>
      </c>
      <c r="T43" s="4" t="str">
        <f t="shared" si="3"/>
        <v xml:space="preserve">: </v>
      </c>
      <c r="U43" s="4" t="str">
        <f t="shared" si="4"/>
        <v>100.0</v>
      </c>
      <c r="V43" s="4" t="str">
        <f t="shared" si="5"/>
        <v>}</v>
      </c>
      <c r="X43" s="8" t="str">
        <f t="shared" si="12"/>
        <v/>
      </c>
      <c r="Y43" s="4" t="str">
        <f t="shared" si="13"/>
        <v>بيع سكراب</v>
      </c>
      <c r="Z43" s="4">
        <f t="shared" si="14"/>
        <v>1</v>
      </c>
      <c r="AG43" s="27">
        <f t="shared" si="15"/>
        <v>21134</v>
      </c>
    </row>
    <row r="44" spans="1:33" x14ac:dyDescent="0.2">
      <c r="A44" s="4" t="s">
        <v>794</v>
      </c>
      <c r="C44" s="5" t="str">
        <f t="shared" si="16"/>
        <v/>
      </c>
      <c r="D44" s="5">
        <v>45277</v>
      </c>
      <c r="E44" s="5">
        <f t="shared" si="6"/>
        <v>45277</v>
      </c>
      <c r="F44" s="5">
        <f t="shared" si="7"/>
        <v>45277</v>
      </c>
      <c r="G44" s="4">
        <v>23243.63</v>
      </c>
      <c r="H44" s="7">
        <f t="shared" si="8"/>
        <v>23244</v>
      </c>
      <c r="I44" s="4" t="str">
        <f>VLOOKUP(K44,'Customers VS CC'!$A$1:$G$9999,4,FALSE)</f>
        <v>شركة شراء سكراب</v>
      </c>
      <c r="J44" s="4" t="str">
        <f t="shared" si="9"/>
        <v>شركة شراء سكراب</v>
      </c>
      <c r="K44" s="4">
        <v>50002</v>
      </c>
      <c r="L44" s="4">
        <f>VLOOKUP(K44,'CC Odoo'!$A$1:$E$998,4,FALSE)</f>
        <v>1086</v>
      </c>
      <c r="M44" s="4" t="str">
        <f t="shared" si="0"/>
        <v>{"1086": 100.0}</v>
      </c>
      <c r="N44" s="4" t="str">
        <f t="shared" si="10"/>
        <v>4010403</v>
      </c>
      <c r="O44" s="5">
        <v>45306</v>
      </c>
      <c r="P44" s="5">
        <f t="shared" si="11"/>
        <v>45306</v>
      </c>
      <c r="R44" s="4" t="str">
        <f t="shared" si="1"/>
        <v>{"</v>
      </c>
      <c r="S44" s="4" t="str">
        <f t="shared" si="2"/>
        <v>"</v>
      </c>
      <c r="T44" s="4" t="str">
        <f t="shared" si="3"/>
        <v xml:space="preserve">: </v>
      </c>
      <c r="U44" s="4" t="str">
        <f t="shared" si="4"/>
        <v>100.0</v>
      </c>
      <c r="V44" s="4" t="str">
        <f t="shared" si="5"/>
        <v>}</v>
      </c>
      <c r="X44" s="8" t="str">
        <f t="shared" si="12"/>
        <v/>
      </c>
      <c r="Y44" s="4" t="str">
        <f t="shared" si="13"/>
        <v>بيع سكراب</v>
      </c>
      <c r="Z44" s="4">
        <f t="shared" si="14"/>
        <v>1</v>
      </c>
      <c r="AG44" s="27">
        <f t="shared" si="15"/>
        <v>23244</v>
      </c>
    </row>
    <row r="45" spans="1:33" x14ac:dyDescent="0.2">
      <c r="A45" s="4" t="s">
        <v>794</v>
      </c>
      <c r="C45" s="5" t="str">
        <f t="shared" si="16"/>
        <v/>
      </c>
      <c r="D45" s="5">
        <v>45278</v>
      </c>
      <c r="E45" s="5">
        <f t="shared" si="6"/>
        <v>45278</v>
      </c>
      <c r="F45" s="5">
        <f t="shared" si="7"/>
        <v>45278</v>
      </c>
      <c r="G45" s="4">
        <v>709.34</v>
      </c>
      <c r="H45" s="7">
        <f t="shared" si="8"/>
        <v>709</v>
      </c>
      <c r="I45" s="4" t="str">
        <f>VLOOKUP(K45,'Customers VS CC'!$A$1:$G$9999,4,FALSE)</f>
        <v>شركة شراء سكراب</v>
      </c>
      <c r="J45" s="4" t="str">
        <f t="shared" si="9"/>
        <v>شركة شراء سكراب</v>
      </c>
      <c r="K45" s="4">
        <v>50002</v>
      </c>
      <c r="L45" s="4">
        <f>VLOOKUP(K45,'CC Odoo'!$A$1:$E$998,4,FALSE)</f>
        <v>1086</v>
      </c>
      <c r="M45" s="4" t="str">
        <f t="shared" si="0"/>
        <v>{"1086": 100.0}</v>
      </c>
      <c r="N45" s="4" t="str">
        <f t="shared" si="10"/>
        <v>4010403</v>
      </c>
      <c r="O45" s="5">
        <v>45306</v>
      </c>
      <c r="P45" s="5">
        <f t="shared" si="11"/>
        <v>45306</v>
      </c>
      <c r="R45" s="4" t="str">
        <f t="shared" si="1"/>
        <v>{"</v>
      </c>
      <c r="S45" s="4" t="str">
        <f t="shared" si="2"/>
        <v>"</v>
      </c>
      <c r="T45" s="4" t="str">
        <f t="shared" si="3"/>
        <v xml:space="preserve">: </v>
      </c>
      <c r="U45" s="4" t="str">
        <f t="shared" si="4"/>
        <v>100.0</v>
      </c>
      <c r="V45" s="4" t="str">
        <f t="shared" si="5"/>
        <v>}</v>
      </c>
      <c r="X45" s="8" t="str">
        <f t="shared" si="12"/>
        <v/>
      </c>
      <c r="Y45" s="4" t="str">
        <f t="shared" si="13"/>
        <v>بيع سكراب</v>
      </c>
      <c r="Z45" s="4">
        <f t="shared" si="14"/>
        <v>1</v>
      </c>
      <c r="AG45" s="27">
        <f t="shared" si="15"/>
        <v>709</v>
      </c>
    </row>
    <row r="46" spans="1:33" x14ac:dyDescent="0.2">
      <c r="A46" s="4" t="s">
        <v>794</v>
      </c>
      <c r="C46" s="5" t="str">
        <f t="shared" si="16"/>
        <v/>
      </c>
      <c r="D46" s="5">
        <v>45278</v>
      </c>
      <c r="E46" s="5">
        <f t="shared" si="6"/>
        <v>45278</v>
      </c>
      <c r="F46" s="5">
        <f t="shared" si="7"/>
        <v>45278</v>
      </c>
      <c r="G46" s="4">
        <v>13313.25</v>
      </c>
      <c r="H46" s="7">
        <f t="shared" si="8"/>
        <v>13313</v>
      </c>
      <c r="I46" s="4" t="str">
        <f>VLOOKUP(K46,'Customers VS CC'!$A$1:$G$9999,4,FALSE)</f>
        <v>شركة شراء سكراب</v>
      </c>
      <c r="J46" s="4" t="str">
        <f t="shared" si="9"/>
        <v>شركة شراء سكراب</v>
      </c>
      <c r="K46" s="4">
        <v>50002</v>
      </c>
      <c r="L46" s="4">
        <f>VLOOKUP(K46,'CC Odoo'!$A$1:$E$998,4,FALSE)</f>
        <v>1086</v>
      </c>
      <c r="M46" s="4" t="str">
        <f t="shared" si="0"/>
        <v>{"1086": 100.0}</v>
      </c>
      <c r="N46" s="4" t="str">
        <f t="shared" si="10"/>
        <v>4010403</v>
      </c>
      <c r="O46" s="5">
        <v>45306</v>
      </c>
      <c r="P46" s="5">
        <f t="shared" si="11"/>
        <v>45306</v>
      </c>
      <c r="R46" s="4" t="str">
        <f t="shared" si="1"/>
        <v>{"</v>
      </c>
      <c r="S46" s="4" t="str">
        <f t="shared" si="2"/>
        <v>"</v>
      </c>
      <c r="T46" s="4" t="str">
        <f t="shared" si="3"/>
        <v xml:space="preserve">: </v>
      </c>
      <c r="U46" s="4" t="str">
        <f t="shared" si="4"/>
        <v>100.0</v>
      </c>
      <c r="V46" s="4" t="str">
        <f t="shared" si="5"/>
        <v>}</v>
      </c>
      <c r="X46" s="8" t="str">
        <f t="shared" si="12"/>
        <v/>
      </c>
      <c r="Y46" s="4" t="str">
        <f t="shared" si="13"/>
        <v>بيع سكراب</v>
      </c>
      <c r="Z46" s="4">
        <f t="shared" si="14"/>
        <v>1</v>
      </c>
      <c r="AG46" s="27">
        <f t="shared" si="15"/>
        <v>13313</v>
      </c>
    </row>
    <row r="47" spans="1:33" x14ac:dyDescent="0.2">
      <c r="A47" s="4" t="s">
        <v>794</v>
      </c>
      <c r="C47" s="5">
        <f t="shared" si="16"/>
        <v>0</v>
      </c>
      <c r="D47" s="5">
        <v>45279</v>
      </c>
      <c r="E47" s="5">
        <f t="shared" si="6"/>
        <v>45279</v>
      </c>
      <c r="F47" s="5">
        <f t="shared" si="7"/>
        <v>45279</v>
      </c>
      <c r="G47" s="4">
        <v>21181.64</v>
      </c>
      <c r="H47" s="7">
        <f t="shared" si="8"/>
        <v>21182</v>
      </c>
      <c r="I47" s="4" t="str">
        <f>VLOOKUP(K47,'Customers VS CC'!$A$1:$G$9999,4,FALSE)</f>
        <v>شركة بى اى سى العربية المحدودة</v>
      </c>
      <c r="J47" s="4" t="str">
        <f t="shared" si="9"/>
        <v>شركة بى اى سى العربية المحدودة</v>
      </c>
      <c r="K47" s="4">
        <v>10225</v>
      </c>
      <c r="L47" s="4">
        <f>VLOOKUP(K47,'CC Odoo'!$A$1:$E$998,4,FALSE)</f>
        <v>997</v>
      </c>
      <c r="M47" s="4" t="str">
        <f t="shared" si="0"/>
        <v>{"997": 100.0}</v>
      </c>
      <c r="N47" s="4" t="str">
        <f t="shared" si="10"/>
        <v>4010202</v>
      </c>
      <c r="O47" s="5">
        <v>45309</v>
      </c>
      <c r="P47" s="5">
        <f t="shared" si="11"/>
        <v>45309</v>
      </c>
      <c r="R47" s="4" t="str">
        <f t="shared" si="1"/>
        <v>{"</v>
      </c>
      <c r="S47" s="4" t="str">
        <f t="shared" si="2"/>
        <v>"</v>
      </c>
      <c r="T47" s="4" t="str">
        <f t="shared" si="3"/>
        <v xml:space="preserve">: </v>
      </c>
      <c r="U47" s="4" t="str">
        <f t="shared" si="4"/>
        <v>100.0</v>
      </c>
      <c r="V47" s="4" t="str">
        <f t="shared" si="5"/>
        <v>}</v>
      </c>
      <c r="X47" s="8" t="str">
        <f t="shared" si="12"/>
        <v>15%</v>
      </c>
      <c r="Y47" s="4" t="str">
        <f t="shared" si="13"/>
        <v>صنف لتسجيل موازنة المبيعات 2024</v>
      </c>
      <c r="Z47" s="4">
        <f t="shared" si="14"/>
        <v>1</v>
      </c>
      <c r="AG47" s="27">
        <f t="shared" si="15"/>
        <v>21182</v>
      </c>
    </row>
    <row r="48" spans="1:33" x14ac:dyDescent="0.2">
      <c r="A48" s="4" t="s">
        <v>795</v>
      </c>
      <c r="C48" s="5" t="str">
        <f t="shared" si="16"/>
        <v/>
      </c>
      <c r="D48" s="5">
        <v>45279</v>
      </c>
      <c r="E48" s="5" t="str">
        <f t="shared" si="6"/>
        <v/>
      </c>
      <c r="F48" s="5" t="str">
        <f t="shared" si="7"/>
        <v/>
      </c>
      <c r="G48" s="4">
        <v>10590.82</v>
      </c>
      <c r="H48" s="7">
        <f t="shared" si="8"/>
        <v>10591</v>
      </c>
      <c r="I48" s="4" t="str">
        <f>VLOOKUP(K48,'Customers VS CC'!$A$1:$G$9999,4,FALSE)</f>
        <v>شركة بى اى سى العربية المحدودة</v>
      </c>
      <c r="J48" s="4" t="str">
        <f t="shared" si="9"/>
        <v/>
      </c>
      <c r="K48" s="4">
        <v>10225</v>
      </c>
      <c r="L48" s="4">
        <f>VLOOKUP(K48,'CC Odoo'!$A$1:$E$998,4,FALSE)</f>
        <v>997</v>
      </c>
      <c r="M48" s="4" t="str">
        <f t="shared" si="0"/>
        <v>{"997": 100.0}</v>
      </c>
      <c r="N48" s="4" t="str">
        <f t="shared" si="10"/>
        <v>101011002</v>
      </c>
      <c r="O48" s="5">
        <v>45309</v>
      </c>
      <c r="P48" s="5" t="str">
        <f t="shared" si="11"/>
        <v/>
      </c>
      <c r="R48" s="4" t="str">
        <f t="shared" si="1"/>
        <v>{"</v>
      </c>
      <c r="S48" s="4" t="str">
        <f t="shared" si="2"/>
        <v>"</v>
      </c>
      <c r="T48" s="4" t="str">
        <f t="shared" si="3"/>
        <v xml:space="preserve">: </v>
      </c>
      <c r="U48" s="4" t="str">
        <f t="shared" si="4"/>
        <v>100.0</v>
      </c>
      <c r="V48" s="4" t="str">
        <f t="shared" si="5"/>
        <v>}</v>
      </c>
      <c r="X48" s="8" t="str">
        <f t="shared" si="12"/>
        <v/>
      </c>
      <c r="Y48" s="4" t="str">
        <f t="shared" si="13"/>
        <v>خصم ضمان أعمال</v>
      </c>
      <c r="Z48" s="4">
        <f t="shared" si="14"/>
        <v>-1</v>
      </c>
      <c r="AG48" s="27">
        <f t="shared" si="15"/>
        <v>-10591</v>
      </c>
    </row>
    <row r="49" spans="1:33" x14ac:dyDescent="0.2">
      <c r="A49" s="4" t="s">
        <v>796</v>
      </c>
      <c r="C49" s="5" t="str">
        <f t="shared" si="16"/>
        <v/>
      </c>
      <c r="D49" s="5">
        <v>45279</v>
      </c>
      <c r="E49" s="5" t="str">
        <f t="shared" si="6"/>
        <v/>
      </c>
      <c r="F49" s="5" t="str">
        <f t="shared" si="7"/>
        <v/>
      </c>
      <c r="G49" s="4">
        <v>2118.16</v>
      </c>
      <c r="H49" s="7">
        <f t="shared" si="8"/>
        <v>2118</v>
      </c>
      <c r="I49" s="4" t="str">
        <f>VLOOKUP(K49,'Customers VS CC'!$A$1:$G$9999,4,FALSE)</f>
        <v>شركة بى اى سى العربية المحدودة</v>
      </c>
      <c r="J49" s="4" t="str">
        <f t="shared" si="9"/>
        <v/>
      </c>
      <c r="K49" s="4">
        <v>10225</v>
      </c>
      <c r="L49" s="4">
        <f>VLOOKUP(K49,'CC Odoo'!$A$1:$E$998,4,FALSE)</f>
        <v>997</v>
      </c>
      <c r="M49" s="4" t="str">
        <f t="shared" si="0"/>
        <v>{"997": 100.0}</v>
      </c>
      <c r="N49" s="4" t="str">
        <f t="shared" si="10"/>
        <v>2010306</v>
      </c>
      <c r="O49" s="5">
        <v>45309</v>
      </c>
      <c r="P49" s="5" t="str">
        <f t="shared" si="11"/>
        <v/>
      </c>
      <c r="R49" s="4" t="str">
        <f t="shared" si="1"/>
        <v>{"</v>
      </c>
      <c r="S49" s="4" t="str">
        <f t="shared" si="2"/>
        <v>"</v>
      </c>
      <c r="T49" s="4" t="str">
        <f t="shared" si="3"/>
        <v xml:space="preserve">: </v>
      </c>
      <c r="U49" s="4" t="str">
        <f t="shared" si="4"/>
        <v>100.0</v>
      </c>
      <c r="V49" s="4" t="str">
        <f t="shared" si="5"/>
        <v>}</v>
      </c>
      <c r="X49" s="8" t="str">
        <f t="shared" si="12"/>
        <v>5%</v>
      </c>
      <c r="Y49" s="4" t="str">
        <f t="shared" si="13"/>
        <v>خصم دفعة مقدمة</v>
      </c>
      <c r="Z49" s="4">
        <f t="shared" si="14"/>
        <v>-1</v>
      </c>
      <c r="AG49" s="27">
        <f t="shared" si="15"/>
        <v>-2118</v>
      </c>
    </row>
    <row r="50" spans="1:33" x14ac:dyDescent="0.2">
      <c r="A50" s="4" t="s">
        <v>794</v>
      </c>
      <c r="C50" s="5">
        <f t="shared" si="16"/>
        <v>0</v>
      </c>
      <c r="D50" s="5">
        <v>45279</v>
      </c>
      <c r="E50" s="5">
        <f t="shared" si="6"/>
        <v>45279</v>
      </c>
      <c r="F50" s="5">
        <f t="shared" si="7"/>
        <v>45279</v>
      </c>
      <c r="G50" s="4">
        <v>697422.82</v>
      </c>
      <c r="H50" s="7">
        <f t="shared" si="8"/>
        <v>697423</v>
      </c>
      <c r="I50" s="4" t="str">
        <f>VLOOKUP(K50,'Customers VS CC'!$A$1:$G$9999,4,FALSE)</f>
        <v>شركة تحالف بكين و موبكو للمقاولات</v>
      </c>
      <c r="J50" s="4" t="str">
        <f t="shared" si="9"/>
        <v>شركة تحالف بكين و موبكو للمقاولات</v>
      </c>
      <c r="K50" s="4">
        <v>10236</v>
      </c>
      <c r="L50" s="4">
        <f>VLOOKUP(K50,'CC Odoo'!$A$1:$E$998,4,FALSE)</f>
        <v>1008</v>
      </c>
      <c r="M50" s="4" t="str">
        <f t="shared" si="0"/>
        <v>{"1008": 100.0}</v>
      </c>
      <c r="N50" s="4" t="str">
        <f t="shared" si="10"/>
        <v>4010202</v>
      </c>
      <c r="O50" s="5">
        <v>45309</v>
      </c>
      <c r="P50" s="5">
        <f t="shared" si="11"/>
        <v>45309</v>
      </c>
      <c r="R50" s="4" t="str">
        <f t="shared" si="1"/>
        <v>{"</v>
      </c>
      <c r="S50" s="4" t="str">
        <f t="shared" si="2"/>
        <v>"</v>
      </c>
      <c r="T50" s="4" t="str">
        <f t="shared" si="3"/>
        <v xml:space="preserve">: </v>
      </c>
      <c r="U50" s="4" t="str">
        <f t="shared" si="4"/>
        <v>100.0</v>
      </c>
      <c r="V50" s="4" t="str">
        <f t="shared" si="5"/>
        <v>}</v>
      </c>
      <c r="X50" s="8" t="str">
        <f t="shared" si="12"/>
        <v>15%</v>
      </c>
      <c r="Y50" s="4" t="str">
        <f t="shared" si="13"/>
        <v>صنف لتسجيل موازنة المبيعات 2024</v>
      </c>
      <c r="Z50" s="4">
        <f t="shared" si="14"/>
        <v>1</v>
      </c>
      <c r="AG50" s="27">
        <f t="shared" si="15"/>
        <v>697423</v>
      </c>
    </row>
    <row r="51" spans="1:33" x14ac:dyDescent="0.2">
      <c r="A51" s="4" t="s">
        <v>795</v>
      </c>
      <c r="C51" s="5" t="str">
        <f t="shared" si="16"/>
        <v/>
      </c>
      <c r="D51" s="5">
        <v>45279</v>
      </c>
      <c r="E51" s="5" t="str">
        <f t="shared" si="6"/>
        <v/>
      </c>
      <c r="F51" s="5" t="str">
        <f t="shared" si="7"/>
        <v/>
      </c>
      <c r="G51" s="4">
        <v>174355.71</v>
      </c>
      <c r="H51" s="7">
        <f t="shared" si="8"/>
        <v>174356</v>
      </c>
      <c r="I51" s="4" t="str">
        <f>VLOOKUP(K51,'Customers VS CC'!$A$1:$G$9999,4,FALSE)</f>
        <v>شركة تحالف بكين و موبكو للمقاولات</v>
      </c>
      <c r="J51" s="4" t="str">
        <f t="shared" si="9"/>
        <v/>
      </c>
      <c r="K51" s="4">
        <v>10236</v>
      </c>
      <c r="L51" s="4">
        <f>VLOOKUP(K51,'CC Odoo'!$A$1:$E$998,4,FALSE)</f>
        <v>1008</v>
      </c>
      <c r="M51" s="4" t="str">
        <f t="shared" si="0"/>
        <v>{"1008": 100.0}</v>
      </c>
      <c r="N51" s="4" t="str">
        <f t="shared" si="10"/>
        <v>101011002</v>
      </c>
      <c r="O51" s="5">
        <v>45309</v>
      </c>
      <c r="P51" s="5" t="str">
        <f t="shared" si="11"/>
        <v/>
      </c>
      <c r="R51" s="4" t="str">
        <f t="shared" si="1"/>
        <v>{"</v>
      </c>
      <c r="S51" s="4" t="str">
        <f t="shared" si="2"/>
        <v>"</v>
      </c>
      <c r="T51" s="4" t="str">
        <f t="shared" si="3"/>
        <v xml:space="preserve">: </v>
      </c>
      <c r="U51" s="4" t="str">
        <f t="shared" si="4"/>
        <v>100.0</v>
      </c>
      <c r="V51" s="4" t="str">
        <f t="shared" si="5"/>
        <v>}</v>
      </c>
      <c r="X51" s="8" t="str">
        <f t="shared" si="12"/>
        <v/>
      </c>
      <c r="Y51" s="4" t="str">
        <f t="shared" si="13"/>
        <v>خصم ضمان أعمال</v>
      </c>
      <c r="Z51" s="4">
        <f t="shared" si="14"/>
        <v>-1</v>
      </c>
      <c r="AG51" s="27">
        <f t="shared" si="15"/>
        <v>-174356</v>
      </c>
    </row>
    <row r="52" spans="1:33" x14ac:dyDescent="0.2">
      <c r="A52" s="4" t="s">
        <v>794</v>
      </c>
      <c r="C52" s="5">
        <f t="shared" si="16"/>
        <v>0</v>
      </c>
      <c r="D52" s="5">
        <v>45280</v>
      </c>
      <c r="E52" s="5">
        <f t="shared" si="6"/>
        <v>45280</v>
      </c>
      <c r="F52" s="5">
        <f t="shared" si="7"/>
        <v>45280</v>
      </c>
      <c r="G52" s="4">
        <v>3268877.62</v>
      </c>
      <c r="H52" s="7">
        <f t="shared" si="8"/>
        <v>3268878</v>
      </c>
      <c r="I52" s="4" t="str">
        <f>VLOOKUP(K52,'Customers VS CC'!$A$1:$G$9999,4,FALSE)</f>
        <v>شركة بايتور السعودية العربية للانشاءات</v>
      </c>
      <c r="J52" s="4" t="str">
        <f t="shared" si="9"/>
        <v>شركة بايتور السعودية العربية للانشاءات</v>
      </c>
      <c r="K52" s="4">
        <v>10185</v>
      </c>
      <c r="L52" s="4">
        <f>VLOOKUP(K52,'CC Odoo'!$A$1:$E$998,4,FALSE)</f>
        <v>957</v>
      </c>
      <c r="M52" s="4" t="str">
        <f t="shared" si="0"/>
        <v>{"957": 100.0}</v>
      </c>
      <c r="N52" s="4" t="str">
        <f t="shared" si="10"/>
        <v>4010202</v>
      </c>
      <c r="O52" s="5">
        <v>45306</v>
      </c>
      <c r="P52" s="5">
        <f t="shared" si="11"/>
        <v>45306</v>
      </c>
      <c r="R52" s="4" t="str">
        <f t="shared" si="1"/>
        <v>{"</v>
      </c>
      <c r="S52" s="4" t="str">
        <f t="shared" si="2"/>
        <v>"</v>
      </c>
      <c r="T52" s="4" t="str">
        <f t="shared" si="3"/>
        <v xml:space="preserve">: </v>
      </c>
      <c r="U52" s="4" t="str">
        <f t="shared" si="4"/>
        <v>100.0</v>
      </c>
      <c r="V52" s="4" t="str">
        <f t="shared" si="5"/>
        <v>}</v>
      </c>
      <c r="X52" s="8" t="str">
        <f t="shared" si="12"/>
        <v>15%</v>
      </c>
      <c r="Y52" s="4" t="str">
        <f t="shared" si="13"/>
        <v>صنف لتسجيل موازنة المبيعات 2024</v>
      </c>
      <c r="Z52" s="4">
        <f t="shared" si="14"/>
        <v>1</v>
      </c>
      <c r="AG52" s="27">
        <f t="shared" si="15"/>
        <v>3268878</v>
      </c>
    </row>
    <row r="53" spans="1:33" x14ac:dyDescent="0.2">
      <c r="A53" s="4" t="s">
        <v>806</v>
      </c>
      <c r="C53" s="5" t="str">
        <f t="shared" si="16"/>
        <v/>
      </c>
      <c r="D53" s="5">
        <v>45280</v>
      </c>
      <c r="E53" s="5" t="str">
        <f t="shared" si="6"/>
        <v/>
      </c>
      <c r="F53" s="5" t="str">
        <f t="shared" si="7"/>
        <v/>
      </c>
      <c r="G53" s="4">
        <v>0</v>
      </c>
      <c r="H53" s="7">
        <f t="shared" si="8"/>
        <v>0</v>
      </c>
      <c r="I53" s="4" t="str">
        <f>VLOOKUP(K53,'Customers VS CC'!$A$1:$G$9999,4,FALSE)</f>
        <v>شركة بايتور السعودية العربية للانشاءات</v>
      </c>
      <c r="J53" s="4" t="str">
        <f t="shared" si="9"/>
        <v/>
      </c>
      <c r="K53" s="4">
        <v>10185</v>
      </c>
      <c r="L53" s="4">
        <f>VLOOKUP(K53,'CC Odoo'!$A$1:$E$998,4,FALSE)</f>
        <v>957</v>
      </c>
      <c r="M53" s="4" t="str">
        <f t="shared" si="0"/>
        <v>{"957": 100.0}</v>
      </c>
      <c r="N53" s="4" t="str">
        <f t="shared" si="10"/>
        <v>101011002</v>
      </c>
      <c r="O53" s="5">
        <v>45306</v>
      </c>
      <c r="P53" s="5" t="str">
        <f t="shared" si="11"/>
        <v/>
      </c>
      <c r="R53" s="4" t="str">
        <f t="shared" si="1"/>
        <v>{"</v>
      </c>
      <c r="S53" s="4" t="str">
        <f t="shared" si="2"/>
        <v>"</v>
      </c>
      <c r="T53" s="4" t="str">
        <f t="shared" si="3"/>
        <v xml:space="preserve">: </v>
      </c>
      <c r="U53" s="4" t="str">
        <f t="shared" si="4"/>
        <v>100.0</v>
      </c>
      <c r="V53" s="4" t="str">
        <f t="shared" si="5"/>
        <v>}</v>
      </c>
      <c r="X53" s="8" t="str">
        <f t="shared" si="12"/>
        <v/>
      </c>
      <c r="Y53" s="4" t="str">
        <f t="shared" si="13"/>
        <v>خصم ضمان أعمال</v>
      </c>
      <c r="Z53" s="4">
        <f t="shared" si="14"/>
        <v>-1</v>
      </c>
      <c r="AG53" s="27">
        <f t="shared" si="15"/>
        <v>0</v>
      </c>
    </row>
    <row r="54" spans="1:33" x14ac:dyDescent="0.2">
      <c r="A54" s="4" t="s">
        <v>795</v>
      </c>
      <c r="C54" s="5" t="str">
        <f t="shared" si="16"/>
        <v/>
      </c>
      <c r="D54" s="5">
        <v>45280</v>
      </c>
      <c r="E54" s="5" t="str">
        <f t="shared" si="6"/>
        <v/>
      </c>
      <c r="F54" s="5" t="str">
        <f t="shared" si="7"/>
        <v/>
      </c>
      <c r="G54" s="4">
        <v>0</v>
      </c>
      <c r="H54" s="7">
        <f t="shared" si="8"/>
        <v>0</v>
      </c>
      <c r="I54" s="4" t="str">
        <f>VLOOKUP(K54,'Customers VS CC'!$A$1:$G$9999,4,FALSE)</f>
        <v>شركة بايتور السعودية العربية للانشاءات</v>
      </c>
      <c r="J54" s="4" t="str">
        <f t="shared" si="9"/>
        <v/>
      </c>
      <c r="K54" s="4">
        <v>10185</v>
      </c>
      <c r="L54" s="4">
        <f>VLOOKUP(K54,'CC Odoo'!$A$1:$E$998,4,FALSE)</f>
        <v>957</v>
      </c>
      <c r="M54" s="4" t="str">
        <f t="shared" si="0"/>
        <v>{"957": 100.0}</v>
      </c>
      <c r="N54" s="4" t="str">
        <f t="shared" si="10"/>
        <v>101011002</v>
      </c>
      <c r="O54" s="5">
        <v>45306</v>
      </c>
      <c r="P54" s="5" t="str">
        <f t="shared" si="11"/>
        <v/>
      </c>
      <c r="R54" s="4" t="str">
        <f t="shared" si="1"/>
        <v>{"</v>
      </c>
      <c r="S54" s="4" t="str">
        <f t="shared" si="2"/>
        <v>"</v>
      </c>
      <c r="T54" s="4" t="str">
        <f t="shared" si="3"/>
        <v xml:space="preserve">: </v>
      </c>
      <c r="U54" s="4" t="str">
        <f t="shared" si="4"/>
        <v>100.0</v>
      </c>
      <c r="V54" s="4" t="str">
        <f t="shared" si="5"/>
        <v>}</v>
      </c>
      <c r="X54" s="8" t="str">
        <f t="shared" si="12"/>
        <v/>
      </c>
      <c r="Y54" s="4" t="str">
        <f t="shared" si="13"/>
        <v>خصم ضمان أعمال</v>
      </c>
      <c r="Z54" s="4">
        <f t="shared" si="14"/>
        <v>-1</v>
      </c>
      <c r="AG54" s="27">
        <f t="shared" si="15"/>
        <v>0</v>
      </c>
    </row>
    <row r="55" spans="1:33" x14ac:dyDescent="0.2">
      <c r="A55" s="4" t="s">
        <v>796</v>
      </c>
      <c r="C55" s="5" t="str">
        <f t="shared" si="16"/>
        <v/>
      </c>
      <c r="D55" s="5">
        <v>45280</v>
      </c>
      <c r="E55" s="5" t="str">
        <f t="shared" si="6"/>
        <v/>
      </c>
      <c r="F55" s="5" t="str">
        <f t="shared" si="7"/>
        <v/>
      </c>
      <c r="G55" s="4">
        <v>326887.76</v>
      </c>
      <c r="H55" s="7">
        <f t="shared" si="8"/>
        <v>326888</v>
      </c>
      <c r="I55" s="4" t="str">
        <f>VLOOKUP(K55,'Customers VS CC'!$A$1:$G$9999,4,FALSE)</f>
        <v>شركة بايتور السعودية العربية للانشاءات</v>
      </c>
      <c r="J55" s="4" t="str">
        <f t="shared" si="9"/>
        <v/>
      </c>
      <c r="K55" s="4">
        <v>10185</v>
      </c>
      <c r="L55" s="4">
        <f>VLOOKUP(K55,'CC Odoo'!$A$1:$E$998,4,FALSE)</f>
        <v>957</v>
      </c>
      <c r="M55" s="4" t="str">
        <f t="shared" si="0"/>
        <v>{"957": 100.0}</v>
      </c>
      <c r="N55" s="4" t="str">
        <f t="shared" si="10"/>
        <v>2010306</v>
      </c>
      <c r="O55" s="5">
        <v>45306</v>
      </c>
      <c r="P55" s="5" t="str">
        <f t="shared" si="11"/>
        <v/>
      </c>
      <c r="R55" s="4" t="str">
        <f t="shared" si="1"/>
        <v>{"</v>
      </c>
      <c r="S55" s="4" t="str">
        <f t="shared" si="2"/>
        <v>"</v>
      </c>
      <c r="T55" s="4" t="str">
        <f t="shared" si="3"/>
        <v xml:space="preserve">: </v>
      </c>
      <c r="U55" s="4" t="str">
        <f t="shared" si="4"/>
        <v>100.0</v>
      </c>
      <c r="V55" s="4" t="str">
        <f t="shared" si="5"/>
        <v>}</v>
      </c>
      <c r="X55" s="8" t="str">
        <f t="shared" si="12"/>
        <v>5%</v>
      </c>
      <c r="Y55" s="4" t="str">
        <f t="shared" si="13"/>
        <v>خصم دفعة مقدمة</v>
      </c>
      <c r="Z55" s="4">
        <f t="shared" si="14"/>
        <v>-1</v>
      </c>
      <c r="AG55" s="27">
        <f t="shared" si="15"/>
        <v>-326888</v>
      </c>
    </row>
    <row r="56" spans="1:33" x14ac:dyDescent="0.2">
      <c r="A56" s="4" t="s">
        <v>794</v>
      </c>
      <c r="C56" s="5">
        <f t="shared" si="16"/>
        <v>0</v>
      </c>
      <c r="D56" s="5">
        <v>45280</v>
      </c>
      <c r="E56" s="5">
        <f t="shared" si="6"/>
        <v>45280</v>
      </c>
      <c r="F56" s="5">
        <f t="shared" si="7"/>
        <v>45280</v>
      </c>
      <c r="G56" s="4">
        <v>896432.52</v>
      </c>
      <c r="H56" s="7">
        <f t="shared" si="8"/>
        <v>896433</v>
      </c>
      <c r="I56" s="4" t="str">
        <f>VLOOKUP(K56,'Customers VS CC'!$A$1:$G$9999,4,FALSE)</f>
        <v>المشروع المشترك للأعمال المدنية</v>
      </c>
      <c r="J56" s="4" t="str">
        <f t="shared" si="9"/>
        <v>المشروع المشترك للأعمال المدنية</v>
      </c>
      <c r="K56" s="4">
        <v>10134</v>
      </c>
      <c r="L56" s="4">
        <f>VLOOKUP(K56,'CC Odoo'!$A$1:$E$998,4,FALSE)</f>
        <v>906</v>
      </c>
      <c r="M56" s="4" t="str">
        <f t="shared" si="0"/>
        <v>{"906": 100.0}</v>
      </c>
      <c r="N56" s="4" t="str">
        <f t="shared" si="10"/>
        <v>4010202</v>
      </c>
      <c r="O56" s="5">
        <v>45325</v>
      </c>
      <c r="P56" s="5">
        <f t="shared" si="11"/>
        <v>45325</v>
      </c>
      <c r="R56" s="4" t="str">
        <f t="shared" si="1"/>
        <v>{"</v>
      </c>
      <c r="S56" s="4" t="str">
        <f t="shared" si="2"/>
        <v>"</v>
      </c>
      <c r="T56" s="4" t="str">
        <f t="shared" si="3"/>
        <v xml:space="preserve">: </v>
      </c>
      <c r="U56" s="4" t="str">
        <f t="shared" si="4"/>
        <v>100.0</v>
      </c>
      <c r="V56" s="4" t="str">
        <f t="shared" si="5"/>
        <v>}</v>
      </c>
      <c r="X56" s="8" t="str">
        <f t="shared" si="12"/>
        <v>15%</v>
      </c>
      <c r="Y56" s="4" t="str">
        <f t="shared" si="13"/>
        <v>صنف لتسجيل موازنة المبيعات 2024</v>
      </c>
      <c r="Z56" s="4">
        <f t="shared" si="14"/>
        <v>1</v>
      </c>
      <c r="AG56" s="27">
        <f t="shared" si="15"/>
        <v>896433</v>
      </c>
    </row>
    <row r="57" spans="1:33" x14ac:dyDescent="0.2">
      <c r="A57" s="4" t="s">
        <v>795</v>
      </c>
      <c r="C57" s="5" t="str">
        <f t="shared" si="16"/>
        <v/>
      </c>
      <c r="D57" s="5">
        <v>45280</v>
      </c>
      <c r="E57" s="5" t="str">
        <f t="shared" si="6"/>
        <v/>
      </c>
      <c r="F57" s="5" t="str">
        <f t="shared" si="7"/>
        <v/>
      </c>
      <c r="G57" s="4">
        <v>358573.01</v>
      </c>
      <c r="H57" s="7">
        <f t="shared" si="8"/>
        <v>358573</v>
      </c>
      <c r="I57" s="4" t="str">
        <f>VLOOKUP(K57,'Customers VS CC'!$A$1:$G$9999,4,FALSE)</f>
        <v>المشروع المشترك للأعمال المدنية</v>
      </c>
      <c r="J57" s="4" t="str">
        <f t="shared" si="9"/>
        <v/>
      </c>
      <c r="K57" s="4">
        <v>10134</v>
      </c>
      <c r="L57" s="4">
        <f>VLOOKUP(K57,'CC Odoo'!$A$1:$E$998,4,FALSE)</f>
        <v>906</v>
      </c>
      <c r="M57" s="4" t="str">
        <f t="shared" si="0"/>
        <v>{"906": 100.0}</v>
      </c>
      <c r="N57" s="4" t="str">
        <f t="shared" si="10"/>
        <v>101011002</v>
      </c>
      <c r="O57" s="5">
        <v>45325</v>
      </c>
      <c r="P57" s="5" t="str">
        <f t="shared" si="11"/>
        <v/>
      </c>
      <c r="R57" s="4" t="str">
        <f t="shared" si="1"/>
        <v>{"</v>
      </c>
      <c r="S57" s="4" t="str">
        <f t="shared" si="2"/>
        <v>"</v>
      </c>
      <c r="T57" s="4" t="str">
        <f t="shared" si="3"/>
        <v xml:space="preserve">: </v>
      </c>
      <c r="U57" s="4" t="str">
        <f t="shared" si="4"/>
        <v>100.0</v>
      </c>
      <c r="V57" s="4" t="str">
        <f t="shared" si="5"/>
        <v>}</v>
      </c>
      <c r="X57" s="8" t="str">
        <f t="shared" si="12"/>
        <v/>
      </c>
      <c r="Y57" s="4" t="str">
        <f t="shared" si="13"/>
        <v>خصم ضمان أعمال</v>
      </c>
      <c r="Z57" s="4">
        <f t="shared" si="14"/>
        <v>-1</v>
      </c>
      <c r="AG57" s="27">
        <f t="shared" si="15"/>
        <v>-358573</v>
      </c>
    </row>
    <row r="58" spans="1:33" x14ac:dyDescent="0.2">
      <c r="A58" s="4" t="s">
        <v>796</v>
      </c>
      <c r="C58" s="5" t="str">
        <f t="shared" si="16"/>
        <v/>
      </c>
      <c r="D58" s="5">
        <v>45280</v>
      </c>
      <c r="E58" s="5" t="str">
        <f t="shared" si="6"/>
        <v/>
      </c>
      <c r="F58" s="5" t="str">
        <f t="shared" si="7"/>
        <v/>
      </c>
      <c r="G58" s="4">
        <v>89643.25</v>
      </c>
      <c r="H58" s="7">
        <f t="shared" si="8"/>
        <v>89643</v>
      </c>
      <c r="I58" s="4" t="str">
        <f>VLOOKUP(K58,'Customers VS CC'!$A$1:$G$9999,4,FALSE)</f>
        <v>المشروع المشترك للأعمال المدنية</v>
      </c>
      <c r="J58" s="4" t="str">
        <f t="shared" si="9"/>
        <v/>
      </c>
      <c r="K58" s="4">
        <v>10134</v>
      </c>
      <c r="L58" s="4">
        <f>VLOOKUP(K58,'CC Odoo'!$A$1:$E$998,4,FALSE)</f>
        <v>906</v>
      </c>
      <c r="M58" s="4" t="str">
        <f t="shared" si="0"/>
        <v>{"906": 100.0}</v>
      </c>
      <c r="N58" s="4" t="str">
        <f t="shared" si="10"/>
        <v>2010306</v>
      </c>
      <c r="O58" s="5">
        <v>45325</v>
      </c>
      <c r="P58" s="5" t="str">
        <f t="shared" si="11"/>
        <v/>
      </c>
      <c r="R58" s="4" t="str">
        <f t="shared" si="1"/>
        <v>{"</v>
      </c>
      <c r="S58" s="4" t="str">
        <f t="shared" si="2"/>
        <v>"</v>
      </c>
      <c r="T58" s="4" t="str">
        <f t="shared" si="3"/>
        <v xml:space="preserve">: </v>
      </c>
      <c r="U58" s="4" t="str">
        <f t="shared" si="4"/>
        <v>100.0</v>
      </c>
      <c r="V58" s="4" t="str">
        <f t="shared" si="5"/>
        <v>}</v>
      </c>
      <c r="X58" s="8" t="str">
        <f t="shared" si="12"/>
        <v>5%</v>
      </c>
      <c r="Y58" s="4" t="str">
        <f t="shared" si="13"/>
        <v>خصم دفعة مقدمة</v>
      </c>
      <c r="Z58" s="4">
        <f t="shared" si="14"/>
        <v>-1</v>
      </c>
      <c r="AG58" s="27">
        <f t="shared" si="15"/>
        <v>-89643</v>
      </c>
    </row>
    <row r="59" spans="1:33" x14ac:dyDescent="0.2">
      <c r="A59" s="4" t="s">
        <v>794</v>
      </c>
      <c r="C59" s="5">
        <f t="shared" si="16"/>
        <v>0</v>
      </c>
      <c r="D59" s="5">
        <v>45281</v>
      </c>
      <c r="E59" s="5">
        <f t="shared" si="6"/>
        <v>45281</v>
      </c>
      <c r="F59" s="5">
        <f t="shared" si="7"/>
        <v>45281</v>
      </c>
      <c r="G59" s="4">
        <v>112582.39999999999</v>
      </c>
      <c r="H59" s="7">
        <f t="shared" si="8"/>
        <v>112582</v>
      </c>
      <c r="I59" s="4" t="str">
        <f>VLOOKUP(K59,'Customers VS CC'!$A$1:$G$9999,4,FALSE)</f>
        <v>هيلتون جاردن ان</v>
      </c>
      <c r="J59" s="4" t="str">
        <f t="shared" si="9"/>
        <v>هيلتون جاردن ان</v>
      </c>
      <c r="K59" s="4">
        <v>10160</v>
      </c>
      <c r="L59" s="4">
        <f>VLOOKUP(K59,'CC Odoo'!$A$1:$E$998,4,FALSE)</f>
        <v>932</v>
      </c>
      <c r="M59" s="4" t="str">
        <f t="shared" si="0"/>
        <v>{"932": 100.0}</v>
      </c>
      <c r="N59" s="4" t="str">
        <f t="shared" si="10"/>
        <v>4010202</v>
      </c>
      <c r="O59" s="5">
        <v>45306</v>
      </c>
      <c r="P59" s="5">
        <f t="shared" si="11"/>
        <v>45306</v>
      </c>
      <c r="R59" s="4" t="str">
        <f t="shared" si="1"/>
        <v>{"</v>
      </c>
      <c r="S59" s="4" t="str">
        <f t="shared" si="2"/>
        <v>"</v>
      </c>
      <c r="T59" s="4" t="str">
        <f t="shared" si="3"/>
        <v xml:space="preserve">: </v>
      </c>
      <c r="U59" s="4" t="str">
        <f t="shared" si="4"/>
        <v>100.0</v>
      </c>
      <c r="V59" s="4" t="str">
        <f t="shared" si="5"/>
        <v>}</v>
      </c>
      <c r="X59" s="8" t="str">
        <f t="shared" si="12"/>
        <v>15%</v>
      </c>
      <c r="Y59" s="4" t="str">
        <f t="shared" si="13"/>
        <v>صنف لتسجيل موازنة المبيعات 2024</v>
      </c>
      <c r="Z59" s="4">
        <f t="shared" si="14"/>
        <v>1</v>
      </c>
      <c r="AG59" s="27">
        <f t="shared" si="15"/>
        <v>112582</v>
      </c>
    </row>
    <row r="60" spans="1:33" x14ac:dyDescent="0.2">
      <c r="A60" s="4" t="s">
        <v>795</v>
      </c>
      <c r="C60" s="5" t="str">
        <f t="shared" si="16"/>
        <v/>
      </c>
      <c r="D60" s="5">
        <v>45281</v>
      </c>
      <c r="E60" s="5" t="str">
        <f t="shared" si="6"/>
        <v/>
      </c>
      <c r="F60" s="5" t="str">
        <f t="shared" si="7"/>
        <v/>
      </c>
      <c r="G60" s="4">
        <v>25057.3</v>
      </c>
      <c r="H60" s="7">
        <f t="shared" si="8"/>
        <v>25057</v>
      </c>
      <c r="I60" s="4" t="str">
        <f>VLOOKUP(K60,'Customers VS CC'!$A$1:$G$9999,4,FALSE)</f>
        <v>هيلتون جاردن ان</v>
      </c>
      <c r="J60" s="4" t="str">
        <f t="shared" si="9"/>
        <v/>
      </c>
      <c r="K60" s="4">
        <v>10160</v>
      </c>
      <c r="L60" s="4">
        <f>VLOOKUP(K60,'CC Odoo'!$A$1:$E$998,4,FALSE)</f>
        <v>932</v>
      </c>
      <c r="M60" s="4" t="str">
        <f t="shared" si="0"/>
        <v>{"932": 100.0}</v>
      </c>
      <c r="N60" s="4" t="str">
        <f t="shared" si="10"/>
        <v>101011002</v>
      </c>
      <c r="O60" s="5">
        <v>45306</v>
      </c>
      <c r="P60" s="5" t="str">
        <f t="shared" si="11"/>
        <v/>
      </c>
      <c r="R60" s="4" t="str">
        <f t="shared" si="1"/>
        <v>{"</v>
      </c>
      <c r="S60" s="4" t="str">
        <f t="shared" si="2"/>
        <v>"</v>
      </c>
      <c r="T60" s="4" t="str">
        <f t="shared" si="3"/>
        <v xml:space="preserve">: </v>
      </c>
      <c r="U60" s="4" t="str">
        <f t="shared" si="4"/>
        <v>100.0</v>
      </c>
      <c r="V60" s="4" t="str">
        <f t="shared" si="5"/>
        <v>}</v>
      </c>
      <c r="X60" s="8" t="str">
        <f t="shared" si="12"/>
        <v/>
      </c>
      <c r="Y60" s="4" t="str">
        <f t="shared" si="13"/>
        <v>خصم ضمان أعمال</v>
      </c>
      <c r="Z60" s="4">
        <f t="shared" si="14"/>
        <v>-1</v>
      </c>
      <c r="AG60" s="27">
        <f t="shared" si="15"/>
        <v>-25057</v>
      </c>
    </row>
    <row r="61" spans="1:33" x14ac:dyDescent="0.2">
      <c r="A61" s="4" t="s">
        <v>796</v>
      </c>
      <c r="C61" s="5" t="str">
        <f t="shared" si="16"/>
        <v/>
      </c>
      <c r="D61" s="5">
        <v>45281</v>
      </c>
      <c r="E61" s="5" t="str">
        <f t="shared" si="6"/>
        <v/>
      </c>
      <c r="F61" s="5" t="str">
        <f t="shared" si="7"/>
        <v/>
      </c>
      <c r="G61" s="4">
        <v>5629.12</v>
      </c>
      <c r="H61" s="7">
        <f t="shared" si="8"/>
        <v>5629</v>
      </c>
      <c r="I61" s="4" t="str">
        <f>VLOOKUP(K61,'Customers VS CC'!$A$1:$G$9999,4,FALSE)</f>
        <v>هيلتون جاردن ان</v>
      </c>
      <c r="J61" s="4" t="str">
        <f t="shared" si="9"/>
        <v/>
      </c>
      <c r="K61" s="4">
        <v>10160</v>
      </c>
      <c r="L61" s="4">
        <f>VLOOKUP(K61,'CC Odoo'!$A$1:$E$998,4,FALSE)</f>
        <v>932</v>
      </c>
      <c r="M61" s="4" t="str">
        <f t="shared" si="0"/>
        <v>{"932": 100.0}</v>
      </c>
      <c r="N61" s="4" t="str">
        <f t="shared" si="10"/>
        <v>2010306</v>
      </c>
      <c r="O61" s="5">
        <v>45306</v>
      </c>
      <c r="P61" s="5" t="str">
        <f t="shared" si="11"/>
        <v/>
      </c>
      <c r="R61" s="4" t="str">
        <f t="shared" si="1"/>
        <v>{"</v>
      </c>
      <c r="S61" s="4" t="str">
        <f t="shared" si="2"/>
        <v>"</v>
      </c>
      <c r="T61" s="4" t="str">
        <f t="shared" si="3"/>
        <v xml:space="preserve">: </v>
      </c>
      <c r="U61" s="4" t="str">
        <f t="shared" si="4"/>
        <v>100.0</v>
      </c>
      <c r="V61" s="4" t="str">
        <f t="shared" si="5"/>
        <v>}</v>
      </c>
      <c r="X61" s="8" t="str">
        <f t="shared" si="12"/>
        <v>5%</v>
      </c>
      <c r="Y61" s="4" t="str">
        <f t="shared" si="13"/>
        <v>خصم دفعة مقدمة</v>
      </c>
      <c r="Z61" s="4">
        <f t="shared" si="14"/>
        <v>-1</v>
      </c>
      <c r="AG61" s="27">
        <f t="shared" si="15"/>
        <v>-5629</v>
      </c>
    </row>
    <row r="62" spans="1:33" x14ac:dyDescent="0.2">
      <c r="A62" s="4" t="s">
        <v>795</v>
      </c>
      <c r="C62" s="5">
        <f t="shared" si="16"/>
        <v>0</v>
      </c>
      <c r="D62" s="5">
        <v>45281</v>
      </c>
      <c r="E62" s="5">
        <f t="shared" si="6"/>
        <v>45281</v>
      </c>
      <c r="F62" s="5">
        <f t="shared" si="7"/>
        <v>45281</v>
      </c>
      <c r="G62" s="4">
        <v>2702003.38</v>
      </c>
      <c r="H62" s="7">
        <f t="shared" si="8"/>
        <v>2702003</v>
      </c>
      <c r="I62" s="4" t="str">
        <f>VLOOKUP(K62,'Customers VS CC'!$A$1:$G$9999,4,FALSE)</f>
        <v>شركة بايتور السعودية العربية للانشاءات</v>
      </c>
      <c r="J62" s="4" t="str">
        <f t="shared" si="9"/>
        <v>شركة بايتور السعودية العربية للانشاءات</v>
      </c>
      <c r="K62" s="4">
        <v>10185</v>
      </c>
      <c r="L62" s="4">
        <f>VLOOKUP(K62,'CC Odoo'!$A$1:$E$998,4,FALSE)</f>
        <v>957</v>
      </c>
      <c r="M62" s="4" t="str">
        <f t="shared" si="0"/>
        <v>{"957": 100.0}</v>
      </c>
      <c r="N62" s="4" t="str">
        <f t="shared" si="10"/>
        <v>101011002</v>
      </c>
      <c r="O62" s="5">
        <v>45306</v>
      </c>
      <c r="P62" s="5">
        <f t="shared" si="11"/>
        <v>45306</v>
      </c>
      <c r="R62" s="4" t="str">
        <f t="shared" si="1"/>
        <v>{"</v>
      </c>
      <c r="S62" s="4" t="str">
        <f t="shared" si="2"/>
        <v>"</v>
      </c>
      <c r="T62" s="4" t="str">
        <f t="shared" si="3"/>
        <v xml:space="preserve">: </v>
      </c>
      <c r="U62" s="4" t="str">
        <f t="shared" si="4"/>
        <v>100.0</v>
      </c>
      <c r="V62" s="4" t="str">
        <f t="shared" si="5"/>
        <v>}</v>
      </c>
      <c r="X62" s="8" t="str">
        <f t="shared" si="12"/>
        <v/>
      </c>
      <c r="Y62" s="4" t="str">
        <f t="shared" si="13"/>
        <v>خصم ضمان أعمال</v>
      </c>
      <c r="Z62" s="4">
        <f t="shared" si="14"/>
        <v>-1</v>
      </c>
      <c r="AG62" s="27">
        <f t="shared" si="15"/>
        <v>-2702003</v>
      </c>
    </row>
    <row r="63" spans="1:33" x14ac:dyDescent="0.2">
      <c r="A63" s="4" t="s">
        <v>796</v>
      </c>
      <c r="C63" s="5" t="str">
        <f t="shared" si="16"/>
        <v/>
      </c>
      <c r="D63" s="5">
        <v>45281</v>
      </c>
      <c r="E63" s="5" t="str">
        <f t="shared" si="6"/>
        <v/>
      </c>
      <c r="F63" s="5" t="str">
        <f t="shared" si="7"/>
        <v/>
      </c>
      <c r="G63" s="4">
        <v>0</v>
      </c>
      <c r="H63" s="7">
        <f t="shared" si="8"/>
        <v>0</v>
      </c>
      <c r="I63" s="4" t="str">
        <f>VLOOKUP(K63,'Customers VS CC'!$A$1:$G$9999,4,FALSE)</f>
        <v>شركة بايتور السعودية العربية للانشاءات</v>
      </c>
      <c r="J63" s="4" t="str">
        <f t="shared" si="9"/>
        <v/>
      </c>
      <c r="K63" s="4">
        <v>10185</v>
      </c>
      <c r="L63" s="4">
        <f>VLOOKUP(K63,'CC Odoo'!$A$1:$E$998,4,FALSE)</f>
        <v>957</v>
      </c>
      <c r="M63" s="4" t="str">
        <f t="shared" si="0"/>
        <v>{"957": 100.0}</v>
      </c>
      <c r="N63" s="4" t="str">
        <f t="shared" si="10"/>
        <v>2010306</v>
      </c>
      <c r="O63" s="5">
        <v>45306</v>
      </c>
      <c r="P63" s="5" t="str">
        <f t="shared" si="11"/>
        <v/>
      </c>
      <c r="R63" s="4" t="str">
        <f t="shared" si="1"/>
        <v>{"</v>
      </c>
      <c r="S63" s="4" t="str">
        <f t="shared" si="2"/>
        <v>"</v>
      </c>
      <c r="T63" s="4" t="str">
        <f t="shared" si="3"/>
        <v xml:space="preserve">: </v>
      </c>
      <c r="U63" s="4" t="str">
        <f t="shared" si="4"/>
        <v>100.0</v>
      </c>
      <c r="V63" s="4" t="str">
        <f t="shared" si="5"/>
        <v>}</v>
      </c>
      <c r="X63" s="8" t="str">
        <f t="shared" si="12"/>
        <v>5%</v>
      </c>
      <c r="Y63" s="4" t="str">
        <f t="shared" si="13"/>
        <v>خصم دفعة مقدمة</v>
      </c>
      <c r="Z63" s="4">
        <f t="shared" si="14"/>
        <v>-1</v>
      </c>
      <c r="AG63" s="27">
        <f t="shared" si="15"/>
        <v>0</v>
      </c>
    </row>
    <row r="64" spans="1:33" x14ac:dyDescent="0.2">
      <c r="A64" s="4" t="s">
        <v>794</v>
      </c>
      <c r="C64" s="5">
        <f t="shared" si="16"/>
        <v>0</v>
      </c>
      <c r="D64" s="5">
        <v>45283</v>
      </c>
      <c r="E64" s="5">
        <f t="shared" si="6"/>
        <v>45283</v>
      </c>
      <c r="F64" s="5">
        <f t="shared" si="7"/>
        <v>45283</v>
      </c>
      <c r="G64" s="4">
        <v>172166.97</v>
      </c>
      <c r="H64" s="7">
        <f t="shared" si="8"/>
        <v>172167</v>
      </c>
      <c r="I64" s="4" t="str">
        <f>VLOOKUP(K64,'Customers VS CC'!$A$1:$G$9999,4,FALSE)</f>
        <v>شركة الخنينى العالمية</v>
      </c>
      <c r="J64" s="4" t="str">
        <f t="shared" si="9"/>
        <v>شركة الخنينى العالمية</v>
      </c>
      <c r="K64" s="4">
        <v>10168</v>
      </c>
      <c r="L64" s="4">
        <f>VLOOKUP(K64,'CC Odoo'!$A$1:$E$998,4,FALSE)</f>
        <v>940</v>
      </c>
      <c r="M64" s="4" t="str">
        <f t="shared" si="0"/>
        <v>{"940": 100.0}</v>
      </c>
      <c r="N64" s="4" t="str">
        <f t="shared" si="10"/>
        <v>4010202</v>
      </c>
      <c r="O64" s="5">
        <v>45313</v>
      </c>
      <c r="P64" s="5">
        <f t="shared" si="11"/>
        <v>45313</v>
      </c>
      <c r="R64" s="4" t="str">
        <f t="shared" si="1"/>
        <v>{"</v>
      </c>
      <c r="S64" s="4" t="str">
        <f t="shared" si="2"/>
        <v>"</v>
      </c>
      <c r="T64" s="4" t="str">
        <f t="shared" si="3"/>
        <v xml:space="preserve">: </v>
      </c>
      <c r="U64" s="4" t="str">
        <f t="shared" si="4"/>
        <v>100.0</v>
      </c>
      <c r="V64" s="4" t="str">
        <f t="shared" si="5"/>
        <v>}</v>
      </c>
      <c r="X64" s="8" t="str">
        <f t="shared" si="12"/>
        <v>15%</v>
      </c>
      <c r="Y64" s="4" t="str">
        <f t="shared" si="13"/>
        <v>صنف لتسجيل موازنة المبيعات 2024</v>
      </c>
      <c r="Z64" s="4">
        <f t="shared" si="14"/>
        <v>1</v>
      </c>
      <c r="AG64" s="27">
        <f t="shared" si="15"/>
        <v>172167</v>
      </c>
    </row>
    <row r="65" spans="1:33" x14ac:dyDescent="0.2">
      <c r="A65" s="4" t="s">
        <v>795</v>
      </c>
      <c r="C65" s="5" t="str">
        <f t="shared" si="16"/>
        <v/>
      </c>
      <c r="D65" s="5">
        <v>45283</v>
      </c>
      <c r="E65" s="5" t="str">
        <f t="shared" si="6"/>
        <v/>
      </c>
      <c r="F65" s="5" t="str">
        <f t="shared" si="7"/>
        <v/>
      </c>
      <c r="G65" s="4">
        <v>0</v>
      </c>
      <c r="H65" s="7">
        <f t="shared" si="8"/>
        <v>0</v>
      </c>
      <c r="I65" s="4" t="str">
        <f>VLOOKUP(K65,'Customers VS CC'!$A$1:$G$9999,4,FALSE)</f>
        <v>شركة الخنينى العالمية</v>
      </c>
      <c r="J65" s="4" t="str">
        <f t="shared" si="9"/>
        <v/>
      </c>
      <c r="K65" s="4">
        <v>10168</v>
      </c>
      <c r="L65" s="4">
        <f>VLOOKUP(K65,'CC Odoo'!$A$1:$E$998,4,FALSE)</f>
        <v>940</v>
      </c>
      <c r="M65" s="4" t="str">
        <f t="shared" si="0"/>
        <v>{"940": 100.0}</v>
      </c>
      <c r="N65" s="4" t="str">
        <f t="shared" si="10"/>
        <v>101011002</v>
      </c>
      <c r="O65" s="5">
        <v>45313</v>
      </c>
      <c r="P65" s="5" t="str">
        <f t="shared" si="11"/>
        <v/>
      </c>
      <c r="R65" s="4" t="str">
        <f t="shared" si="1"/>
        <v>{"</v>
      </c>
      <c r="S65" s="4" t="str">
        <f t="shared" si="2"/>
        <v>"</v>
      </c>
      <c r="T65" s="4" t="str">
        <f t="shared" si="3"/>
        <v xml:space="preserve">: </v>
      </c>
      <c r="U65" s="4" t="str">
        <f t="shared" si="4"/>
        <v>100.0</v>
      </c>
      <c r="V65" s="4" t="str">
        <f t="shared" si="5"/>
        <v>}</v>
      </c>
      <c r="X65" s="8" t="str">
        <f t="shared" si="12"/>
        <v/>
      </c>
      <c r="Y65" s="4" t="str">
        <f t="shared" si="13"/>
        <v>خصم ضمان أعمال</v>
      </c>
      <c r="Z65" s="4">
        <f t="shared" si="14"/>
        <v>-1</v>
      </c>
      <c r="AG65" s="27">
        <f t="shared" si="15"/>
        <v>0</v>
      </c>
    </row>
    <row r="66" spans="1:33" x14ac:dyDescent="0.2">
      <c r="A66" s="4" t="s">
        <v>796</v>
      </c>
      <c r="C66" s="5" t="str">
        <f t="shared" si="16"/>
        <v/>
      </c>
      <c r="D66" s="5">
        <v>45283</v>
      </c>
      <c r="E66" s="5" t="str">
        <f t="shared" si="6"/>
        <v/>
      </c>
      <c r="F66" s="5" t="str">
        <f t="shared" si="7"/>
        <v/>
      </c>
      <c r="G66" s="4">
        <v>8608.35</v>
      </c>
      <c r="H66" s="7">
        <f t="shared" si="8"/>
        <v>8608</v>
      </c>
      <c r="I66" s="4" t="str">
        <f>VLOOKUP(K66,'Customers VS CC'!$A$1:$G$9999,4,FALSE)</f>
        <v>شركة الخنينى العالمية</v>
      </c>
      <c r="J66" s="4" t="str">
        <f t="shared" si="9"/>
        <v/>
      </c>
      <c r="K66" s="4">
        <v>10168</v>
      </c>
      <c r="L66" s="4">
        <f>VLOOKUP(K66,'CC Odoo'!$A$1:$E$998,4,FALSE)</f>
        <v>940</v>
      </c>
      <c r="M66" s="4" t="str">
        <f t="shared" ref="M66:M120" si="17">R66&amp;L66&amp;S66&amp;T66&amp;U66&amp;V66</f>
        <v>{"940": 100.0}</v>
      </c>
      <c r="N66" s="4" t="str">
        <f t="shared" si="10"/>
        <v>2010306</v>
      </c>
      <c r="O66" s="5">
        <v>45313</v>
      </c>
      <c r="P66" s="5" t="str">
        <f t="shared" si="11"/>
        <v/>
      </c>
      <c r="R66" s="4" t="str">
        <f t="shared" ref="R66:R120" si="18">"{"""</f>
        <v>{"</v>
      </c>
      <c r="S66" s="4" t="str">
        <f t="shared" ref="S66:S120" si="19">""""</f>
        <v>"</v>
      </c>
      <c r="T66" s="4" t="str">
        <f t="shared" ref="T66:T120" si="20">": "</f>
        <v xml:space="preserve">: </v>
      </c>
      <c r="U66" s="4" t="str">
        <f t="shared" ref="U66:U120" si="21">"100.0"</f>
        <v>100.0</v>
      </c>
      <c r="V66" s="4" t="str">
        <f t="shared" ref="V66:V120" si="22">"}"</f>
        <v>}</v>
      </c>
      <c r="X66" s="8" t="str">
        <f t="shared" si="12"/>
        <v>5%</v>
      </c>
      <c r="Y66" s="4" t="str">
        <f t="shared" si="13"/>
        <v>خصم دفعة مقدمة</v>
      </c>
      <c r="Z66" s="4">
        <f t="shared" si="14"/>
        <v>-1</v>
      </c>
      <c r="AG66" s="27">
        <f t="shared" si="15"/>
        <v>-8608</v>
      </c>
    </row>
    <row r="67" spans="1:33" x14ac:dyDescent="0.2">
      <c r="A67" s="4" t="s">
        <v>794</v>
      </c>
      <c r="C67" s="5">
        <f t="shared" si="16"/>
        <v>0</v>
      </c>
      <c r="D67" s="5">
        <v>45285</v>
      </c>
      <c r="E67" s="5">
        <f t="shared" ref="E67:E120" si="23">IF(OR(A67="TOTAL WORKS",K67&lt;&gt;K66),D67,"")</f>
        <v>45285</v>
      </c>
      <c r="F67" s="5">
        <f t="shared" ref="F67:F120" si="24">IF(OR(A67="TOTAL WORKS",K67&lt;&gt;K66),D67,"")</f>
        <v>45285</v>
      </c>
      <c r="G67" s="4">
        <v>87614.2</v>
      </c>
      <c r="H67" s="7">
        <f t="shared" ref="H67:H120" si="25">IF(G67&lt;0,ROUND(G67,0)*-1,ROUND(G67,0))</f>
        <v>87614</v>
      </c>
      <c r="I67" s="4" t="str">
        <f>VLOOKUP(K67,'Customers VS CC'!$A$1:$G$9999,4,FALSE)</f>
        <v>شركة المواطن الدولية</v>
      </c>
      <c r="J67" s="4" t="str">
        <f t="shared" ref="J67:J120" si="26">IF(OR(A67="TOTAL WORKS",K67&lt;&gt;K66),I67,"")</f>
        <v>شركة المواطن الدولية</v>
      </c>
      <c r="K67" s="4">
        <v>10221</v>
      </c>
      <c r="L67" s="4">
        <f>VLOOKUP(K67,'CC Odoo'!$A$1:$E$998,4,FALSE)</f>
        <v>993</v>
      </c>
      <c r="M67" s="4" t="str">
        <f t="shared" si="17"/>
        <v>{"993": 100.0}</v>
      </c>
      <c r="N67" s="4" t="str">
        <f t="shared" ref="N67:N120" si="27">IF(K67=50002,"4010403",IF(A67="TOTAL WORKS","4010202",IF(OR(A67="ADV. PAYMENT",A67="ADV. PAYMENT 5%"),"101011002",IF(A67="Expense","3060099","2010306"))))</f>
        <v>4010202</v>
      </c>
      <c r="O67" s="5">
        <v>45306</v>
      </c>
      <c r="P67" s="5">
        <f t="shared" ref="P67:P120" si="28">IF(OR(A67="TOTAL WORKS",K67&lt;&gt;K66),O67,"")</f>
        <v>45306</v>
      </c>
      <c r="R67" s="4" t="str">
        <f t="shared" si="18"/>
        <v>{"</v>
      </c>
      <c r="S67" s="4" t="str">
        <f t="shared" si="19"/>
        <v>"</v>
      </c>
      <c r="T67" s="4" t="str">
        <f t="shared" si="20"/>
        <v xml:space="preserve">: </v>
      </c>
      <c r="U67" s="4" t="str">
        <f t="shared" si="21"/>
        <v>100.0</v>
      </c>
      <c r="V67" s="4" t="str">
        <f t="shared" si="22"/>
        <v>}</v>
      </c>
      <c r="X67" s="8" t="str">
        <f t="shared" ref="X67:X120" si="29">IF(OR(Y67="2010306",N67="4010202"),"15%",IF(N67="101011002","",IF(N67="4010403","",IF(N67="3060099","","5%"))))</f>
        <v>15%</v>
      </c>
      <c r="Y67" s="4" t="str">
        <f t="shared" ref="Y67:Y120" si="30">IF(N67="4010202","صنف لتسجيل موازنة المبيعات 2024",IF(N67="2010306","خصم دفعة مقدمة",IF(N67="4010403","بيع سكراب",IF(N67="101011002","خصم ضمان أعمال","Expense"))))</f>
        <v>صنف لتسجيل موازنة المبيعات 2024</v>
      </c>
      <c r="Z67" s="4">
        <f t="shared" ref="Z67:Z120" si="31">IF(N67="4010202",1,IF(N67="2010306",-1,IF(N67="4010403",1,IF(N67="101011002",-1,-1))))</f>
        <v>1</v>
      </c>
      <c r="AG67" s="27">
        <f t="shared" ref="AG67:AG120" si="32">H67*Z67</f>
        <v>87614</v>
      </c>
    </row>
    <row r="68" spans="1:33" x14ac:dyDescent="0.2">
      <c r="A68" s="4" t="s">
        <v>806</v>
      </c>
      <c r="C68" s="5" t="str">
        <f t="shared" ref="C68:C120" si="33">IF(K68&lt;&gt;K67,B68,"")</f>
        <v/>
      </c>
      <c r="D68" s="5">
        <v>45285</v>
      </c>
      <c r="E68" s="5" t="str">
        <f t="shared" si="23"/>
        <v/>
      </c>
      <c r="F68" s="5" t="str">
        <f t="shared" si="24"/>
        <v/>
      </c>
      <c r="G68" s="4">
        <v>0</v>
      </c>
      <c r="H68" s="7">
        <f t="shared" si="25"/>
        <v>0</v>
      </c>
      <c r="I68" s="4" t="str">
        <f>VLOOKUP(K68,'Customers VS CC'!$A$1:$G$9999,4,FALSE)</f>
        <v>شركة المواطن الدولية</v>
      </c>
      <c r="J68" s="4" t="str">
        <f t="shared" si="26"/>
        <v/>
      </c>
      <c r="K68" s="4">
        <v>10221</v>
      </c>
      <c r="L68" s="4">
        <f>VLOOKUP(K68,'CC Odoo'!$A$1:$E$998,4,FALSE)</f>
        <v>993</v>
      </c>
      <c r="M68" s="4" t="str">
        <f t="shared" si="17"/>
        <v>{"993": 100.0}</v>
      </c>
      <c r="N68" s="4" t="str">
        <f t="shared" si="27"/>
        <v>101011002</v>
      </c>
      <c r="O68" s="5">
        <v>45306</v>
      </c>
      <c r="P68" s="5" t="str">
        <f t="shared" si="28"/>
        <v/>
      </c>
      <c r="R68" s="4" t="str">
        <f t="shared" si="18"/>
        <v>{"</v>
      </c>
      <c r="S68" s="4" t="str">
        <f t="shared" si="19"/>
        <v>"</v>
      </c>
      <c r="T68" s="4" t="str">
        <f t="shared" si="20"/>
        <v xml:space="preserve">: </v>
      </c>
      <c r="U68" s="4" t="str">
        <f t="shared" si="21"/>
        <v>100.0</v>
      </c>
      <c r="V68" s="4" t="str">
        <f t="shared" si="22"/>
        <v>}</v>
      </c>
      <c r="X68" s="8" t="str">
        <f t="shared" si="29"/>
        <v/>
      </c>
      <c r="Y68" s="4" t="str">
        <f t="shared" si="30"/>
        <v>خصم ضمان أعمال</v>
      </c>
      <c r="Z68" s="4">
        <f t="shared" si="31"/>
        <v>-1</v>
      </c>
      <c r="AG68" s="27">
        <f t="shared" si="32"/>
        <v>0</v>
      </c>
    </row>
    <row r="69" spans="1:33" x14ac:dyDescent="0.2">
      <c r="A69" s="4" t="s">
        <v>795</v>
      </c>
      <c r="C69" s="5" t="str">
        <f t="shared" si="33"/>
        <v/>
      </c>
      <c r="D69" s="5">
        <v>45285</v>
      </c>
      <c r="E69" s="5" t="str">
        <f t="shared" si="23"/>
        <v/>
      </c>
      <c r="F69" s="5" t="str">
        <f t="shared" si="24"/>
        <v/>
      </c>
      <c r="G69" s="4">
        <v>0</v>
      </c>
      <c r="H69" s="7">
        <f t="shared" si="25"/>
        <v>0</v>
      </c>
      <c r="I69" s="4" t="str">
        <f>VLOOKUP(K69,'Customers VS CC'!$A$1:$G$9999,4,FALSE)</f>
        <v>شركة المواطن الدولية</v>
      </c>
      <c r="J69" s="4" t="str">
        <f t="shared" si="26"/>
        <v/>
      </c>
      <c r="K69" s="4">
        <v>10221</v>
      </c>
      <c r="L69" s="4">
        <f>VLOOKUP(K69,'CC Odoo'!$A$1:$E$998,4,FALSE)</f>
        <v>993</v>
      </c>
      <c r="M69" s="4" t="str">
        <f t="shared" si="17"/>
        <v>{"993": 100.0}</v>
      </c>
      <c r="N69" s="4" t="str">
        <f t="shared" si="27"/>
        <v>101011002</v>
      </c>
      <c r="O69" s="5">
        <v>45306</v>
      </c>
      <c r="P69" s="5" t="str">
        <f t="shared" si="28"/>
        <v/>
      </c>
      <c r="R69" s="4" t="str">
        <f t="shared" si="18"/>
        <v>{"</v>
      </c>
      <c r="S69" s="4" t="str">
        <f t="shared" si="19"/>
        <v>"</v>
      </c>
      <c r="T69" s="4" t="str">
        <f t="shared" si="20"/>
        <v xml:space="preserve">: </v>
      </c>
      <c r="U69" s="4" t="str">
        <f t="shared" si="21"/>
        <v>100.0</v>
      </c>
      <c r="V69" s="4" t="str">
        <f t="shared" si="22"/>
        <v>}</v>
      </c>
      <c r="X69" s="8" t="str">
        <f t="shared" si="29"/>
        <v/>
      </c>
      <c r="Y69" s="4" t="str">
        <f t="shared" si="30"/>
        <v>خصم ضمان أعمال</v>
      </c>
      <c r="Z69" s="4">
        <f t="shared" si="31"/>
        <v>-1</v>
      </c>
      <c r="AG69" s="27">
        <f t="shared" si="32"/>
        <v>0</v>
      </c>
    </row>
    <row r="70" spans="1:33" x14ac:dyDescent="0.2">
      <c r="A70" s="4" t="s">
        <v>794</v>
      </c>
      <c r="C70" s="5" t="str">
        <f t="shared" si="33"/>
        <v/>
      </c>
      <c r="D70" s="5">
        <v>45285</v>
      </c>
      <c r="E70" s="5">
        <f t="shared" si="23"/>
        <v>45285</v>
      </c>
      <c r="F70" s="5">
        <f t="shared" si="24"/>
        <v>45285</v>
      </c>
      <c r="G70" s="4">
        <v>70104.81</v>
      </c>
      <c r="H70" s="7">
        <f t="shared" si="25"/>
        <v>70105</v>
      </c>
      <c r="I70" s="4" t="str">
        <f>VLOOKUP(K70,'Customers VS CC'!$A$1:$G$9999,4,FALSE)</f>
        <v>شركة المواطن الدولية</v>
      </c>
      <c r="J70" s="4" t="str">
        <f t="shared" si="26"/>
        <v>شركة المواطن الدولية</v>
      </c>
      <c r="K70" s="4">
        <v>10221</v>
      </c>
      <c r="L70" s="4">
        <f>VLOOKUP(K70,'CC Odoo'!$A$1:$E$998,4,FALSE)</f>
        <v>993</v>
      </c>
      <c r="M70" s="4" t="str">
        <f t="shared" si="17"/>
        <v>{"993": 100.0}</v>
      </c>
      <c r="N70" s="4" t="str">
        <f t="shared" si="27"/>
        <v>4010202</v>
      </c>
      <c r="O70" s="5">
        <v>45306</v>
      </c>
      <c r="P70" s="5">
        <f t="shared" si="28"/>
        <v>45306</v>
      </c>
      <c r="R70" s="4" t="str">
        <f t="shared" si="18"/>
        <v>{"</v>
      </c>
      <c r="S70" s="4" t="str">
        <f t="shared" si="19"/>
        <v>"</v>
      </c>
      <c r="T70" s="4" t="str">
        <f t="shared" si="20"/>
        <v xml:space="preserve">: </v>
      </c>
      <c r="U70" s="4" t="str">
        <f t="shared" si="21"/>
        <v>100.0</v>
      </c>
      <c r="V70" s="4" t="str">
        <f t="shared" si="22"/>
        <v>}</v>
      </c>
      <c r="X70" s="8" t="str">
        <f t="shared" si="29"/>
        <v>15%</v>
      </c>
      <c r="Y70" s="4" t="str">
        <f t="shared" si="30"/>
        <v>صنف لتسجيل موازنة المبيعات 2024</v>
      </c>
      <c r="Z70" s="4">
        <f t="shared" si="31"/>
        <v>1</v>
      </c>
      <c r="AG70" s="27">
        <f t="shared" si="32"/>
        <v>70105</v>
      </c>
    </row>
    <row r="71" spans="1:33" x14ac:dyDescent="0.2">
      <c r="A71" s="4" t="s">
        <v>795</v>
      </c>
      <c r="C71" s="5" t="str">
        <f t="shared" si="33"/>
        <v/>
      </c>
      <c r="D71" s="5">
        <v>45285</v>
      </c>
      <c r="E71" s="5" t="str">
        <f t="shared" si="23"/>
        <v/>
      </c>
      <c r="F71" s="5" t="str">
        <f t="shared" si="24"/>
        <v/>
      </c>
      <c r="G71" s="4">
        <v>0</v>
      </c>
      <c r="H71" s="7">
        <f t="shared" si="25"/>
        <v>0</v>
      </c>
      <c r="I71" s="4" t="str">
        <f>VLOOKUP(K71,'Customers VS CC'!$A$1:$G$9999,4,FALSE)</f>
        <v>شركة المواطن الدولية</v>
      </c>
      <c r="J71" s="4" t="str">
        <f t="shared" si="26"/>
        <v/>
      </c>
      <c r="K71" s="4">
        <v>10221</v>
      </c>
      <c r="L71" s="4">
        <f>VLOOKUP(K71,'CC Odoo'!$A$1:$E$998,4,FALSE)</f>
        <v>993</v>
      </c>
      <c r="M71" s="4" t="str">
        <f t="shared" si="17"/>
        <v>{"993": 100.0}</v>
      </c>
      <c r="N71" s="4" t="str">
        <f t="shared" si="27"/>
        <v>101011002</v>
      </c>
      <c r="O71" s="5">
        <v>45306</v>
      </c>
      <c r="P71" s="5" t="str">
        <f t="shared" si="28"/>
        <v/>
      </c>
      <c r="R71" s="4" t="str">
        <f t="shared" si="18"/>
        <v>{"</v>
      </c>
      <c r="S71" s="4" t="str">
        <f t="shared" si="19"/>
        <v>"</v>
      </c>
      <c r="T71" s="4" t="str">
        <f t="shared" si="20"/>
        <v xml:space="preserve">: </v>
      </c>
      <c r="U71" s="4" t="str">
        <f t="shared" si="21"/>
        <v>100.0</v>
      </c>
      <c r="V71" s="4" t="str">
        <f t="shared" si="22"/>
        <v>}</v>
      </c>
      <c r="X71" s="8" t="str">
        <f t="shared" si="29"/>
        <v/>
      </c>
      <c r="Y71" s="4" t="str">
        <f t="shared" si="30"/>
        <v>خصم ضمان أعمال</v>
      </c>
      <c r="Z71" s="4">
        <f t="shared" si="31"/>
        <v>-1</v>
      </c>
      <c r="AG71" s="27">
        <f t="shared" si="32"/>
        <v>0</v>
      </c>
    </row>
    <row r="72" spans="1:33" x14ac:dyDescent="0.2">
      <c r="A72" s="4" t="s">
        <v>796</v>
      </c>
      <c r="C72" s="5" t="str">
        <f t="shared" si="33"/>
        <v/>
      </c>
      <c r="D72" s="5">
        <v>45285</v>
      </c>
      <c r="E72" s="5" t="str">
        <f t="shared" si="23"/>
        <v/>
      </c>
      <c r="F72" s="5" t="str">
        <f t="shared" si="24"/>
        <v/>
      </c>
      <c r="G72" s="4">
        <v>7010.48</v>
      </c>
      <c r="H72" s="7">
        <f t="shared" si="25"/>
        <v>7010</v>
      </c>
      <c r="I72" s="4" t="str">
        <f>VLOOKUP(K72,'Customers VS CC'!$A$1:$G$9999,4,FALSE)</f>
        <v>شركة المواطن الدولية</v>
      </c>
      <c r="J72" s="4" t="str">
        <f t="shared" si="26"/>
        <v/>
      </c>
      <c r="K72" s="4">
        <v>10221</v>
      </c>
      <c r="L72" s="4">
        <f>VLOOKUP(K72,'CC Odoo'!$A$1:$E$998,4,FALSE)</f>
        <v>993</v>
      </c>
      <c r="M72" s="4" t="str">
        <f t="shared" si="17"/>
        <v>{"993": 100.0}</v>
      </c>
      <c r="N72" s="4" t="str">
        <f t="shared" si="27"/>
        <v>2010306</v>
      </c>
      <c r="O72" s="5">
        <v>45306</v>
      </c>
      <c r="P72" s="5" t="str">
        <f t="shared" si="28"/>
        <v/>
      </c>
      <c r="R72" s="4" t="str">
        <f t="shared" si="18"/>
        <v>{"</v>
      </c>
      <c r="S72" s="4" t="str">
        <f t="shared" si="19"/>
        <v>"</v>
      </c>
      <c r="T72" s="4" t="str">
        <f t="shared" si="20"/>
        <v xml:space="preserve">: </v>
      </c>
      <c r="U72" s="4" t="str">
        <f t="shared" si="21"/>
        <v>100.0</v>
      </c>
      <c r="V72" s="4" t="str">
        <f t="shared" si="22"/>
        <v>}</v>
      </c>
      <c r="X72" s="8" t="str">
        <f t="shared" si="29"/>
        <v>5%</v>
      </c>
      <c r="Y72" s="4" t="str">
        <f t="shared" si="30"/>
        <v>خصم دفعة مقدمة</v>
      </c>
      <c r="Z72" s="4">
        <f t="shared" si="31"/>
        <v>-1</v>
      </c>
      <c r="AG72" s="27">
        <f t="shared" si="32"/>
        <v>-7010</v>
      </c>
    </row>
    <row r="73" spans="1:33" x14ac:dyDescent="0.2">
      <c r="A73" s="4" t="s">
        <v>794</v>
      </c>
      <c r="C73" s="5">
        <f t="shared" si="33"/>
        <v>0</v>
      </c>
      <c r="D73" s="5">
        <v>45287</v>
      </c>
      <c r="E73" s="5">
        <f t="shared" si="23"/>
        <v>45287</v>
      </c>
      <c r="F73" s="5">
        <f t="shared" si="24"/>
        <v>45287</v>
      </c>
      <c r="G73" s="4">
        <v>14063.48</v>
      </c>
      <c r="H73" s="7">
        <f t="shared" si="25"/>
        <v>14063</v>
      </c>
      <c r="I73" s="4" t="str">
        <f>VLOOKUP(K73,'Customers VS CC'!$A$1:$G$9999,4,FALSE)</f>
        <v>شركة شراء سكراب</v>
      </c>
      <c r="J73" s="4" t="str">
        <f t="shared" si="26"/>
        <v>شركة شراء سكراب</v>
      </c>
      <c r="K73" s="4">
        <v>50002</v>
      </c>
      <c r="L73" s="4">
        <f>VLOOKUP(K73,'CC Odoo'!$A$1:$E$998,4,FALSE)</f>
        <v>1086</v>
      </c>
      <c r="M73" s="4" t="str">
        <f t="shared" si="17"/>
        <v>{"1086": 100.0}</v>
      </c>
      <c r="N73" s="4" t="str">
        <f t="shared" si="27"/>
        <v>4010403</v>
      </c>
      <c r="O73" s="5">
        <v>45306</v>
      </c>
      <c r="P73" s="5">
        <f t="shared" si="28"/>
        <v>45306</v>
      </c>
      <c r="R73" s="4" t="str">
        <f t="shared" si="18"/>
        <v>{"</v>
      </c>
      <c r="S73" s="4" t="str">
        <f t="shared" si="19"/>
        <v>"</v>
      </c>
      <c r="T73" s="4" t="str">
        <f t="shared" si="20"/>
        <v xml:space="preserve">: </v>
      </c>
      <c r="U73" s="4" t="str">
        <f t="shared" si="21"/>
        <v>100.0</v>
      </c>
      <c r="V73" s="4" t="str">
        <f t="shared" si="22"/>
        <v>}</v>
      </c>
      <c r="X73" s="8" t="str">
        <f t="shared" si="29"/>
        <v/>
      </c>
      <c r="Y73" s="4" t="str">
        <f t="shared" si="30"/>
        <v>بيع سكراب</v>
      </c>
      <c r="Z73" s="4">
        <f t="shared" si="31"/>
        <v>1</v>
      </c>
      <c r="AG73" s="27">
        <f t="shared" si="32"/>
        <v>14063</v>
      </c>
    </row>
    <row r="74" spans="1:33" x14ac:dyDescent="0.2">
      <c r="A74" s="4" t="s">
        <v>794</v>
      </c>
      <c r="C74" s="5" t="str">
        <f t="shared" si="33"/>
        <v/>
      </c>
      <c r="D74" s="5">
        <v>45287</v>
      </c>
      <c r="E74" s="5">
        <f t="shared" si="23"/>
        <v>45287</v>
      </c>
      <c r="F74" s="5">
        <f t="shared" si="24"/>
        <v>45287</v>
      </c>
      <c r="G74" s="4">
        <v>1305.22</v>
      </c>
      <c r="H74" s="7">
        <f t="shared" si="25"/>
        <v>1305</v>
      </c>
      <c r="I74" s="4" t="str">
        <f>VLOOKUP(K74,'Customers VS CC'!$A$1:$G$9999,4,FALSE)</f>
        <v>شركة شراء سكراب</v>
      </c>
      <c r="J74" s="4" t="str">
        <f t="shared" si="26"/>
        <v>شركة شراء سكراب</v>
      </c>
      <c r="K74" s="4">
        <v>50002</v>
      </c>
      <c r="L74" s="4">
        <f>VLOOKUP(K74,'CC Odoo'!$A$1:$E$998,4,FALSE)</f>
        <v>1086</v>
      </c>
      <c r="M74" s="4" t="str">
        <f t="shared" si="17"/>
        <v>{"1086": 100.0}</v>
      </c>
      <c r="N74" s="4" t="str">
        <f t="shared" si="27"/>
        <v>4010403</v>
      </c>
      <c r="O74" s="5">
        <v>45306</v>
      </c>
      <c r="P74" s="5">
        <f t="shared" si="28"/>
        <v>45306</v>
      </c>
      <c r="R74" s="4" t="str">
        <f t="shared" si="18"/>
        <v>{"</v>
      </c>
      <c r="S74" s="4" t="str">
        <f t="shared" si="19"/>
        <v>"</v>
      </c>
      <c r="T74" s="4" t="str">
        <f t="shared" si="20"/>
        <v xml:space="preserve">: </v>
      </c>
      <c r="U74" s="4" t="str">
        <f t="shared" si="21"/>
        <v>100.0</v>
      </c>
      <c r="V74" s="4" t="str">
        <f t="shared" si="22"/>
        <v>}</v>
      </c>
      <c r="X74" s="8" t="str">
        <f t="shared" si="29"/>
        <v/>
      </c>
      <c r="Y74" s="4" t="str">
        <f t="shared" si="30"/>
        <v>بيع سكراب</v>
      </c>
      <c r="Z74" s="4">
        <f t="shared" si="31"/>
        <v>1</v>
      </c>
      <c r="AG74" s="27">
        <f t="shared" si="32"/>
        <v>1305</v>
      </c>
    </row>
    <row r="75" spans="1:33" x14ac:dyDescent="0.2">
      <c r="A75" s="4" t="s">
        <v>794</v>
      </c>
      <c r="C75" s="5" t="str">
        <f t="shared" si="33"/>
        <v/>
      </c>
      <c r="D75" s="5">
        <v>45287</v>
      </c>
      <c r="E75" s="5">
        <f t="shared" si="23"/>
        <v>45287</v>
      </c>
      <c r="F75" s="5">
        <f t="shared" si="24"/>
        <v>45287</v>
      </c>
      <c r="G75" s="4">
        <v>21161.75</v>
      </c>
      <c r="H75" s="7">
        <f t="shared" si="25"/>
        <v>21162</v>
      </c>
      <c r="I75" s="4" t="str">
        <f>VLOOKUP(K75,'Customers VS CC'!$A$1:$G$9999,4,FALSE)</f>
        <v>شركة شراء سكراب</v>
      </c>
      <c r="J75" s="4" t="str">
        <f t="shared" si="26"/>
        <v>شركة شراء سكراب</v>
      </c>
      <c r="K75" s="4">
        <v>50002</v>
      </c>
      <c r="L75" s="4">
        <f>VLOOKUP(K75,'CC Odoo'!$A$1:$E$998,4,FALSE)</f>
        <v>1086</v>
      </c>
      <c r="M75" s="4" t="str">
        <f t="shared" si="17"/>
        <v>{"1086": 100.0}</v>
      </c>
      <c r="N75" s="4" t="str">
        <f t="shared" si="27"/>
        <v>4010403</v>
      </c>
      <c r="O75" s="5">
        <v>45306</v>
      </c>
      <c r="P75" s="5">
        <f t="shared" si="28"/>
        <v>45306</v>
      </c>
      <c r="R75" s="4" t="str">
        <f t="shared" si="18"/>
        <v>{"</v>
      </c>
      <c r="S75" s="4" t="str">
        <f t="shared" si="19"/>
        <v>"</v>
      </c>
      <c r="T75" s="4" t="str">
        <f t="shared" si="20"/>
        <v xml:space="preserve">: </v>
      </c>
      <c r="U75" s="4" t="str">
        <f t="shared" si="21"/>
        <v>100.0</v>
      </c>
      <c r="V75" s="4" t="str">
        <f t="shared" si="22"/>
        <v>}</v>
      </c>
      <c r="X75" s="8" t="str">
        <f t="shared" si="29"/>
        <v/>
      </c>
      <c r="Y75" s="4" t="str">
        <f t="shared" si="30"/>
        <v>بيع سكراب</v>
      </c>
      <c r="Z75" s="4">
        <f t="shared" si="31"/>
        <v>1</v>
      </c>
      <c r="AG75" s="27">
        <f t="shared" si="32"/>
        <v>21162</v>
      </c>
    </row>
    <row r="76" spans="1:33" x14ac:dyDescent="0.2">
      <c r="A76" s="4" t="s">
        <v>794</v>
      </c>
      <c r="C76" s="5">
        <f t="shared" si="33"/>
        <v>0</v>
      </c>
      <c r="D76" s="5">
        <v>45288</v>
      </c>
      <c r="E76" s="5">
        <f t="shared" si="23"/>
        <v>45288</v>
      </c>
      <c r="F76" s="5">
        <f t="shared" si="24"/>
        <v>45288</v>
      </c>
      <c r="G76" s="4">
        <v>296796</v>
      </c>
      <c r="H76" s="7">
        <f t="shared" si="25"/>
        <v>296796</v>
      </c>
      <c r="I76" s="4" t="str">
        <f>VLOOKUP(K76,'Customers VS CC'!$A$1:$G$9999,4,FALSE)</f>
        <v>الآعمال المدنية المشروع المشترك</v>
      </c>
      <c r="J76" s="4" t="str">
        <f t="shared" si="26"/>
        <v>الآعمال المدنية المشروع المشترك</v>
      </c>
      <c r="K76" s="4">
        <v>10139</v>
      </c>
      <c r="L76" s="4">
        <f>VLOOKUP(K76,'CC Odoo'!$A$1:$E$998,4,FALSE)</f>
        <v>911</v>
      </c>
      <c r="M76" s="4" t="str">
        <f t="shared" si="17"/>
        <v>{"911": 100.0}</v>
      </c>
      <c r="N76" s="4" t="str">
        <f t="shared" si="27"/>
        <v>4010202</v>
      </c>
      <c r="O76" s="5">
        <v>45333</v>
      </c>
      <c r="P76" s="5">
        <f t="shared" si="28"/>
        <v>45333</v>
      </c>
      <c r="R76" s="4" t="str">
        <f t="shared" si="18"/>
        <v>{"</v>
      </c>
      <c r="S76" s="4" t="str">
        <f t="shared" si="19"/>
        <v>"</v>
      </c>
      <c r="T76" s="4" t="str">
        <f t="shared" si="20"/>
        <v xml:space="preserve">: </v>
      </c>
      <c r="U76" s="4" t="str">
        <f t="shared" si="21"/>
        <v>100.0</v>
      </c>
      <c r="V76" s="4" t="str">
        <f t="shared" si="22"/>
        <v>}</v>
      </c>
      <c r="X76" s="8" t="str">
        <f t="shared" si="29"/>
        <v>15%</v>
      </c>
      <c r="Y76" s="4" t="str">
        <f t="shared" si="30"/>
        <v>صنف لتسجيل موازنة المبيعات 2024</v>
      </c>
      <c r="Z76" s="4">
        <f t="shared" si="31"/>
        <v>1</v>
      </c>
      <c r="AG76" s="27">
        <f t="shared" si="32"/>
        <v>296796</v>
      </c>
    </row>
    <row r="77" spans="1:33" x14ac:dyDescent="0.2">
      <c r="A77" s="4" t="s">
        <v>795</v>
      </c>
      <c r="C77" s="5" t="str">
        <f t="shared" si="33"/>
        <v/>
      </c>
      <c r="D77" s="5">
        <v>45288</v>
      </c>
      <c r="E77" s="5" t="str">
        <f t="shared" si="23"/>
        <v/>
      </c>
      <c r="F77" s="5" t="str">
        <f t="shared" si="24"/>
        <v/>
      </c>
      <c r="G77" s="4">
        <v>0</v>
      </c>
      <c r="H77" s="7">
        <f t="shared" si="25"/>
        <v>0</v>
      </c>
      <c r="I77" s="4" t="str">
        <f>VLOOKUP(K77,'Customers VS CC'!$A$1:$G$9999,4,FALSE)</f>
        <v>الآعمال المدنية المشروع المشترك</v>
      </c>
      <c r="J77" s="4" t="str">
        <f t="shared" si="26"/>
        <v/>
      </c>
      <c r="K77" s="4">
        <v>10139</v>
      </c>
      <c r="L77" s="4">
        <f>VLOOKUP(K77,'CC Odoo'!$A$1:$E$998,4,FALSE)</f>
        <v>911</v>
      </c>
      <c r="M77" s="4" t="str">
        <f t="shared" si="17"/>
        <v>{"911": 100.0}</v>
      </c>
      <c r="N77" s="4" t="str">
        <f t="shared" si="27"/>
        <v>101011002</v>
      </c>
      <c r="O77" s="5">
        <v>45333</v>
      </c>
      <c r="P77" s="5" t="str">
        <f t="shared" si="28"/>
        <v/>
      </c>
      <c r="R77" s="4" t="str">
        <f t="shared" si="18"/>
        <v>{"</v>
      </c>
      <c r="S77" s="4" t="str">
        <f t="shared" si="19"/>
        <v>"</v>
      </c>
      <c r="T77" s="4" t="str">
        <f t="shared" si="20"/>
        <v xml:space="preserve">: </v>
      </c>
      <c r="U77" s="4" t="str">
        <f t="shared" si="21"/>
        <v>100.0</v>
      </c>
      <c r="V77" s="4" t="str">
        <f t="shared" si="22"/>
        <v>}</v>
      </c>
      <c r="X77" s="8" t="str">
        <f t="shared" si="29"/>
        <v/>
      </c>
      <c r="Y77" s="4" t="str">
        <f t="shared" si="30"/>
        <v>خصم ضمان أعمال</v>
      </c>
      <c r="Z77" s="4">
        <f t="shared" si="31"/>
        <v>-1</v>
      </c>
      <c r="AG77" s="27">
        <f t="shared" si="32"/>
        <v>0</v>
      </c>
    </row>
    <row r="78" spans="1:33" x14ac:dyDescent="0.2">
      <c r="A78" s="4" t="s">
        <v>796</v>
      </c>
      <c r="C78" s="5" t="str">
        <f t="shared" si="33"/>
        <v/>
      </c>
      <c r="D78" s="5">
        <v>45288</v>
      </c>
      <c r="E78" s="5" t="str">
        <f t="shared" si="23"/>
        <v/>
      </c>
      <c r="F78" s="5" t="str">
        <f t="shared" si="24"/>
        <v/>
      </c>
      <c r="G78" s="4">
        <v>44519</v>
      </c>
      <c r="H78" s="7">
        <f t="shared" si="25"/>
        <v>44519</v>
      </c>
      <c r="I78" s="4" t="str">
        <f>VLOOKUP(K78,'Customers VS CC'!$A$1:$G$9999,4,FALSE)</f>
        <v>الآعمال المدنية المشروع المشترك</v>
      </c>
      <c r="J78" s="4" t="str">
        <f t="shared" si="26"/>
        <v/>
      </c>
      <c r="K78" s="4">
        <v>10139</v>
      </c>
      <c r="L78" s="4">
        <f>VLOOKUP(K78,'CC Odoo'!$A$1:$E$998,4,FALSE)</f>
        <v>911</v>
      </c>
      <c r="M78" s="4" t="str">
        <f t="shared" si="17"/>
        <v>{"911": 100.0}</v>
      </c>
      <c r="N78" s="4" t="str">
        <f t="shared" si="27"/>
        <v>2010306</v>
      </c>
      <c r="O78" s="5">
        <v>45333</v>
      </c>
      <c r="P78" s="5" t="str">
        <f t="shared" si="28"/>
        <v/>
      </c>
      <c r="R78" s="4" t="str">
        <f t="shared" si="18"/>
        <v>{"</v>
      </c>
      <c r="S78" s="4" t="str">
        <f t="shared" si="19"/>
        <v>"</v>
      </c>
      <c r="T78" s="4" t="str">
        <f t="shared" si="20"/>
        <v xml:space="preserve">: </v>
      </c>
      <c r="U78" s="4" t="str">
        <f t="shared" si="21"/>
        <v>100.0</v>
      </c>
      <c r="V78" s="4" t="str">
        <f t="shared" si="22"/>
        <v>}</v>
      </c>
      <c r="X78" s="8" t="str">
        <f t="shared" si="29"/>
        <v>5%</v>
      </c>
      <c r="Y78" s="4" t="str">
        <f t="shared" si="30"/>
        <v>خصم دفعة مقدمة</v>
      </c>
      <c r="Z78" s="4">
        <f t="shared" si="31"/>
        <v>-1</v>
      </c>
      <c r="AG78" s="27">
        <f t="shared" si="32"/>
        <v>-44519</v>
      </c>
    </row>
    <row r="79" spans="1:33" x14ac:dyDescent="0.2">
      <c r="A79" s="4" t="s">
        <v>794</v>
      </c>
      <c r="C79" s="5">
        <f t="shared" si="33"/>
        <v>0</v>
      </c>
      <c r="D79" s="5">
        <v>45290</v>
      </c>
      <c r="E79" s="5">
        <f t="shared" si="23"/>
        <v>45290</v>
      </c>
      <c r="F79" s="5">
        <f t="shared" si="24"/>
        <v>45290</v>
      </c>
      <c r="G79" s="4">
        <v>119554.91</v>
      </c>
      <c r="H79" s="7">
        <f t="shared" si="25"/>
        <v>119555</v>
      </c>
      <c r="I79" s="4" t="str">
        <f>VLOOKUP(K79,'Customers VS CC'!$A$1:$G$9999,4,FALSE)</f>
        <v>شركة مديدة للرعاية الطبية</v>
      </c>
      <c r="J79" s="4" t="str">
        <f t="shared" si="26"/>
        <v>شركة مديدة للرعاية الطبية</v>
      </c>
      <c r="K79" s="4">
        <v>10245</v>
      </c>
      <c r="L79" s="4">
        <f>VLOOKUP(K79,'CC Odoo'!$A$1:$E$998,4,FALSE)</f>
        <v>1017</v>
      </c>
      <c r="M79" s="4" t="str">
        <f t="shared" si="17"/>
        <v>{"1017": 100.0}</v>
      </c>
      <c r="N79" s="4" t="str">
        <f t="shared" si="27"/>
        <v>4010202</v>
      </c>
      <c r="O79" s="5">
        <v>45305</v>
      </c>
      <c r="P79" s="5">
        <f t="shared" si="28"/>
        <v>45305</v>
      </c>
      <c r="R79" s="4" t="str">
        <f t="shared" si="18"/>
        <v>{"</v>
      </c>
      <c r="S79" s="4" t="str">
        <f t="shared" si="19"/>
        <v>"</v>
      </c>
      <c r="T79" s="4" t="str">
        <f t="shared" si="20"/>
        <v xml:space="preserve">: </v>
      </c>
      <c r="U79" s="4" t="str">
        <f t="shared" si="21"/>
        <v>100.0</v>
      </c>
      <c r="V79" s="4" t="str">
        <f t="shared" si="22"/>
        <v>}</v>
      </c>
      <c r="X79" s="8" t="str">
        <f t="shared" si="29"/>
        <v>15%</v>
      </c>
      <c r="Y79" s="4" t="str">
        <f t="shared" si="30"/>
        <v>صنف لتسجيل موازنة المبيعات 2024</v>
      </c>
      <c r="Z79" s="4">
        <f t="shared" si="31"/>
        <v>1</v>
      </c>
      <c r="AG79" s="27">
        <f t="shared" si="32"/>
        <v>119555</v>
      </c>
    </row>
    <row r="80" spans="1:33" x14ac:dyDescent="0.2">
      <c r="A80" s="4" t="s">
        <v>795</v>
      </c>
      <c r="C80" s="5" t="str">
        <f t="shared" si="33"/>
        <v/>
      </c>
      <c r="D80" s="5">
        <v>45290</v>
      </c>
      <c r="E80" s="5" t="str">
        <f t="shared" si="23"/>
        <v/>
      </c>
      <c r="F80" s="5" t="str">
        <f t="shared" si="24"/>
        <v/>
      </c>
      <c r="G80" s="4">
        <v>35866.47</v>
      </c>
      <c r="H80" s="7">
        <f t="shared" si="25"/>
        <v>35866</v>
      </c>
      <c r="I80" s="4" t="str">
        <f>VLOOKUP(K80,'Customers VS CC'!$A$1:$G$9999,4,FALSE)</f>
        <v>شركة مديدة للرعاية الطبية</v>
      </c>
      <c r="J80" s="4" t="str">
        <f t="shared" si="26"/>
        <v/>
      </c>
      <c r="K80" s="4">
        <v>10245</v>
      </c>
      <c r="L80" s="4">
        <f>VLOOKUP(K80,'CC Odoo'!$A$1:$E$998,4,FALSE)</f>
        <v>1017</v>
      </c>
      <c r="M80" s="4" t="str">
        <f t="shared" si="17"/>
        <v>{"1017": 100.0}</v>
      </c>
      <c r="N80" s="4" t="str">
        <f t="shared" si="27"/>
        <v>101011002</v>
      </c>
      <c r="O80" s="5">
        <v>45305</v>
      </c>
      <c r="P80" s="5" t="str">
        <f t="shared" si="28"/>
        <v/>
      </c>
      <c r="R80" s="4" t="str">
        <f t="shared" si="18"/>
        <v>{"</v>
      </c>
      <c r="S80" s="4" t="str">
        <f t="shared" si="19"/>
        <v>"</v>
      </c>
      <c r="T80" s="4" t="str">
        <f t="shared" si="20"/>
        <v xml:space="preserve">: </v>
      </c>
      <c r="U80" s="4" t="str">
        <f t="shared" si="21"/>
        <v>100.0</v>
      </c>
      <c r="V80" s="4" t="str">
        <f t="shared" si="22"/>
        <v>}</v>
      </c>
      <c r="X80" s="8" t="str">
        <f t="shared" si="29"/>
        <v/>
      </c>
      <c r="Y80" s="4" t="str">
        <f t="shared" si="30"/>
        <v>خصم ضمان أعمال</v>
      </c>
      <c r="Z80" s="4">
        <f t="shared" si="31"/>
        <v>-1</v>
      </c>
      <c r="AG80" s="27">
        <f t="shared" si="32"/>
        <v>-35866</v>
      </c>
    </row>
    <row r="81" spans="1:33" x14ac:dyDescent="0.2">
      <c r="A81" s="4" t="s">
        <v>796</v>
      </c>
      <c r="C81" s="5" t="str">
        <f t="shared" si="33"/>
        <v/>
      </c>
      <c r="D81" s="5">
        <v>45290</v>
      </c>
      <c r="E81" s="5" t="str">
        <f t="shared" si="23"/>
        <v/>
      </c>
      <c r="F81" s="5" t="str">
        <f t="shared" si="24"/>
        <v/>
      </c>
      <c r="G81" s="4">
        <v>5977.75</v>
      </c>
      <c r="H81" s="7">
        <f t="shared" si="25"/>
        <v>5978</v>
      </c>
      <c r="I81" s="4" t="str">
        <f>VLOOKUP(K81,'Customers VS CC'!$A$1:$G$9999,4,FALSE)</f>
        <v>شركة مديدة للرعاية الطبية</v>
      </c>
      <c r="J81" s="4" t="str">
        <f t="shared" si="26"/>
        <v/>
      </c>
      <c r="K81" s="4">
        <v>10245</v>
      </c>
      <c r="L81" s="4">
        <f>VLOOKUP(K81,'CC Odoo'!$A$1:$E$998,4,FALSE)</f>
        <v>1017</v>
      </c>
      <c r="M81" s="4" t="str">
        <f t="shared" si="17"/>
        <v>{"1017": 100.0}</v>
      </c>
      <c r="N81" s="4" t="str">
        <f t="shared" si="27"/>
        <v>2010306</v>
      </c>
      <c r="O81" s="5">
        <v>45305</v>
      </c>
      <c r="P81" s="5" t="str">
        <f t="shared" si="28"/>
        <v/>
      </c>
      <c r="R81" s="4" t="str">
        <f t="shared" si="18"/>
        <v>{"</v>
      </c>
      <c r="S81" s="4" t="str">
        <f t="shared" si="19"/>
        <v>"</v>
      </c>
      <c r="T81" s="4" t="str">
        <f t="shared" si="20"/>
        <v xml:space="preserve">: </v>
      </c>
      <c r="U81" s="4" t="str">
        <f t="shared" si="21"/>
        <v>100.0</v>
      </c>
      <c r="V81" s="4" t="str">
        <f t="shared" si="22"/>
        <v>}</v>
      </c>
      <c r="X81" s="8" t="str">
        <f t="shared" si="29"/>
        <v>5%</v>
      </c>
      <c r="Y81" s="4" t="str">
        <f t="shared" si="30"/>
        <v>خصم دفعة مقدمة</v>
      </c>
      <c r="Z81" s="4">
        <f t="shared" si="31"/>
        <v>-1</v>
      </c>
      <c r="AG81" s="27">
        <f t="shared" si="32"/>
        <v>-5978</v>
      </c>
    </row>
    <row r="82" spans="1:33" x14ac:dyDescent="0.2">
      <c r="A82" s="4" t="s">
        <v>794</v>
      </c>
      <c r="C82" s="5">
        <f t="shared" si="33"/>
        <v>0</v>
      </c>
      <c r="D82" s="5">
        <v>45290</v>
      </c>
      <c r="E82" s="5">
        <f t="shared" si="23"/>
        <v>45290</v>
      </c>
      <c r="F82" s="5">
        <f t="shared" si="24"/>
        <v>45290</v>
      </c>
      <c r="G82" s="4">
        <v>2804938.34</v>
      </c>
      <c r="H82" s="7">
        <f t="shared" si="25"/>
        <v>2804938</v>
      </c>
      <c r="I82" s="4" t="str">
        <f>VLOOKUP(K82,'Customers VS CC'!$A$1:$G$9999,4,FALSE)</f>
        <v>شركة محمد محمد الراشد للتجارة والمقاولات</v>
      </c>
      <c r="J82" s="4" t="str">
        <f t="shared" si="26"/>
        <v>شركة محمد محمد الراشد للتجارة والمقاولات</v>
      </c>
      <c r="K82" s="4">
        <v>10247</v>
      </c>
      <c r="L82" s="4">
        <f>VLOOKUP(K82,'CC Odoo'!$A$1:$E$998,4,FALSE)</f>
        <v>1019</v>
      </c>
      <c r="M82" s="4" t="str">
        <f t="shared" si="17"/>
        <v>{"1019": 100.0}</v>
      </c>
      <c r="N82" s="4" t="str">
        <f t="shared" si="27"/>
        <v>4010202</v>
      </c>
      <c r="O82" s="5">
        <v>45297</v>
      </c>
      <c r="P82" s="5">
        <f t="shared" si="28"/>
        <v>45297</v>
      </c>
      <c r="R82" s="4" t="str">
        <f t="shared" si="18"/>
        <v>{"</v>
      </c>
      <c r="S82" s="4" t="str">
        <f t="shared" si="19"/>
        <v>"</v>
      </c>
      <c r="T82" s="4" t="str">
        <f t="shared" si="20"/>
        <v xml:space="preserve">: </v>
      </c>
      <c r="U82" s="4" t="str">
        <f t="shared" si="21"/>
        <v>100.0</v>
      </c>
      <c r="V82" s="4" t="str">
        <f t="shared" si="22"/>
        <v>}</v>
      </c>
      <c r="X82" s="8" t="str">
        <f t="shared" si="29"/>
        <v>15%</v>
      </c>
      <c r="Y82" s="4" t="str">
        <f t="shared" si="30"/>
        <v>صنف لتسجيل موازنة المبيعات 2024</v>
      </c>
      <c r="Z82" s="4">
        <f t="shared" si="31"/>
        <v>1</v>
      </c>
      <c r="AG82" s="27">
        <f t="shared" si="32"/>
        <v>2804938</v>
      </c>
    </row>
    <row r="83" spans="1:33" x14ac:dyDescent="0.2">
      <c r="A83" s="4" t="s">
        <v>795</v>
      </c>
      <c r="C83" s="5" t="str">
        <f t="shared" si="33"/>
        <v/>
      </c>
      <c r="D83" s="5">
        <v>45290</v>
      </c>
      <c r="E83" s="5" t="str">
        <f t="shared" si="23"/>
        <v/>
      </c>
      <c r="F83" s="5" t="str">
        <f t="shared" si="24"/>
        <v/>
      </c>
      <c r="G83" s="4">
        <v>560987.67000000004</v>
      </c>
      <c r="H83" s="7">
        <f t="shared" si="25"/>
        <v>560988</v>
      </c>
      <c r="I83" s="4" t="str">
        <f>VLOOKUP(K83,'Customers VS CC'!$A$1:$G$9999,4,FALSE)</f>
        <v>شركة محمد محمد الراشد للتجارة والمقاولات</v>
      </c>
      <c r="J83" s="4" t="str">
        <f t="shared" si="26"/>
        <v/>
      </c>
      <c r="K83" s="4">
        <v>10247</v>
      </c>
      <c r="L83" s="4">
        <f>VLOOKUP(K83,'CC Odoo'!$A$1:$E$998,4,FALSE)</f>
        <v>1019</v>
      </c>
      <c r="M83" s="4" t="str">
        <f t="shared" si="17"/>
        <v>{"1019": 100.0}</v>
      </c>
      <c r="N83" s="4" t="str">
        <f t="shared" si="27"/>
        <v>101011002</v>
      </c>
      <c r="O83" s="5">
        <v>45297</v>
      </c>
      <c r="P83" s="5" t="str">
        <f t="shared" si="28"/>
        <v/>
      </c>
      <c r="R83" s="4" t="str">
        <f t="shared" si="18"/>
        <v>{"</v>
      </c>
      <c r="S83" s="4" t="str">
        <f t="shared" si="19"/>
        <v>"</v>
      </c>
      <c r="T83" s="4" t="str">
        <f t="shared" si="20"/>
        <v xml:space="preserve">: </v>
      </c>
      <c r="U83" s="4" t="str">
        <f t="shared" si="21"/>
        <v>100.0</v>
      </c>
      <c r="V83" s="4" t="str">
        <f t="shared" si="22"/>
        <v>}</v>
      </c>
      <c r="X83" s="8" t="str">
        <f t="shared" si="29"/>
        <v/>
      </c>
      <c r="Y83" s="4" t="str">
        <f t="shared" si="30"/>
        <v>خصم ضمان أعمال</v>
      </c>
      <c r="Z83" s="4">
        <f t="shared" si="31"/>
        <v>-1</v>
      </c>
      <c r="AG83" s="27">
        <f t="shared" si="32"/>
        <v>-560988</v>
      </c>
    </row>
    <row r="84" spans="1:33" x14ac:dyDescent="0.2">
      <c r="A84" s="4" t="s">
        <v>796</v>
      </c>
      <c r="C84" s="5" t="str">
        <f t="shared" si="33"/>
        <v/>
      </c>
      <c r="D84" s="5">
        <v>45290</v>
      </c>
      <c r="E84" s="5" t="str">
        <f t="shared" si="23"/>
        <v/>
      </c>
      <c r="F84" s="5" t="str">
        <f t="shared" si="24"/>
        <v/>
      </c>
      <c r="G84" s="4">
        <v>280493.83</v>
      </c>
      <c r="H84" s="7">
        <f t="shared" si="25"/>
        <v>280494</v>
      </c>
      <c r="I84" s="4" t="str">
        <f>VLOOKUP(K84,'Customers VS CC'!$A$1:$G$9999,4,FALSE)</f>
        <v>شركة محمد محمد الراشد للتجارة والمقاولات</v>
      </c>
      <c r="J84" s="4" t="str">
        <f t="shared" si="26"/>
        <v/>
      </c>
      <c r="K84" s="4">
        <v>10247</v>
      </c>
      <c r="L84" s="4">
        <f>VLOOKUP(K84,'CC Odoo'!$A$1:$E$998,4,FALSE)</f>
        <v>1019</v>
      </c>
      <c r="M84" s="4" t="str">
        <f t="shared" si="17"/>
        <v>{"1019": 100.0}</v>
      </c>
      <c r="N84" s="4" t="str">
        <f t="shared" si="27"/>
        <v>2010306</v>
      </c>
      <c r="O84" s="5">
        <v>45297</v>
      </c>
      <c r="P84" s="5" t="str">
        <f t="shared" si="28"/>
        <v/>
      </c>
      <c r="R84" s="4" t="str">
        <f t="shared" si="18"/>
        <v>{"</v>
      </c>
      <c r="S84" s="4" t="str">
        <f t="shared" si="19"/>
        <v>"</v>
      </c>
      <c r="T84" s="4" t="str">
        <f t="shared" si="20"/>
        <v xml:space="preserve">: </v>
      </c>
      <c r="U84" s="4" t="str">
        <f t="shared" si="21"/>
        <v>100.0</v>
      </c>
      <c r="V84" s="4" t="str">
        <f t="shared" si="22"/>
        <v>}</v>
      </c>
      <c r="X84" s="8" t="str">
        <f t="shared" si="29"/>
        <v>5%</v>
      </c>
      <c r="Y84" s="4" t="str">
        <f t="shared" si="30"/>
        <v>خصم دفعة مقدمة</v>
      </c>
      <c r="Z84" s="4">
        <f t="shared" si="31"/>
        <v>-1</v>
      </c>
      <c r="AG84" s="27">
        <f t="shared" si="32"/>
        <v>-280494</v>
      </c>
    </row>
    <row r="85" spans="1:33" x14ac:dyDescent="0.2">
      <c r="A85" s="4" t="s">
        <v>794</v>
      </c>
      <c r="C85" s="5">
        <f t="shared" si="33"/>
        <v>0</v>
      </c>
      <c r="D85" s="5">
        <v>45290</v>
      </c>
      <c r="E85" s="5">
        <f t="shared" si="23"/>
        <v>45290</v>
      </c>
      <c r="F85" s="5">
        <f t="shared" si="24"/>
        <v>45290</v>
      </c>
      <c r="G85" s="4">
        <v>1764310.45</v>
      </c>
      <c r="H85" s="7">
        <f t="shared" si="25"/>
        <v>1764310</v>
      </c>
      <c r="I85" s="4" t="str">
        <f>VLOOKUP(K85,'Customers VS CC'!$A$1:$G$9999,4,FALSE)</f>
        <v>شركة التعفف للأعمال الكهربائية</v>
      </c>
      <c r="J85" s="4" t="str">
        <f t="shared" si="26"/>
        <v>شركة التعفف للأعمال الكهربائية</v>
      </c>
      <c r="K85" s="4">
        <v>10230</v>
      </c>
      <c r="L85" s="4">
        <f>VLOOKUP(K85,'CC Odoo'!$A$1:$E$998,4,FALSE)</f>
        <v>1002</v>
      </c>
      <c r="M85" s="4" t="str">
        <f t="shared" si="17"/>
        <v>{"1002": 100.0}</v>
      </c>
      <c r="N85" s="4" t="str">
        <f t="shared" si="27"/>
        <v>4010202</v>
      </c>
      <c r="O85" s="5">
        <v>45320</v>
      </c>
      <c r="P85" s="5">
        <f t="shared" si="28"/>
        <v>45320</v>
      </c>
      <c r="R85" s="4" t="str">
        <f t="shared" si="18"/>
        <v>{"</v>
      </c>
      <c r="S85" s="4" t="str">
        <f t="shared" si="19"/>
        <v>"</v>
      </c>
      <c r="T85" s="4" t="str">
        <f t="shared" si="20"/>
        <v xml:space="preserve">: </v>
      </c>
      <c r="U85" s="4" t="str">
        <f t="shared" si="21"/>
        <v>100.0</v>
      </c>
      <c r="V85" s="4" t="str">
        <f t="shared" si="22"/>
        <v>}</v>
      </c>
      <c r="X85" s="8" t="str">
        <f t="shared" si="29"/>
        <v>15%</v>
      </c>
      <c r="Y85" s="4" t="str">
        <f t="shared" si="30"/>
        <v>صنف لتسجيل موازنة المبيعات 2024</v>
      </c>
      <c r="Z85" s="4">
        <f t="shared" si="31"/>
        <v>1</v>
      </c>
      <c r="AG85" s="27">
        <f t="shared" si="32"/>
        <v>1764310</v>
      </c>
    </row>
    <row r="86" spans="1:33" x14ac:dyDescent="0.2">
      <c r="A86" s="4" t="s">
        <v>795</v>
      </c>
      <c r="C86" s="5" t="str">
        <f t="shared" si="33"/>
        <v/>
      </c>
      <c r="D86" s="5">
        <v>45290</v>
      </c>
      <c r="E86" s="5" t="str">
        <f t="shared" si="23"/>
        <v/>
      </c>
      <c r="F86" s="5" t="str">
        <f t="shared" si="24"/>
        <v/>
      </c>
      <c r="G86" s="4">
        <v>1435973.08</v>
      </c>
      <c r="H86" s="7">
        <f t="shared" si="25"/>
        <v>1435973</v>
      </c>
      <c r="I86" s="4" t="str">
        <f>VLOOKUP(K86,'Customers VS CC'!$A$1:$G$9999,4,FALSE)</f>
        <v>شركة التعفف للأعمال الكهربائية</v>
      </c>
      <c r="J86" s="4" t="str">
        <f t="shared" si="26"/>
        <v/>
      </c>
      <c r="K86" s="4">
        <v>10230</v>
      </c>
      <c r="L86" s="4">
        <f>VLOOKUP(K86,'CC Odoo'!$A$1:$E$998,4,FALSE)</f>
        <v>1002</v>
      </c>
      <c r="M86" s="4" t="str">
        <f t="shared" si="17"/>
        <v>{"1002": 100.0}</v>
      </c>
      <c r="N86" s="4" t="str">
        <f t="shared" si="27"/>
        <v>101011002</v>
      </c>
      <c r="O86" s="5">
        <v>45320</v>
      </c>
      <c r="P86" s="5" t="str">
        <f t="shared" si="28"/>
        <v/>
      </c>
      <c r="R86" s="4" t="str">
        <f t="shared" si="18"/>
        <v>{"</v>
      </c>
      <c r="S86" s="4" t="str">
        <f t="shared" si="19"/>
        <v>"</v>
      </c>
      <c r="T86" s="4" t="str">
        <f t="shared" si="20"/>
        <v xml:space="preserve">: </v>
      </c>
      <c r="U86" s="4" t="str">
        <f t="shared" si="21"/>
        <v>100.0</v>
      </c>
      <c r="V86" s="4" t="str">
        <f t="shared" si="22"/>
        <v>}</v>
      </c>
      <c r="X86" s="8" t="str">
        <f t="shared" si="29"/>
        <v/>
      </c>
      <c r="Y86" s="4" t="str">
        <f t="shared" si="30"/>
        <v>خصم ضمان أعمال</v>
      </c>
      <c r="Z86" s="4">
        <f t="shared" si="31"/>
        <v>-1</v>
      </c>
      <c r="AG86" s="27">
        <f t="shared" si="32"/>
        <v>-1435973</v>
      </c>
    </row>
    <row r="87" spans="1:33" x14ac:dyDescent="0.2">
      <c r="A87" s="4" t="s">
        <v>796</v>
      </c>
      <c r="C87" s="5" t="str">
        <f t="shared" si="33"/>
        <v/>
      </c>
      <c r="D87" s="5">
        <v>45290</v>
      </c>
      <c r="E87" s="5" t="str">
        <f t="shared" si="23"/>
        <v/>
      </c>
      <c r="F87" s="5" t="str">
        <f t="shared" si="24"/>
        <v/>
      </c>
      <c r="G87" s="4">
        <v>176431.05</v>
      </c>
      <c r="H87" s="7">
        <f t="shared" si="25"/>
        <v>176431</v>
      </c>
      <c r="I87" s="4" t="str">
        <f>VLOOKUP(K87,'Customers VS CC'!$A$1:$G$9999,4,FALSE)</f>
        <v>شركة التعفف للأعمال الكهربائية</v>
      </c>
      <c r="J87" s="4" t="str">
        <f t="shared" si="26"/>
        <v/>
      </c>
      <c r="K87" s="4">
        <v>10230</v>
      </c>
      <c r="L87" s="4">
        <f>VLOOKUP(K87,'CC Odoo'!$A$1:$E$998,4,FALSE)</f>
        <v>1002</v>
      </c>
      <c r="M87" s="4" t="str">
        <f t="shared" si="17"/>
        <v>{"1002": 100.0}</v>
      </c>
      <c r="N87" s="4" t="str">
        <f t="shared" si="27"/>
        <v>2010306</v>
      </c>
      <c r="O87" s="5">
        <v>45320</v>
      </c>
      <c r="P87" s="5" t="str">
        <f t="shared" si="28"/>
        <v/>
      </c>
      <c r="R87" s="4" t="str">
        <f t="shared" si="18"/>
        <v>{"</v>
      </c>
      <c r="S87" s="4" t="str">
        <f t="shared" si="19"/>
        <v>"</v>
      </c>
      <c r="T87" s="4" t="str">
        <f t="shared" si="20"/>
        <v xml:space="preserve">: </v>
      </c>
      <c r="U87" s="4" t="str">
        <f t="shared" si="21"/>
        <v>100.0</v>
      </c>
      <c r="V87" s="4" t="str">
        <f t="shared" si="22"/>
        <v>}</v>
      </c>
      <c r="X87" s="8" t="str">
        <f t="shared" si="29"/>
        <v>5%</v>
      </c>
      <c r="Y87" s="4" t="str">
        <f t="shared" si="30"/>
        <v>خصم دفعة مقدمة</v>
      </c>
      <c r="Z87" s="4">
        <f t="shared" si="31"/>
        <v>-1</v>
      </c>
      <c r="AG87" s="27">
        <f t="shared" si="32"/>
        <v>-176431</v>
      </c>
    </row>
    <row r="88" spans="1:33" x14ac:dyDescent="0.2">
      <c r="A88" s="4" t="s">
        <v>794</v>
      </c>
      <c r="C88" s="5">
        <f t="shared" si="33"/>
        <v>0</v>
      </c>
      <c r="D88" s="5">
        <v>45291</v>
      </c>
      <c r="E88" s="5">
        <f t="shared" si="23"/>
        <v>45291</v>
      </c>
      <c r="F88" s="5">
        <f t="shared" si="24"/>
        <v>45291</v>
      </c>
      <c r="G88" s="4">
        <v>98108.51</v>
      </c>
      <c r="H88" s="7">
        <f t="shared" si="25"/>
        <v>98109</v>
      </c>
      <c r="I88" s="4" t="str">
        <f>VLOOKUP(K88,'Customers VS CC'!$A$1:$G$9999,4,FALSE)</f>
        <v>شركة مديدة للرعاية الطبية</v>
      </c>
      <c r="J88" s="4" t="str">
        <f t="shared" si="26"/>
        <v>شركة مديدة للرعاية الطبية</v>
      </c>
      <c r="K88" s="4">
        <v>10245</v>
      </c>
      <c r="L88" s="4">
        <f>VLOOKUP(K88,'CC Odoo'!$A$1:$E$998,4,FALSE)</f>
        <v>1017</v>
      </c>
      <c r="M88" s="4" t="str">
        <f t="shared" si="17"/>
        <v>{"1017": 100.0}</v>
      </c>
      <c r="N88" s="4" t="str">
        <f t="shared" si="27"/>
        <v>4010202</v>
      </c>
      <c r="O88" s="5">
        <v>45306</v>
      </c>
      <c r="P88" s="5">
        <f t="shared" si="28"/>
        <v>45306</v>
      </c>
      <c r="R88" s="4" t="str">
        <f t="shared" si="18"/>
        <v>{"</v>
      </c>
      <c r="S88" s="4" t="str">
        <f t="shared" si="19"/>
        <v>"</v>
      </c>
      <c r="T88" s="4" t="str">
        <f t="shared" si="20"/>
        <v xml:space="preserve">: </v>
      </c>
      <c r="U88" s="4" t="str">
        <f t="shared" si="21"/>
        <v>100.0</v>
      </c>
      <c r="V88" s="4" t="str">
        <f t="shared" si="22"/>
        <v>}</v>
      </c>
      <c r="X88" s="8" t="str">
        <f t="shared" si="29"/>
        <v>15%</v>
      </c>
      <c r="Y88" s="4" t="str">
        <f t="shared" si="30"/>
        <v>صنف لتسجيل موازنة المبيعات 2024</v>
      </c>
      <c r="Z88" s="4">
        <f t="shared" si="31"/>
        <v>1</v>
      </c>
      <c r="AG88" s="27">
        <f t="shared" si="32"/>
        <v>98109</v>
      </c>
    </row>
    <row r="89" spans="1:33" x14ac:dyDescent="0.2">
      <c r="A89" s="4" t="s">
        <v>795</v>
      </c>
      <c r="C89" s="5" t="str">
        <f t="shared" si="33"/>
        <v/>
      </c>
      <c r="D89" s="5">
        <v>45291</v>
      </c>
      <c r="E89" s="5" t="str">
        <f t="shared" si="23"/>
        <v/>
      </c>
      <c r="F89" s="5" t="str">
        <f t="shared" si="24"/>
        <v/>
      </c>
      <c r="G89" s="4">
        <v>29432.55</v>
      </c>
      <c r="H89" s="7">
        <f t="shared" si="25"/>
        <v>29433</v>
      </c>
      <c r="I89" s="4" t="str">
        <f>VLOOKUP(K89,'Customers VS CC'!$A$1:$G$9999,4,FALSE)</f>
        <v>شركة مديدة للرعاية الطبية</v>
      </c>
      <c r="J89" s="4" t="str">
        <f t="shared" si="26"/>
        <v/>
      </c>
      <c r="K89" s="4">
        <v>10245</v>
      </c>
      <c r="L89" s="4">
        <f>VLOOKUP(K89,'CC Odoo'!$A$1:$E$998,4,FALSE)</f>
        <v>1017</v>
      </c>
      <c r="M89" s="4" t="str">
        <f t="shared" si="17"/>
        <v>{"1017": 100.0}</v>
      </c>
      <c r="N89" s="4" t="str">
        <f t="shared" si="27"/>
        <v>101011002</v>
      </c>
      <c r="O89" s="5">
        <v>45306</v>
      </c>
      <c r="P89" s="5" t="str">
        <f t="shared" si="28"/>
        <v/>
      </c>
      <c r="R89" s="4" t="str">
        <f t="shared" si="18"/>
        <v>{"</v>
      </c>
      <c r="S89" s="4" t="str">
        <f t="shared" si="19"/>
        <v>"</v>
      </c>
      <c r="T89" s="4" t="str">
        <f t="shared" si="20"/>
        <v xml:space="preserve">: </v>
      </c>
      <c r="U89" s="4" t="str">
        <f t="shared" si="21"/>
        <v>100.0</v>
      </c>
      <c r="V89" s="4" t="str">
        <f t="shared" si="22"/>
        <v>}</v>
      </c>
      <c r="X89" s="8" t="str">
        <f t="shared" si="29"/>
        <v/>
      </c>
      <c r="Y89" s="4" t="str">
        <f t="shared" si="30"/>
        <v>خصم ضمان أعمال</v>
      </c>
      <c r="Z89" s="4">
        <f t="shared" si="31"/>
        <v>-1</v>
      </c>
      <c r="AG89" s="27">
        <f t="shared" si="32"/>
        <v>-29433</v>
      </c>
    </row>
    <row r="90" spans="1:33" x14ac:dyDescent="0.2">
      <c r="A90" s="4" t="s">
        <v>796</v>
      </c>
      <c r="C90" s="5" t="str">
        <f t="shared" si="33"/>
        <v/>
      </c>
      <c r="D90" s="5">
        <v>45291</v>
      </c>
      <c r="E90" s="5" t="str">
        <f t="shared" si="23"/>
        <v/>
      </c>
      <c r="F90" s="5" t="str">
        <f t="shared" si="24"/>
        <v/>
      </c>
      <c r="G90" s="4">
        <v>4905.43</v>
      </c>
      <c r="H90" s="7">
        <f t="shared" si="25"/>
        <v>4905</v>
      </c>
      <c r="I90" s="4" t="str">
        <f>VLOOKUP(K90,'Customers VS CC'!$A$1:$G$9999,4,FALSE)</f>
        <v>شركة مديدة للرعاية الطبية</v>
      </c>
      <c r="J90" s="4" t="str">
        <f t="shared" si="26"/>
        <v/>
      </c>
      <c r="K90" s="4">
        <v>10245</v>
      </c>
      <c r="L90" s="4">
        <f>VLOOKUP(K90,'CC Odoo'!$A$1:$E$998,4,FALSE)</f>
        <v>1017</v>
      </c>
      <c r="M90" s="4" t="str">
        <f t="shared" si="17"/>
        <v>{"1017": 100.0}</v>
      </c>
      <c r="N90" s="4" t="str">
        <f t="shared" si="27"/>
        <v>2010306</v>
      </c>
      <c r="O90" s="5">
        <v>45306</v>
      </c>
      <c r="P90" s="5" t="str">
        <f t="shared" si="28"/>
        <v/>
      </c>
      <c r="R90" s="4" t="str">
        <f t="shared" si="18"/>
        <v>{"</v>
      </c>
      <c r="S90" s="4" t="str">
        <f t="shared" si="19"/>
        <v>"</v>
      </c>
      <c r="T90" s="4" t="str">
        <f t="shared" si="20"/>
        <v xml:space="preserve">: </v>
      </c>
      <c r="U90" s="4" t="str">
        <f t="shared" si="21"/>
        <v>100.0</v>
      </c>
      <c r="V90" s="4" t="str">
        <f t="shared" si="22"/>
        <v>}</v>
      </c>
      <c r="X90" s="8" t="str">
        <f t="shared" si="29"/>
        <v>5%</v>
      </c>
      <c r="Y90" s="4" t="str">
        <f t="shared" si="30"/>
        <v>خصم دفعة مقدمة</v>
      </c>
      <c r="Z90" s="4">
        <f t="shared" si="31"/>
        <v>-1</v>
      </c>
      <c r="AG90" s="27">
        <f t="shared" si="32"/>
        <v>-4905</v>
      </c>
    </row>
    <row r="91" spans="1:33" x14ac:dyDescent="0.2">
      <c r="A91" s="4" t="s">
        <v>794</v>
      </c>
      <c r="C91" s="5">
        <f t="shared" si="33"/>
        <v>0</v>
      </c>
      <c r="D91" s="5">
        <v>45291</v>
      </c>
      <c r="E91" s="5">
        <f t="shared" si="23"/>
        <v>45291</v>
      </c>
      <c r="F91" s="5">
        <f t="shared" si="24"/>
        <v>45291</v>
      </c>
      <c r="G91" s="4">
        <v>1830790.5</v>
      </c>
      <c r="H91" s="7">
        <f t="shared" si="25"/>
        <v>1830791</v>
      </c>
      <c r="I91" s="4" t="str">
        <f>VLOOKUP(K91,'Customers VS CC'!$A$1:$G$9999,4,FALSE)</f>
        <v>شركة بى اى سى العربية المحدودة</v>
      </c>
      <c r="J91" s="4" t="str">
        <f t="shared" si="26"/>
        <v>شركة بى اى سى العربية المحدودة</v>
      </c>
      <c r="K91" s="4">
        <v>10248</v>
      </c>
      <c r="L91" s="4">
        <f>VLOOKUP(K91,'CC Odoo'!$A$1:$E$998,4,FALSE)</f>
        <v>1020</v>
      </c>
      <c r="M91" s="4" t="str">
        <f t="shared" si="17"/>
        <v>{"1020": 100.0}</v>
      </c>
      <c r="N91" s="4" t="str">
        <f t="shared" si="27"/>
        <v>4010202</v>
      </c>
      <c r="O91" s="5">
        <v>45321</v>
      </c>
      <c r="P91" s="5">
        <f t="shared" si="28"/>
        <v>45321</v>
      </c>
      <c r="R91" s="4" t="str">
        <f t="shared" si="18"/>
        <v>{"</v>
      </c>
      <c r="S91" s="4" t="str">
        <f t="shared" si="19"/>
        <v>"</v>
      </c>
      <c r="T91" s="4" t="str">
        <f t="shared" si="20"/>
        <v xml:space="preserve">: </v>
      </c>
      <c r="U91" s="4" t="str">
        <f t="shared" si="21"/>
        <v>100.0</v>
      </c>
      <c r="V91" s="4" t="str">
        <f t="shared" si="22"/>
        <v>}</v>
      </c>
      <c r="X91" s="8" t="str">
        <f t="shared" si="29"/>
        <v>15%</v>
      </c>
      <c r="Y91" s="4" t="str">
        <f t="shared" si="30"/>
        <v>صنف لتسجيل موازنة المبيعات 2024</v>
      </c>
      <c r="Z91" s="4">
        <f t="shared" si="31"/>
        <v>1</v>
      </c>
      <c r="AG91" s="27">
        <f t="shared" si="32"/>
        <v>1830791</v>
      </c>
    </row>
    <row r="92" spans="1:33" x14ac:dyDescent="0.2">
      <c r="A92" s="4" t="s">
        <v>795</v>
      </c>
      <c r="C92" s="5" t="str">
        <f t="shared" si="33"/>
        <v/>
      </c>
      <c r="D92" s="5">
        <v>45291</v>
      </c>
      <c r="E92" s="5" t="str">
        <f t="shared" si="23"/>
        <v/>
      </c>
      <c r="F92" s="5" t="str">
        <f t="shared" si="24"/>
        <v/>
      </c>
      <c r="G92" s="4">
        <v>915395.25</v>
      </c>
      <c r="H92" s="7">
        <f t="shared" si="25"/>
        <v>915395</v>
      </c>
      <c r="I92" s="4" t="str">
        <f>VLOOKUP(K92,'Customers VS CC'!$A$1:$G$9999,4,FALSE)</f>
        <v>شركة بى اى سى العربية المحدودة</v>
      </c>
      <c r="J92" s="4" t="str">
        <f t="shared" si="26"/>
        <v/>
      </c>
      <c r="K92" s="4">
        <v>10248</v>
      </c>
      <c r="L92" s="4">
        <f>VLOOKUP(K92,'CC Odoo'!$A$1:$E$998,4,FALSE)</f>
        <v>1020</v>
      </c>
      <c r="M92" s="4" t="str">
        <f t="shared" si="17"/>
        <v>{"1020": 100.0}</v>
      </c>
      <c r="N92" s="4" t="str">
        <f t="shared" si="27"/>
        <v>101011002</v>
      </c>
      <c r="O92" s="5">
        <v>45321</v>
      </c>
      <c r="P92" s="5" t="str">
        <f t="shared" si="28"/>
        <v/>
      </c>
      <c r="R92" s="4" t="str">
        <f t="shared" si="18"/>
        <v>{"</v>
      </c>
      <c r="S92" s="4" t="str">
        <f t="shared" si="19"/>
        <v>"</v>
      </c>
      <c r="T92" s="4" t="str">
        <f t="shared" si="20"/>
        <v xml:space="preserve">: </v>
      </c>
      <c r="U92" s="4" t="str">
        <f t="shared" si="21"/>
        <v>100.0</v>
      </c>
      <c r="V92" s="4" t="str">
        <f t="shared" si="22"/>
        <v>}</v>
      </c>
      <c r="X92" s="8" t="str">
        <f t="shared" si="29"/>
        <v/>
      </c>
      <c r="Y92" s="4" t="str">
        <f t="shared" si="30"/>
        <v>خصم ضمان أعمال</v>
      </c>
      <c r="Z92" s="4">
        <f t="shared" si="31"/>
        <v>-1</v>
      </c>
      <c r="AG92" s="27">
        <f t="shared" si="32"/>
        <v>-915395</v>
      </c>
    </row>
    <row r="93" spans="1:33" x14ac:dyDescent="0.2">
      <c r="A93" s="4" t="s">
        <v>796</v>
      </c>
      <c r="C93" s="5" t="str">
        <f t="shared" si="33"/>
        <v/>
      </c>
      <c r="D93" s="5">
        <v>45291</v>
      </c>
      <c r="E93" s="5" t="str">
        <f t="shared" si="23"/>
        <v/>
      </c>
      <c r="F93" s="5" t="str">
        <f t="shared" si="24"/>
        <v/>
      </c>
      <c r="G93" s="4">
        <v>183079.05</v>
      </c>
      <c r="H93" s="7">
        <f t="shared" si="25"/>
        <v>183079</v>
      </c>
      <c r="I93" s="4" t="str">
        <f>VLOOKUP(K93,'Customers VS CC'!$A$1:$G$9999,4,FALSE)</f>
        <v>شركة بى اى سى العربية المحدودة</v>
      </c>
      <c r="J93" s="4" t="str">
        <f t="shared" si="26"/>
        <v/>
      </c>
      <c r="K93" s="4">
        <v>10248</v>
      </c>
      <c r="L93" s="4">
        <f>VLOOKUP(K93,'CC Odoo'!$A$1:$E$998,4,FALSE)</f>
        <v>1020</v>
      </c>
      <c r="M93" s="4" t="str">
        <f t="shared" si="17"/>
        <v>{"1020": 100.0}</v>
      </c>
      <c r="N93" s="4" t="str">
        <f t="shared" si="27"/>
        <v>2010306</v>
      </c>
      <c r="O93" s="5">
        <v>45321</v>
      </c>
      <c r="P93" s="5" t="str">
        <f t="shared" si="28"/>
        <v/>
      </c>
      <c r="R93" s="4" t="str">
        <f t="shared" si="18"/>
        <v>{"</v>
      </c>
      <c r="S93" s="4" t="str">
        <f t="shared" si="19"/>
        <v>"</v>
      </c>
      <c r="T93" s="4" t="str">
        <f t="shared" si="20"/>
        <v xml:space="preserve">: </v>
      </c>
      <c r="U93" s="4" t="str">
        <f t="shared" si="21"/>
        <v>100.0</v>
      </c>
      <c r="V93" s="4" t="str">
        <f t="shared" si="22"/>
        <v>}</v>
      </c>
      <c r="X93" s="8" t="str">
        <f t="shared" si="29"/>
        <v>5%</v>
      </c>
      <c r="Y93" s="4" t="str">
        <f t="shared" si="30"/>
        <v>خصم دفعة مقدمة</v>
      </c>
      <c r="Z93" s="4">
        <f t="shared" si="31"/>
        <v>-1</v>
      </c>
      <c r="AG93" s="27">
        <f t="shared" si="32"/>
        <v>-183079</v>
      </c>
    </row>
    <row r="94" spans="1:33" x14ac:dyDescent="0.2">
      <c r="A94" s="4" t="s">
        <v>794</v>
      </c>
      <c r="C94" s="5">
        <f t="shared" si="33"/>
        <v>0</v>
      </c>
      <c r="D94" s="5">
        <v>45291</v>
      </c>
      <c r="E94" s="5">
        <f t="shared" si="23"/>
        <v>45291</v>
      </c>
      <c r="F94" s="5">
        <f t="shared" si="24"/>
        <v>45291</v>
      </c>
      <c r="G94" s="4">
        <v>224511.14</v>
      </c>
      <c r="H94" s="7">
        <f t="shared" si="25"/>
        <v>224511</v>
      </c>
      <c r="I94" s="4" t="str">
        <f>VLOOKUP(K94,'Customers VS CC'!$A$1:$G$9999,4,FALSE)</f>
        <v>VIB PRIDGE_ MDL BEAST</v>
      </c>
      <c r="J94" s="4" t="str">
        <f t="shared" si="26"/>
        <v>VIB PRIDGE_ MDL BEAST</v>
      </c>
      <c r="K94" s="4">
        <v>10255</v>
      </c>
      <c r="L94" s="4">
        <f>VLOOKUP(K94,'CC Odoo'!$A$1:$E$998,4,FALSE)</f>
        <v>1027</v>
      </c>
      <c r="M94" s="4" t="str">
        <f t="shared" si="17"/>
        <v>{"1027": 100.0}</v>
      </c>
      <c r="N94" s="4" t="str">
        <f t="shared" si="27"/>
        <v>4010202</v>
      </c>
      <c r="O94" s="5">
        <v>45306</v>
      </c>
      <c r="P94" s="5">
        <f t="shared" si="28"/>
        <v>45306</v>
      </c>
      <c r="R94" s="4" t="str">
        <f t="shared" si="18"/>
        <v>{"</v>
      </c>
      <c r="S94" s="4" t="str">
        <f t="shared" si="19"/>
        <v>"</v>
      </c>
      <c r="T94" s="4" t="str">
        <f t="shared" si="20"/>
        <v xml:space="preserve">: </v>
      </c>
      <c r="U94" s="4" t="str">
        <f t="shared" si="21"/>
        <v>100.0</v>
      </c>
      <c r="V94" s="4" t="str">
        <f t="shared" si="22"/>
        <v>}</v>
      </c>
      <c r="X94" s="8" t="str">
        <f t="shared" si="29"/>
        <v>15%</v>
      </c>
      <c r="Y94" s="4" t="str">
        <f t="shared" si="30"/>
        <v>صنف لتسجيل موازنة المبيعات 2024</v>
      </c>
      <c r="Z94" s="4">
        <f t="shared" si="31"/>
        <v>1</v>
      </c>
      <c r="AG94" s="27">
        <f t="shared" si="32"/>
        <v>224511</v>
      </c>
    </row>
    <row r="95" spans="1:33" x14ac:dyDescent="0.2">
      <c r="A95" s="4" t="s">
        <v>795</v>
      </c>
      <c r="C95" s="5" t="str">
        <f t="shared" si="33"/>
        <v/>
      </c>
      <c r="D95" s="5">
        <v>45291</v>
      </c>
      <c r="E95" s="5" t="str">
        <f t="shared" si="23"/>
        <v/>
      </c>
      <c r="F95" s="5" t="str">
        <f t="shared" si="24"/>
        <v/>
      </c>
      <c r="G95" s="4">
        <v>0</v>
      </c>
      <c r="H95" s="7">
        <f t="shared" si="25"/>
        <v>0</v>
      </c>
      <c r="I95" s="4" t="str">
        <f>VLOOKUP(K95,'Customers VS CC'!$A$1:$G$9999,4,FALSE)</f>
        <v>VIB PRIDGE_ MDL BEAST</v>
      </c>
      <c r="J95" s="4" t="str">
        <f t="shared" si="26"/>
        <v/>
      </c>
      <c r="K95" s="4">
        <v>10255</v>
      </c>
      <c r="L95" s="4">
        <f>VLOOKUP(K95,'CC Odoo'!$A$1:$E$998,4,FALSE)</f>
        <v>1027</v>
      </c>
      <c r="M95" s="4" t="str">
        <f t="shared" si="17"/>
        <v>{"1027": 100.0}</v>
      </c>
      <c r="N95" s="4" t="str">
        <f t="shared" si="27"/>
        <v>101011002</v>
      </c>
      <c r="O95" s="5">
        <v>45306</v>
      </c>
      <c r="P95" s="5" t="str">
        <f t="shared" si="28"/>
        <v/>
      </c>
      <c r="R95" s="4" t="str">
        <f t="shared" si="18"/>
        <v>{"</v>
      </c>
      <c r="S95" s="4" t="str">
        <f t="shared" si="19"/>
        <v>"</v>
      </c>
      <c r="T95" s="4" t="str">
        <f t="shared" si="20"/>
        <v xml:space="preserve">: </v>
      </c>
      <c r="U95" s="4" t="str">
        <f t="shared" si="21"/>
        <v>100.0</v>
      </c>
      <c r="V95" s="4" t="str">
        <f t="shared" si="22"/>
        <v>}</v>
      </c>
      <c r="X95" s="8" t="str">
        <f t="shared" si="29"/>
        <v/>
      </c>
      <c r="Y95" s="4" t="str">
        <f t="shared" si="30"/>
        <v>خصم ضمان أعمال</v>
      </c>
      <c r="Z95" s="4">
        <f t="shared" si="31"/>
        <v>-1</v>
      </c>
      <c r="AG95" s="27">
        <f t="shared" si="32"/>
        <v>0</v>
      </c>
    </row>
    <row r="96" spans="1:33" x14ac:dyDescent="0.2">
      <c r="A96" s="4" t="s">
        <v>794</v>
      </c>
      <c r="C96" s="5">
        <f t="shared" si="33"/>
        <v>0</v>
      </c>
      <c r="D96" s="5">
        <v>45291</v>
      </c>
      <c r="E96" s="5">
        <f t="shared" si="23"/>
        <v>45291</v>
      </c>
      <c r="F96" s="5">
        <f t="shared" si="24"/>
        <v>45291</v>
      </c>
      <c r="G96" s="4">
        <v>1004817.54</v>
      </c>
      <c r="H96" s="7">
        <f t="shared" si="25"/>
        <v>1004818</v>
      </c>
      <c r="I96" s="4" t="str">
        <f>VLOOKUP(K96,'Customers VS CC'!$A$1:$G$9999,4,FALSE)</f>
        <v>شركة بايتور السعودية العربية للانشاءات</v>
      </c>
      <c r="J96" s="4" t="str">
        <f t="shared" si="26"/>
        <v>شركة بايتور السعودية العربية للانشاءات</v>
      </c>
      <c r="K96" s="4">
        <v>10212</v>
      </c>
      <c r="L96" s="4">
        <f>VLOOKUP(K96,'CC Odoo'!$A$1:$E$998,4,FALSE)</f>
        <v>984</v>
      </c>
      <c r="M96" s="4" t="str">
        <f t="shared" si="17"/>
        <v>{"984": 100.0}</v>
      </c>
      <c r="N96" s="4" t="str">
        <f t="shared" si="27"/>
        <v>4010202</v>
      </c>
      <c r="O96" s="5">
        <v>45306</v>
      </c>
      <c r="P96" s="5">
        <f t="shared" si="28"/>
        <v>45306</v>
      </c>
      <c r="R96" s="4" t="str">
        <f t="shared" si="18"/>
        <v>{"</v>
      </c>
      <c r="S96" s="4" t="str">
        <f t="shared" si="19"/>
        <v>"</v>
      </c>
      <c r="T96" s="4" t="str">
        <f t="shared" si="20"/>
        <v xml:space="preserve">: </v>
      </c>
      <c r="U96" s="4" t="str">
        <f t="shared" si="21"/>
        <v>100.0</v>
      </c>
      <c r="V96" s="4" t="str">
        <f t="shared" si="22"/>
        <v>}</v>
      </c>
      <c r="X96" s="8" t="str">
        <f t="shared" si="29"/>
        <v>15%</v>
      </c>
      <c r="Y96" s="4" t="str">
        <f t="shared" si="30"/>
        <v>صنف لتسجيل موازنة المبيعات 2024</v>
      </c>
      <c r="Z96" s="4">
        <f t="shared" si="31"/>
        <v>1</v>
      </c>
      <c r="AG96" s="27">
        <f t="shared" si="32"/>
        <v>1004818</v>
      </c>
    </row>
    <row r="97" spans="1:33" x14ac:dyDescent="0.2">
      <c r="A97" s="4" t="s">
        <v>806</v>
      </c>
      <c r="C97" s="5" t="str">
        <f t="shared" si="33"/>
        <v/>
      </c>
      <c r="D97" s="5">
        <v>45291</v>
      </c>
      <c r="E97" s="5" t="str">
        <f t="shared" si="23"/>
        <v/>
      </c>
      <c r="F97" s="5" t="str">
        <f t="shared" si="24"/>
        <v/>
      </c>
      <c r="G97" s="4">
        <v>0</v>
      </c>
      <c r="H97" s="7">
        <f t="shared" si="25"/>
        <v>0</v>
      </c>
      <c r="I97" s="4" t="str">
        <f>VLOOKUP(K97,'Customers VS CC'!$A$1:$G$9999,4,FALSE)</f>
        <v>شركة بايتور السعودية العربية للانشاءات</v>
      </c>
      <c r="J97" s="4" t="str">
        <f t="shared" si="26"/>
        <v/>
      </c>
      <c r="K97" s="4">
        <v>10212</v>
      </c>
      <c r="L97" s="4">
        <f>VLOOKUP(K97,'CC Odoo'!$A$1:$E$998,4,FALSE)</f>
        <v>984</v>
      </c>
      <c r="M97" s="4" t="str">
        <f t="shared" si="17"/>
        <v>{"984": 100.0}</v>
      </c>
      <c r="N97" s="4" t="str">
        <f t="shared" si="27"/>
        <v>101011002</v>
      </c>
      <c r="O97" s="5">
        <v>45306</v>
      </c>
      <c r="P97" s="5" t="str">
        <f t="shared" si="28"/>
        <v/>
      </c>
      <c r="R97" s="4" t="str">
        <f t="shared" si="18"/>
        <v>{"</v>
      </c>
      <c r="S97" s="4" t="str">
        <f t="shared" si="19"/>
        <v>"</v>
      </c>
      <c r="T97" s="4" t="str">
        <f t="shared" si="20"/>
        <v xml:space="preserve">: </v>
      </c>
      <c r="U97" s="4" t="str">
        <f t="shared" si="21"/>
        <v>100.0</v>
      </c>
      <c r="V97" s="4" t="str">
        <f t="shared" si="22"/>
        <v>}</v>
      </c>
      <c r="X97" s="8" t="str">
        <f t="shared" si="29"/>
        <v/>
      </c>
      <c r="Y97" s="4" t="str">
        <f t="shared" si="30"/>
        <v>خصم ضمان أعمال</v>
      </c>
      <c r="Z97" s="4">
        <f t="shared" si="31"/>
        <v>-1</v>
      </c>
      <c r="AG97" s="27">
        <f t="shared" si="32"/>
        <v>0</v>
      </c>
    </row>
    <row r="98" spans="1:33" x14ac:dyDescent="0.2">
      <c r="A98" s="4" t="s">
        <v>795</v>
      </c>
      <c r="C98" s="5" t="str">
        <f t="shared" si="33"/>
        <v/>
      </c>
      <c r="D98" s="5">
        <v>45291</v>
      </c>
      <c r="E98" s="5" t="str">
        <f t="shared" si="23"/>
        <v/>
      </c>
      <c r="F98" s="5" t="str">
        <f t="shared" si="24"/>
        <v/>
      </c>
      <c r="G98" s="4">
        <v>0</v>
      </c>
      <c r="H98" s="7">
        <f t="shared" si="25"/>
        <v>0</v>
      </c>
      <c r="I98" s="4" t="str">
        <f>VLOOKUP(K98,'Customers VS CC'!$A$1:$G$9999,4,FALSE)</f>
        <v>شركة بايتور السعودية العربية للانشاءات</v>
      </c>
      <c r="J98" s="4" t="str">
        <f t="shared" si="26"/>
        <v/>
      </c>
      <c r="K98" s="4">
        <v>10212</v>
      </c>
      <c r="L98" s="4">
        <f>VLOOKUP(K98,'CC Odoo'!$A$1:$E$998,4,FALSE)</f>
        <v>984</v>
      </c>
      <c r="M98" s="4" t="str">
        <f t="shared" si="17"/>
        <v>{"984": 100.0}</v>
      </c>
      <c r="N98" s="4" t="str">
        <f t="shared" si="27"/>
        <v>101011002</v>
      </c>
      <c r="O98" s="5">
        <v>45306</v>
      </c>
      <c r="P98" s="5" t="str">
        <f t="shared" si="28"/>
        <v/>
      </c>
      <c r="R98" s="4" t="str">
        <f t="shared" si="18"/>
        <v>{"</v>
      </c>
      <c r="S98" s="4" t="str">
        <f t="shared" si="19"/>
        <v>"</v>
      </c>
      <c r="T98" s="4" t="str">
        <f t="shared" si="20"/>
        <v xml:space="preserve">: </v>
      </c>
      <c r="U98" s="4" t="str">
        <f t="shared" si="21"/>
        <v>100.0</v>
      </c>
      <c r="V98" s="4" t="str">
        <f t="shared" si="22"/>
        <v>}</v>
      </c>
      <c r="X98" s="8" t="str">
        <f t="shared" si="29"/>
        <v/>
      </c>
      <c r="Y98" s="4" t="str">
        <f t="shared" si="30"/>
        <v>خصم ضمان أعمال</v>
      </c>
      <c r="Z98" s="4">
        <f t="shared" si="31"/>
        <v>-1</v>
      </c>
      <c r="AG98" s="27">
        <f t="shared" si="32"/>
        <v>0</v>
      </c>
    </row>
    <row r="99" spans="1:33" x14ac:dyDescent="0.2">
      <c r="A99" s="4" t="s">
        <v>796</v>
      </c>
      <c r="C99" s="5" t="str">
        <f t="shared" si="33"/>
        <v/>
      </c>
      <c r="D99" s="5">
        <v>45291</v>
      </c>
      <c r="E99" s="5" t="str">
        <f t="shared" si="23"/>
        <v/>
      </c>
      <c r="F99" s="5" t="str">
        <f t="shared" si="24"/>
        <v/>
      </c>
      <c r="G99" s="4">
        <v>50240.88</v>
      </c>
      <c r="H99" s="7">
        <f t="shared" si="25"/>
        <v>50241</v>
      </c>
      <c r="I99" s="4" t="str">
        <f>VLOOKUP(K99,'Customers VS CC'!$A$1:$G$9999,4,FALSE)</f>
        <v>شركة بايتور السعودية العربية للانشاءات</v>
      </c>
      <c r="J99" s="4" t="str">
        <f t="shared" si="26"/>
        <v/>
      </c>
      <c r="K99" s="4">
        <v>10212</v>
      </c>
      <c r="L99" s="4">
        <f>VLOOKUP(K99,'CC Odoo'!$A$1:$E$998,4,FALSE)</f>
        <v>984</v>
      </c>
      <c r="M99" s="4" t="str">
        <f t="shared" si="17"/>
        <v>{"984": 100.0}</v>
      </c>
      <c r="N99" s="4" t="str">
        <f t="shared" si="27"/>
        <v>2010306</v>
      </c>
      <c r="O99" s="5">
        <v>45306</v>
      </c>
      <c r="P99" s="5" t="str">
        <f t="shared" si="28"/>
        <v/>
      </c>
      <c r="R99" s="4" t="str">
        <f t="shared" si="18"/>
        <v>{"</v>
      </c>
      <c r="S99" s="4" t="str">
        <f t="shared" si="19"/>
        <v>"</v>
      </c>
      <c r="T99" s="4" t="str">
        <f t="shared" si="20"/>
        <v xml:space="preserve">: </v>
      </c>
      <c r="U99" s="4" t="str">
        <f t="shared" si="21"/>
        <v>100.0</v>
      </c>
      <c r="V99" s="4" t="str">
        <f t="shared" si="22"/>
        <v>}</v>
      </c>
      <c r="X99" s="8" t="str">
        <f t="shared" si="29"/>
        <v>5%</v>
      </c>
      <c r="Y99" s="4" t="str">
        <f t="shared" si="30"/>
        <v>خصم دفعة مقدمة</v>
      </c>
      <c r="Z99" s="4">
        <f t="shared" si="31"/>
        <v>-1</v>
      </c>
      <c r="AG99" s="27">
        <f t="shared" si="32"/>
        <v>-50241</v>
      </c>
    </row>
    <row r="100" spans="1:33" x14ac:dyDescent="0.2">
      <c r="A100" s="4" t="s">
        <v>794</v>
      </c>
      <c r="C100" s="5">
        <f t="shared" si="33"/>
        <v>0</v>
      </c>
      <c r="D100" s="5">
        <v>45291</v>
      </c>
      <c r="E100" s="5">
        <f t="shared" si="23"/>
        <v>45291</v>
      </c>
      <c r="F100" s="5">
        <f t="shared" si="24"/>
        <v>45291</v>
      </c>
      <c r="G100" s="4">
        <v>1065339.56</v>
      </c>
      <c r="H100" s="7">
        <f t="shared" si="25"/>
        <v>1065340</v>
      </c>
      <c r="I100" s="4" t="str">
        <f>VLOOKUP(K100,'Customers VS CC'!$A$1:$G$9999,4,FALSE)</f>
        <v>شركة بايتور السعودية العربية للانشاءات</v>
      </c>
      <c r="J100" s="4" t="str">
        <f t="shared" si="26"/>
        <v>شركة بايتور السعودية العربية للانشاءات</v>
      </c>
      <c r="K100" s="4">
        <v>10190</v>
      </c>
      <c r="L100" s="4">
        <f>VLOOKUP(K100,'CC Odoo'!$A$1:$E$998,4,FALSE)</f>
        <v>962</v>
      </c>
      <c r="M100" s="4" t="str">
        <f t="shared" si="17"/>
        <v>{"962": 100.0}</v>
      </c>
      <c r="N100" s="4" t="str">
        <f t="shared" si="27"/>
        <v>4010202</v>
      </c>
      <c r="O100" s="5">
        <v>45321</v>
      </c>
      <c r="P100" s="5">
        <f t="shared" si="28"/>
        <v>45321</v>
      </c>
      <c r="R100" s="4" t="str">
        <f t="shared" si="18"/>
        <v>{"</v>
      </c>
      <c r="S100" s="4" t="str">
        <f t="shared" si="19"/>
        <v>"</v>
      </c>
      <c r="T100" s="4" t="str">
        <f t="shared" si="20"/>
        <v xml:space="preserve">: </v>
      </c>
      <c r="U100" s="4" t="str">
        <f t="shared" si="21"/>
        <v>100.0</v>
      </c>
      <c r="V100" s="4" t="str">
        <f t="shared" si="22"/>
        <v>}</v>
      </c>
      <c r="X100" s="8" t="str">
        <f t="shared" si="29"/>
        <v>15%</v>
      </c>
      <c r="Y100" s="4" t="str">
        <f t="shared" si="30"/>
        <v>صنف لتسجيل موازنة المبيعات 2024</v>
      </c>
      <c r="Z100" s="4">
        <f t="shared" si="31"/>
        <v>1</v>
      </c>
      <c r="AG100" s="27">
        <f t="shared" si="32"/>
        <v>1065340</v>
      </c>
    </row>
    <row r="101" spans="1:33" x14ac:dyDescent="0.2">
      <c r="A101" s="4" t="s">
        <v>795</v>
      </c>
      <c r="C101" s="5" t="str">
        <f t="shared" si="33"/>
        <v/>
      </c>
      <c r="D101" s="5">
        <v>45291</v>
      </c>
      <c r="E101" s="5" t="str">
        <f t="shared" si="23"/>
        <v/>
      </c>
      <c r="F101" s="5" t="str">
        <f t="shared" si="24"/>
        <v/>
      </c>
      <c r="G101" s="4">
        <v>0</v>
      </c>
      <c r="H101" s="7">
        <f t="shared" si="25"/>
        <v>0</v>
      </c>
      <c r="I101" s="4" t="str">
        <f>VLOOKUP(K101,'Customers VS CC'!$A$1:$G$9999,4,FALSE)</f>
        <v>شركة بايتور السعودية العربية للانشاءات</v>
      </c>
      <c r="J101" s="4" t="str">
        <f t="shared" si="26"/>
        <v/>
      </c>
      <c r="K101" s="4">
        <v>10190</v>
      </c>
      <c r="L101" s="4">
        <f>VLOOKUP(K101,'CC Odoo'!$A$1:$E$998,4,FALSE)</f>
        <v>962</v>
      </c>
      <c r="M101" s="4" t="str">
        <f t="shared" si="17"/>
        <v>{"962": 100.0}</v>
      </c>
      <c r="N101" s="4" t="str">
        <f t="shared" si="27"/>
        <v>101011002</v>
      </c>
      <c r="O101" s="5">
        <v>45321</v>
      </c>
      <c r="P101" s="5" t="str">
        <f t="shared" si="28"/>
        <v/>
      </c>
      <c r="R101" s="4" t="str">
        <f t="shared" si="18"/>
        <v>{"</v>
      </c>
      <c r="S101" s="4" t="str">
        <f t="shared" si="19"/>
        <v>"</v>
      </c>
      <c r="T101" s="4" t="str">
        <f t="shared" si="20"/>
        <v xml:space="preserve">: </v>
      </c>
      <c r="U101" s="4" t="str">
        <f t="shared" si="21"/>
        <v>100.0</v>
      </c>
      <c r="V101" s="4" t="str">
        <f t="shared" si="22"/>
        <v>}</v>
      </c>
      <c r="X101" s="8" t="str">
        <f t="shared" si="29"/>
        <v/>
      </c>
      <c r="Y101" s="4" t="str">
        <f t="shared" si="30"/>
        <v>خصم ضمان أعمال</v>
      </c>
      <c r="Z101" s="4">
        <f t="shared" si="31"/>
        <v>-1</v>
      </c>
      <c r="AG101" s="27">
        <f t="shared" si="32"/>
        <v>0</v>
      </c>
    </row>
    <row r="102" spans="1:33" x14ac:dyDescent="0.2">
      <c r="A102" s="4" t="s">
        <v>796</v>
      </c>
      <c r="C102" s="5" t="str">
        <f t="shared" si="33"/>
        <v/>
      </c>
      <c r="D102" s="5">
        <v>45291</v>
      </c>
      <c r="E102" s="5" t="str">
        <f t="shared" si="23"/>
        <v/>
      </c>
      <c r="F102" s="5" t="str">
        <f t="shared" si="24"/>
        <v/>
      </c>
      <c r="G102" s="4">
        <v>53266.98</v>
      </c>
      <c r="H102" s="7">
        <f t="shared" si="25"/>
        <v>53267</v>
      </c>
      <c r="I102" s="4" t="str">
        <f>VLOOKUP(K102,'Customers VS CC'!$A$1:$G$9999,4,FALSE)</f>
        <v>شركة بايتور السعودية العربية للانشاءات</v>
      </c>
      <c r="J102" s="4" t="str">
        <f t="shared" si="26"/>
        <v/>
      </c>
      <c r="K102" s="4">
        <v>10190</v>
      </c>
      <c r="L102" s="4">
        <f>VLOOKUP(K102,'CC Odoo'!$A$1:$E$998,4,FALSE)</f>
        <v>962</v>
      </c>
      <c r="M102" s="4" t="str">
        <f t="shared" si="17"/>
        <v>{"962": 100.0}</v>
      </c>
      <c r="N102" s="4" t="str">
        <f t="shared" si="27"/>
        <v>2010306</v>
      </c>
      <c r="O102" s="5">
        <v>45321</v>
      </c>
      <c r="P102" s="5" t="str">
        <f t="shared" si="28"/>
        <v/>
      </c>
      <c r="R102" s="4" t="str">
        <f t="shared" si="18"/>
        <v>{"</v>
      </c>
      <c r="S102" s="4" t="str">
        <f t="shared" si="19"/>
        <v>"</v>
      </c>
      <c r="T102" s="4" t="str">
        <f t="shared" si="20"/>
        <v xml:space="preserve">: </v>
      </c>
      <c r="U102" s="4" t="str">
        <f t="shared" si="21"/>
        <v>100.0</v>
      </c>
      <c r="V102" s="4" t="str">
        <f t="shared" si="22"/>
        <v>}</v>
      </c>
      <c r="X102" s="8" t="str">
        <f t="shared" si="29"/>
        <v>5%</v>
      </c>
      <c r="Y102" s="4" t="str">
        <f t="shared" si="30"/>
        <v>خصم دفعة مقدمة</v>
      </c>
      <c r="Z102" s="4">
        <f t="shared" si="31"/>
        <v>-1</v>
      </c>
      <c r="AG102" s="27">
        <f t="shared" si="32"/>
        <v>-53267</v>
      </c>
    </row>
    <row r="103" spans="1:33" x14ac:dyDescent="0.2">
      <c r="A103" s="4" t="s">
        <v>794</v>
      </c>
      <c r="C103" s="5">
        <f t="shared" si="33"/>
        <v>0</v>
      </c>
      <c r="D103" s="5">
        <v>45291</v>
      </c>
      <c r="E103" s="5">
        <f t="shared" si="23"/>
        <v>45291</v>
      </c>
      <c r="F103" s="5">
        <f t="shared" si="24"/>
        <v>45291</v>
      </c>
      <c r="G103" s="4">
        <v>750161.4</v>
      </c>
      <c r="H103" s="7">
        <f t="shared" si="25"/>
        <v>750161</v>
      </c>
      <c r="I103" s="4" t="str">
        <f>VLOOKUP(K103,'Customers VS CC'!$A$1:$G$9999,4,FALSE)</f>
        <v>شركة محمد محمد الراشد للتجارة والمقاولات</v>
      </c>
      <c r="J103" s="4" t="str">
        <f t="shared" si="26"/>
        <v>شركة محمد محمد الراشد للتجارة والمقاولات</v>
      </c>
      <c r="K103" s="4">
        <v>10247</v>
      </c>
      <c r="L103" s="4">
        <f>VLOOKUP(K103,'CC Odoo'!$A$1:$E$998,4,FALSE)</f>
        <v>1019</v>
      </c>
      <c r="M103" s="4" t="str">
        <f t="shared" si="17"/>
        <v>{"1019": 100.0}</v>
      </c>
      <c r="N103" s="4" t="str">
        <f t="shared" si="27"/>
        <v>4010202</v>
      </c>
      <c r="O103" s="5">
        <v>45298</v>
      </c>
      <c r="P103" s="5">
        <f t="shared" si="28"/>
        <v>45298</v>
      </c>
      <c r="R103" s="4" t="str">
        <f t="shared" si="18"/>
        <v>{"</v>
      </c>
      <c r="S103" s="4" t="str">
        <f t="shared" si="19"/>
        <v>"</v>
      </c>
      <c r="T103" s="4" t="str">
        <f t="shared" si="20"/>
        <v xml:space="preserve">: </v>
      </c>
      <c r="U103" s="4" t="str">
        <f t="shared" si="21"/>
        <v>100.0</v>
      </c>
      <c r="V103" s="4" t="str">
        <f t="shared" si="22"/>
        <v>}</v>
      </c>
      <c r="X103" s="8" t="str">
        <f t="shared" si="29"/>
        <v>15%</v>
      </c>
      <c r="Y103" s="4" t="str">
        <f t="shared" si="30"/>
        <v>صنف لتسجيل موازنة المبيعات 2024</v>
      </c>
      <c r="Z103" s="4">
        <f t="shared" si="31"/>
        <v>1</v>
      </c>
      <c r="AG103" s="27">
        <f t="shared" si="32"/>
        <v>750161</v>
      </c>
    </row>
    <row r="104" spans="1:33" x14ac:dyDescent="0.2">
      <c r="A104" s="4" t="s">
        <v>795</v>
      </c>
      <c r="C104" s="5" t="str">
        <f t="shared" si="33"/>
        <v/>
      </c>
      <c r="D104" s="5">
        <v>45291</v>
      </c>
      <c r="E104" s="5" t="str">
        <f t="shared" si="23"/>
        <v/>
      </c>
      <c r="F104" s="5" t="str">
        <f t="shared" si="24"/>
        <v/>
      </c>
      <c r="G104" s="4">
        <v>150032.28</v>
      </c>
      <c r="H104" s="7">
        <f t="shared" si="25"/>
        <v>150032</v>
      </c>
      <c r="I104" s="4" t="str">
        <f>VLOOKUP(K104,'Customers VS CC'!$A$1:$G$9999,4,FALSE)</f>
        <v>شركة محمد محمد الراشد للتجارة والمقاولات</v>
      </c>
      <c r="J104" s="4" t="str">
        <f t="shared" si="26"/>
        <v/>
      </c>
      <c r="K104" s="4">
        <v>10247</v>
      </c>
      <c r="L104" s="4">
        <f>VLOOKUP(K104,'CC Odoo'!$A$1:$E$998,4,FALSE)</f>
        <v>1019</v>
      </c>
      <c r="M104" s="4" t="str">
        <f t="shared" si="17"/>
        <v>{"1019": 100.0}</v>
      </c>
      <c r="N104" s="4" t="str">
        <f t="shared" si="27"/>
        <v>101011002</v>
      </c>
      <c r="O104" s="5">
        <v>45298</v>
      </c>
      <c r="P104" s="5" t="str">
        <f t="shared" si="28"/>
        <v/>
      </c>
      <c r="R104" s="4" t="str">
        <f t="shared" si="18"/>
        <v>{"</v>
      </c>
      <c r="S104" s="4" t="str">
        <f t="shared" si="19"/>
        <v>"</v>
      </c>
      <c r="T104" s="4" t="str">
        <f t="shared" si="20"/>
        <v xml:space="preserve">: </v>
      </c>
      <c r="U104" s="4" t="str">
        <f t="shared" si="21"/>
        <v>100.0</v>
      </c>
      <c r="V104" s="4" t="str">
        <f t="shared" si="22"/>
        <v>}</v>
      </c>
      <c r="X104" s="8" t="str">
        <f t="shared" si="29"/>
        <v/>
      </c>
      <c r="Y104" s="4" t="str">
        <f t="shared" si="30"/>
        <v>خصم ضمان أعمال</v>
      </c>
      <c r="Z104" s="4">
        <f t="shared" si="31"/>
        <v>-1</v>
      </c>
      <c r="AG104" s="27">
        <f t="shared" si="32"/>
        <v>-150032</v>
      </c>
    </row>
    <row r="105" spans="1:33" x14ac:dyDescent="0.2">
      <c r="A105" s="4" t="s">
        <v>796</v>
      </c>
      <c r="C105" s="5" t="str">
        <f t="shared" si="33"/>
        <v/>
      </c>
      <c r="D105" s="5">
        <v>45291</v>
      </c>
      <c r="E105" s="5" t="str">
        <f t="shared" si="23"/>
        <v/>
      </c>
      <c r="F105" s="5" t="str">
        <f t="shared" si="24"/>
        <v/>
      </c>
      <c r="G105" s="4">
        <v>75016.14</v>
      </c>
      <c r="H105" s="7">
        <f t="shared" si="25"/>
        <v>75016</v>
      </c>
      <c r="I105" s="4" t="str">
        <f>VLOOKUP(K105,'Customers VS CC'!$A$1:$G$9999,4,FALSE)</f>
        <v>شركة محمد محمد الراشد للتجارة والمقاولات</v>
      </c>
      <c r="J105" s="4" t="str">
        <f t="shared" si="26"/>
        <v/>
      </c>
      <c r="K105" s="4">
        <v>10247</v>
      </c>
      <c r="L105" s="4">
        <f>VLOOKUP(K105,'CC Odoo'!$A$1:$E$998,4,FALSE)</f>
        <v>1019</v>
      </c>
      <c r="M105" s="4" t="str">
        <f t="shared" si="17"/>
        <v>{"1019": 100.0}</v>
      </c>
      <c r="N105" s="4" t="str">
        <f t="shared" si="27"/>
        <v>2010306</v>
      </c>
      <c r="O105" s="5">
        <v>45298</v>
      </c>
      <c r="P105" s="5" t="str">
        <f t="shared" si="28"/>
        <v/>
      </c>
      <c r="R105" s="4" t="str">
        <f t="shared" si="18"/>
        <v>{"</v>
      </c>
      <c r="S105" s="4" t="str">
        <f t="shared" si="19"/>
        <v>"</v>
      </c>
      <c r="T105" s="4" t="str">
        <f t="shared" si="20"/>
        <v xml:space="preserve">: </v>
      </c>
      <c r="U105" s="4" t="str">
        <f t="shared" si="21"/>
        <v>100.0</v>
      </c>
      <c r="V105" s="4" t="str">
        <f t="shared" si="22"/>
        <v>}</v>
      </c>
      <c r="X105" s="8" t="str">
        <f t="shared" si="29"/>
        <v>5%</v>
      </c>
      <c r="Y105" s="4" t="str">
        <f t="shared" si="30"/>
        <v>خصم دفعة مقدمة</v>
      </c>
      <c r="Z105" s="4">
        <f t="shared" si="31"/>
        <v>-1</v>
      </c>
      <c r="AG105" s="27">
        <f t="shared" si="32"/>
        <v>-75016</v>
      </c>
    </row>
    <row r="106" spans="1:33" x14ac:dyDescent="0.2">
      <c r="A106" s="4" t="s">
        <v>794</v>
      </c>
      <c r="C106" s="5">
        <f t="shared" si="33"/>
        <v>0</v>
      </c>
      <c r="D106" s="5">
        <v>45291</v>
      </c>
      <c r="E106" s="5">
        <f t="shared" si="23"/>
        <v>45291</v>
      </c>
      <c r="F106" s="5">
        <f t="shared" si="24"/>
        <v>45291</v>
      </c>
      <c r="G106" s="4">
        <v>215164.09</v>
      </c>
      <c r="H106" s="7">
        <f t="shared" si="25"/>
        <v>215164</v>
      </c>
      <c r="I106" s="4" t="str">
        <f>VLOOKUP(K106,'Customers VS CC'!$A$1:$G$9999,4,FALSE)</f>
        <v>شركة نسما للصناعات المتحدة</v>
      </c>
      <c r="J106" s="4" t="str">
        <f t="shared" si="26"/>
        <v>شركة نسما للصناعات المتحدة</v>
      </c>
      <c r="K106" s="4">
        <v>10251</v>
      </c>
      <c r="L106" s="4">
        <f>VLOOKUP(K106,'CC Odoo'!$A$1:$E$998,4,FALSE)</f>
        <v>1023</v>
      </c>
      <c r="M106" s="4" t="str">
        <f t="shared" si="17"/>
        <v>{"1023": 100.0}</v>
      </c>
      <c r="N106" s="4" t="str">
        <f t="shared" si="27"/>
        <v>4010202</v>
      </c>
      <c r="O106" s="5">
        <v>45381</v>
      </c>
      <c r="P106" s="5">
        <f t="shared" si="28"/>
        <v>45381</v>
      </c>
      <c r="R106" s="4" t="str">
        <f t="shared" si="18"/>
        <v>{"</v>
      </c>
      <c r="S106" s="4" t="str">
        <f t="shared" si="19"/>
        <v>"</v>
      </c>
      <c r="T106" s="4" t="str">
        <f t="shared" si="20"/>
        <v xml:space="preserve">: </v>
      </c>
      <c r="U106" s="4" t="str">
        <f t="shared" si="21"/>
        <v>100.0</v>
      </c>
      <c r="V106" s="4" t="str">
        <f t="shared" si="22"/>
        <v>}</v>
      </c>
      <c r="X106" s="8" t="str">
        <f t="shared" si="29"/>
        <v>15%</v>
      </c>
      <c r="Y106" s="4" t="str">
        <f t="shared" si="30"/>
        <v>صنف لتسجيل موازنة المبيعات 2024</v>
      </c>
      <c r="Z106" s="4">
        <f t="shared" si="31"/>
        <v>1</v>
      </c>
      <c r="AG106" s="27">
        <f t="shared" si="32"/>
        <v>215164</v>
      </c>
    </row>
    <row r="107" spans="1:33" x14ac:dyDescent="0.2">
      <c r="A107" s="4" t="s">
        <v>795</v>
      </c>
      <c r="C107" s="5" t="str">
        <f t="shared" si="33"/>
        <v/>
      </c>
      <c r="D107" s="5">
        <v>45291</v>
      </c>
      <c r="E107" s="5" t="str">
        <f t="shared" si="23"/>
        <v/>
      </c>
      <c r="F107" s="5" t="str">
        <f t="shared" si="24"/>
        <v/>
      </c>
      <c r="G107" s="4">
        <v>8477.4699999999993</v>
      </c>
      <c r="H107" s="7">
        <f t="shared" si="25"/>
        <v>8477</v>
      </c>
      <c r="I107" s="4" t="str">
        <f>VLOOKUP(K107,'Customers VS CC'!$A$1:$G$9999,4,FALSE)</f>
        <v>شركة نسما للصناعات المتحدة</v>
      </c>
      <c r="J107" s="4" t="str">
        <f t="shared" si="26"/>
        <v/>
      </c>
      <c r="K107" s="4">
        <v>10251</v>
      </c>
      <c r="L107" s="4">
        <f>VLOOKUP(K107,'CC Odoo'!$A$1:$E$998,4,FALSE)</f>
        <v>1023</v>
      </c>
      <c r="M107" s="4" t="str">
        <f t="shared" si="17"/>
        <v>{"1023": 100.0}</v>
      </c>
      <c r="N107" s="4" t="str">
        <f t="shared" si="27"/>
        <v>101011002</v>
      </c>
      <c r="O107" s="5">
        <v>45381</v>
      </c>
      <c r="P107" s="5" t="str">
        <f t="shared" si="28"/>
        <v/>
      </c>
      <c r="R107" s="4" t="str">
        <f t="shared" si="18"/>
        <v>{"</v>
      </c>
      <c r="S107" s="4" t="str">
        <f t="shared" si="19"/>
        <v>"</v>
      </c>
      <c r="T107" s="4" t="str">
        <f t="shared" si="20"/>
        <v xml:space="preserve">: </v>
      </c>
      <c r="U107" s="4" t="str">
        <f t="shared" si="21"/>
        <v>100.0</v>
      </c>
      <c r="V107" s="4" t="str">
        <f t="shared" si="22"/>
        <v>}</v>
      </c>
      <c r="X107" s="8" t="str">
        <f t="shared" si="29"/>
        <v/>
      </c>
      <c r="Y107" s="4" t="str">
        <f t="shared" si="30"/>
        <v>خصم ضمان أعمال</v>
      </c>
      <c r="Z107" s="4">
        <f t="shared" si="31"/>
        <v>-1</v>
      </c>
      <c r="AG107" s="27">
        <f t="shared" si="32"/>
        <v>-8477</v>
      </c>
    </row>
    <row r="108" spans="1:33" x14ac:dyDescent="0.2">
      <c r="A108" s="4" t="s">
        <v>796</v>
      </c>
      <c r="C108" s="5" t="str">
        <f t="shared" si="33"/>
        <v/>
      </c>
      <c r="D108" s="5">
        <v>45291</v>
      </c>
      <c r="E108" s="5" t="str">
        <f t="shared" si="23"/>
        <v/>
      </c>
      <c r="F108" s="5" t="str">
        <f t="shared" si="24"/>
        <v/>
      </c>
      <c r="G108" s="4">
        <v>10758.2</v>
      </c>
      <c r="H108" s="7">
        <f t="shared" si="25"/>
        <v>10758</v>
      </c>
      <c r="I108" s="4" t="str">
        <f>VLOOKUP(K108,'Customers VS CC'!$A$1:$G$9999,4,FALSE)</f>
        <v>شركة نسما للصناعات المتحدة</v>
      </c>
      <c r="J108" s="4" t="str">
        <f t="shared" si="26"/>
        <v/>
      </c>
      <c r="K108" s="4">
        <v>10251</v>
      </c>
      <c r="L108" s="4">
        <f>VLOOKUP(K108,'CC Odoo'!$A$1:$E$998,4,FALSE)</f>
        <v>1023</v>
      </c>
      <c r="M108" s="4" t="str">
        <f t="shared" si="17"/>
        <v>{"1023": 100.0}</v>
      </c>
      <c r="N108" s="4" t="str">
        <f t="shared" si="27"/>
        <v>2010306</v>
      </c>
      <c r="O108" s="5">
        <v>45381</v>
      </c>
      <c r="P108" s="5" t="str">
        <f t="shared" si="28"/>
        <v/>
      </c>
      <c r="R108" s="4" t="str">
        <f t="shared" si="18"/>
        <v>{"</v>
      </c>
      <c r="S108" s="4" t="str">
        <f t="shared" si="19"/>
        <v>"</v>
      </c>
      <c r="T108" s="4" t="str">
        <f t="shared" si="20"/>
        <v xml:space="preserve">: </v>
      </c>
      <c r="U108" s="4" t="str">
        <f t="shared" si="21"/>
        <v>100.0</v>
      </c>
      <c r="V108" s="4" t="str">
        <f t="shared" si="22"/>
        <v>}</v>
      </c>
      <c r="X108" s="8" t="str">
        <f t="shared" si="29"/>
        <v>5%</v>
      </c>
      <c r="Y108" s="4" t="str">
        <f t="shared" si="30"/>
        <v>خصم دفعة مقدمة</v>
      </c>
      <c r="Z108" s="4">
        <f t="shared" si="31"/>
        <v>-1</v>
      </c>
      <c r="AG108" s="27">
        <f t="shared" si="32"/>
        <v>-10758</v>
      </c>
    </row>
    <row r="109" spans="1:33" x14ac:dyDescent="0.2">
      <c r="A109" s="4" t="s">
        <v>794</v>
      </c>
      <c r="C109" s="5">
        <f t="shared" si="33"/>
        <v>0</v>
      </c>
      <c r="D109" s="5">
        <v>45291</v>
      </c>
      <c r="E109" s="5">
        <f t="shared" si="23"/>
        <v>45291</v>
      </c>
      <c r="F109" s="5">
        <f t="shared" si="24"/>
        <v>45291</v>
      </c>
      <c r="G109" s="4">
        <v>945640.95</v>
      </c>
      <c r="H109" s="7">
        <f t="shared" si="25"/>
        <v>945641</v>
      </c>
      <c r="I109" s="4" t="str">
        <f>VLOOKUP(K109,'Customers VS CC'!$A$1:$G$9999,4,FALSE)</f>
        <v>شركة الخريجى للتجارة و المقاولات</v>
      </c>
      <c r="J109" s="4" t="str">
        <f t="shared" si="26"/>
        <v>شركة الخريجى للتجارة و المقاولات</v>
      </c>
      <c r="K109" s="4">
        <v>10239</v>
      </c>
      <c r="L109" s="4">
        <f>VLOOKUP(K109,'CC Odoo'!$A$1:$E$998,4,FALSE)</f>
        <v>1011</v>
      </c>
      <c r="M109" s="4" t="str">
        <f t="shared" si="17"/>
        <v>{"1011": 100.0}</v>
      </c>
      <c r="N109" s="4" t="str">
        <f t="shared" si="27"/>
        <v>4010202</v>
      </c>
      <c r="O109" s="5">
        <v>45321</v>
      </c>
      <c r="P109" s="5">
        <f t="shared" si="28"/>
        <v>45321</v>
      </c>
      <c r="R109" s="4" t="str">
        <f t="shared" si="18"/>
        <v>{"</v>
      </c>
      <c r="S109" s="4" t="str">
        <f t="shared" si="19"/>
        <v>"</v>
      </c>
      <c r="T109" s="4" t="str">
        <f t="shared" si="20"/>
        <v xml:space="preserve">: </v>
      </c>
      <c r="U109" s="4" t="str">
        <f t="shared" si="21"/>
        <v>100.0</v>
      </c>
      <c r="V109" s="4" t="str">
        <f t="shared" si="22"/>
        <v>}</v>
      </c>
      <c r="X109" s="8" t="str">
        <f t="shared" si="29"/>
        <v>15%</v>
      </c>
      <c r="Y109" s="4" t="str">
        <f t="shared" si="30"/>
        <v>صنف لتسجيل موازنة المبيعات 2024</v>
      </c>
      <c r="Z109" s="4">
        <f t="shared" si="31"/>
        <v>1</v>
      </c>
      <c r="AG109" s="27">
        <f t="shared" si="32"/>
        <v>945641</v>
      </c>
    </row>
    <row r="110" spans="1:33" x14ac:dyDescent="0.2">
      <c r="A110" s="4" t="s">
        <v>795</v>
      </c>
      <c r="C110" s="5" t="str">
        <f t="shared" si="33"/>
        <v/>
      </c>
      <c r="D110" s="5">
        <v>45291</v>
      </c>
      <c r="E110" s="5" t="str">
        <f t="shared" si="23"/>
        <v/>
      </c>
      <c r="F110" s="5" t="str">
        <f t="shared" si="24"/>
        <v/>
      </c>
      <c r="G110" s="4">
        <v>236410.23999999999</v>
      </c>
      <c r="H110" s="7">
        <f t="shared" si="25"/>
        <v>236410</v>
      </c>
      <c r="I110" s="4" t="str">
        <f>VLOOKUP(K110,'Customers VS CC'!$A$1:$G$9999,4,FALSE)</f>
        <v>شركة الخريجى للتجارة و المقاولات</v>
      </c>
      <c r="J110" s="4" t="str">
        <f t="shared" si="26"/>
        <v/>
      </c>
      <c r="K110" s="4">
        <v>10239</v>
      </c>
      <c r="L110" s="4">
        <f>VLOOKUP(K110,'CC Odoo'!$A$1:$E$998,4,FALSE)</f>
        <v>1011</v>
      </c>
      <c r="M110" s="4" t="str">
        <f t="shared" si="17"/>
        <v>{"1011": 100.0}</v>
      </c>
      <c r="N110" s="4" t="str">
        <f t="shared" si="27"/>
        <v>101011002</v>
      </c>
      <c r="O110" s="5">
        <v>45321</v>
      </c>
      <c r="P110" s="5" t="str">
        <f t="shared" si="28"/>
        <v/>
      </c>
      <c r="R110" s="4" t="str">
        <f t="shared" si="18"/>
        <v>{"</v>
      </c>
      <c r="S110" s="4" t="str">
        <f t="shared" si="19"/>
        <v>"</v>
      </c>
      <c r="T110" s="4" t="str">
        <f t="shared" si="20"/>
        <v xml:space="preserve">: </v>
      </c>
      <c r="U110" s="4" t="str">
        <f t="shared" si="21"/>
        <v>100.0</v>
      </c>
      <c r="V110" s="4" t="str">
        <f t="shared" si="22"/>
        <v>}</v>
      </c>
      <c r="X110" s="8" t="str">
        <f t="shared" si="29"/>
        <v/>
      </c>
      <c r="Y110" s="4" t="str">
        <f t="shared" si="30"/>
        <v>خصم ضمان أعمال</v>
      </c>
      <c r="Z110" s="4">
        <f t="shared" si="31"/>
        <v>-1</v>
      </c>
      <c r="AG110" s="27">
        <f t="shared" si="32"/>
        <v>-236410</v>
      </c>
    </row>
    <row r="111" spans="1:33" x14ac:dyDescent="0.2">
      <c r="A111" s="4" t="s">
        <v>796</v>
      </c>
      <c r="C111" s="5" t="str">
        <f t="shared" si="33"/>
        <v/>
      </c>
      <c r="D111" s="5">
        <v>45291</v>
      </c>
      <c r="E111" s="5" t="str">
        <f t="shared" si="23"/>
        <v/>
      </c>
      <c r="F111" s="5" t="str">
        <f t="shared" si="24"/>
        <v/>
      </c>
      <c r="G111" s="4">
        <v>94564.1</v>
      </c>
      <c r="H111" s="7">
        <f t="shared" si="25"/>
        <v>94564</v>
      </c>
      <c r="I111" s="4" t="str">
        <f>VLOOKUP(K111,'Customers VS CC'!$A$1:$G$9999,4,FALSE)</f>
        <v>شركة الخريجى للتجارة و المقاولات</v>
      </c>
      <c r="J111" s="4" t="str">
        <f t="shared" si="26"/>
        <v/>
      </c>
      <c r="K111" s="4">
        <v>10239</v>
      </c>
      <c r="L111" s="4">
        <f>VLOOKUP(K111,'CC Odoo'!$A$1:$E$998,4,FALSE)</f>
        <v>1011</v>
      </c>
      <c r="M111" s="4" t="str">
        <f t="shared" si="17"/>
        <v>{"1011": 100.0}</v>
      </c>
      <c r="N111" s="4" t="str">
        <f t="shared" si="27"/>
        <v>2010306</v>
      </c>
      <c r="O111" s="5">
        <v>45321</v>
      </c>
      <c r="P111" s="5" t="str">
        <f t="shared" si="28"/>
        <v/>
      </c>
      <c r="R111" s="4" t="str">
        <f t="shared" si="18"/>
        <v>{"</v>
      </c>
      <c r="S111" s="4" t="str">
        <f t="shared" si="19"/>
        <v>"</v>
      </c>
      <c r="T111" s="4" t="str">
        <f t="shared" si="20"/>
        <v xml:space="preserve">: </v>
      </c>
      <c r="U111" s="4" t="str">
        <f t="shared" si="21"/>
        <v>100.0</v>
      </c>
      <c r="V111" s="4" t="str">
        <f t="shared" si="22"/>
        <v>}</v>
      </c>
      <c r="X111" s="8" t="str">
        <f t="shared" si="29"/>
        <v>5%</v>
      </c>
      <c r="Y111" s="4" t="str">
        <f t="shared" si="30"/>
        <v>خصم دفعة مقدمة</v>
      </c>
      <c r="Z111" s="4">
        <f t="shared" si="31"/>
        <v>-1</v>
      </c>
      <c r="AG111" s="27">
        <f t="shared" si="32"/>
        <v>-94564</v>
      </c>
    </row>
    <row r="112" spans="1:33" x14ac:dyDescent="0.2">
      <c r="A112" s="4" t="s">
        <v>801</v>
      </c>
      <c r="C112" s="5" t="str">
        <f t="shared" si="33"/>
        <v/>
      </c>
      <c r="D112" s="5">
        <v>45291</v>
      </c>
      <c r="E112" s="5" t="str">
        <f t="shared" si="23"/>
        <v/>
      </c>
      <c r="F112" s="5" t="str">
        <f t="shared" si="24"/>
        <v/>
      </c>
      <c r="G112" s="4">
        <v>800</v>
      </c>
      <c r="H112" s="7">
        <f t="shared" si="25"/>
        <v>800</v>
      </c>
      <c r="I112" s="4" t="str">
        <f>VLOOKUP(K112,'Customers VS CC'!$A$1:$G$9999,4,FALSE)</f>
        <v>شركة الخريجى للتجارة و المقاولات</v>
      </c>
      <c r="J112" s="4" t="str">
        <f t="shared" si="26"/>
        <v/>
      </c>
      <c r="K112" s="4">
        <v>10239</v>
      </c>
      <c r="L112" s="4">
        <f>VLOOKUP(K112,'CC Odoo'!$A$1:$E$998,4,FALSE)</f>
        <v>1011</v>
      </c>
      <c r="M112" s="4" t="str">
        <f t="shared" si="17"/>
        <v>{"1011": 100.0}</v>
      </c>
      <c r="N112" s="4" t="str">
        <f t="shared" si="27"/>
        <v>3060099</v>
      </c>
      <c r="O112" s="5">
        <v>45321</v>
      </c>
      <c r="P112" s="5" t="str">
        <f t="shared" si="28"/>
        <v/>
      </c>
      <c r="R112" s="4" t="str">
        <f t="shared" si="18"/>
        <v>{"</v>
      </c>
      <c r="S112" s="4" t="str">
        <f t="shared" si="19"/>
        <v>"</v>
      </c>
      <c r="T112" s="4" t="str">
        <f t="shared" si="20"/>
        <v xml:space="preserve">: </v>
      </c>
      <c r="U112" s="4" t="str">
        <f t="shared" si="21"/>
        <v>100.0</v>
      </c>
      <c r="V112" s="4" t="str">
        <f t="shared" si="22"/>
        <v>}</v>
      </c>
      <c r="X112" s="8" t="str">
        <f t="shared" si="29"/>
        <v/>
      </c>
      <c r="Y112" s="4" t="str">
        <f t="shared" si="30"/>
        <v>Expense</v>
      </c>
      <c r="Z112" s="4">
        <f t="shared" si="31"/>
        <v>-1</v>
      </c>
      <c r="AG112" s="27">
        <f t="shared" si="32"/>
        <v>-800</v>
      </c>
    </row>
    <row r="113" spans="1:33" x14ac:dyDescent="0.2">
      <c r="A113" s="4" t="s">
        <v>794</v>
      </c>
      <c r="C113" s="5">
        <f t="shared" si="33"/>
        <v>0</v>
      </c>
      <c r="D113" s="5">
        <v>45291</v>
      </c>
      <c r="E113" s="5">
        <f t="shared" si="23"/>
        <v>45291</v>
      </c>
      <c r="F113" s="5">
        <f t="shared" si="24"/>
        <v>45291</v>
      </c>
      <c r="G113" s="4">
        <v>371786.64</v>
      </c>
      <c r="H113" s="7">
        <f t="shared" si="25"/>
        <v>371787</v>
      </c>
      <c r="I113" s="4" t="str">
        <f>VLOOKUP(K113,'Customers VS CC'!$A$1:$G$9999,4,FALSE)</f>
        <v>شركة تحالف بكين و موبكو للمقاولات</v>
      </c>
      <c r="J113" s="4" t="str">
        <f t="shared" si="26"/>
        <v>شركة تحالف بكين و موبكو للمقاولات</v>
      </c>
      <c r="K113" s="4">
        <v>10236</v>
      </c>
      <c r="L113" s="4">
        <f>VLOOKUP(K113,'CC Odoo'!$A$1:$E$998,4,FALSE)</f>
        <v>1008</v>
      </c>
      <c r="M113" s="4" t="str">
        <f t="shared" si="17"/>
        <v>{"1008": 100.0}</v>
      </c>
      <c r="N113" s="4" t="str">
        <f t="shared" si="27"/>
        <v>4010202</v>
      </c>
      <c r="O113" s="5">
        <v>45321</v>
      </c>
      <c r="P113" s="5">
        <f t="shared" si="28"/>
        <v>45321</v>
      </c>
      <c r="R113" s="4" t="str">
        <f t="shared" si="18"/>
        <v>{"</v>
      </c>
      <c r="S113" s="4" t="str">
        <f t="shared" si="19"/>
        <v>"</v>
      </c>
      <c r="T113" s="4" t="str">
        <f t="shared" si="20"/>
        <v xml:space="preserve">: </v>
      </c>
      <c r="U113" s="4" t="str">
        <f t="shared" si="21"/>
        <v>100.0</v>
      </c>
      <c r="V113" s="4" t="str">
        <f t="shared" si="22"/>
        <v>}</v>
      </c>
      <c r="X113" s="8" t="str">
        <f t="shared" si="29"/>
        <v>15%</v>
      </c>
      <c r="Y113" s="4" t="str">
        <f t="shared" si="30"/>
        <v>صنف لتسجيل موازنة المبيعات 2024</v>
      </c>
      <c r="Z113" s="4">
        <f t="shared" si="31"/>
        <v>1</v>
      </c>
      <c r="AG113" s="27">
        <f t="shared" si="32"/>
        <v>371787</v>
      </c>
    </row>
    <row r="114" spans="1:33" x14ac:dyDescent="0.2">
      <c r="A114" s="4" t="s">
        <v>795</v>
      </c>
      <c r="C114" s="5" t="str">
        <f t="shared" si="33"/>
        <v/>
      </c>
      <c r="D114" s="5">
        <v>45291</v>
      </c>
      <c r="E114" s="5" t="str">
        <f t="shared" si="23"/>
        <v/>
      </c>
      <c r="F114" s="5" t="str">
        <f t="shared" si="24"/>
        <v/>
      </c>
      <c r="G114" s="4">
        <v>92946.66</v>
      </c>
      <c r="H114" s="7">
        <f t="shared" si="25"/>
        <v>92947</v>
      </c>
      <c r="I114" s="4" t="str">
        <f>VLOOKUP(K114,'Customers VS CC'!$A$1:$G$9999,4,FALSE)</f>
        <v>شركة تحالف بكين و موبكو للمقاولات</v>
      </c>
      <c r="J114" s="4" t="str">
        <f t="shared" si="26"/>
        <v/>
      </c>
      <c r="K114" s="4">
        <v>10236</v>
      </c>
      <c r="L114" s="4">
        <f>VLOOKUP(K114,'CC Odoo'!$A$1:$E$998,4,FALSE)</f>
        <v>1008</v>
      </c>
      <c r="M114" s="4" t="str">
        <f t="shared" si="17"/>
        <v>{"1008": 100.0}</v>
      </c>
      <c r="N114" s="4" t="str">
        <f t="shared" si="27"/>
        <v>101011002</v>
      </c>
      <c r="O114" s="5">
        <v>45321</v>
      </c>
      <c r="P114" s="5" t="str">
        <f t="shared" si="28"/>
        <v/>
      </c>
      <c r="R114" s="4" t="str">
        <f t="shared" si="18"/>
        <v>{"</v>
      </c>
      <c r="S114" s="4" t="str">
        <f t="shared" si="19"/>
        <v>"</v>
      </c>
      <c r="T114" s="4" t="str">
        <f t="shared" si="20"/>
        <v xml:space="preserve">: </v>
      </c>
      <c r="U114" s="4" t="str">
        <f t="shared" si="21"/>
        <v>100.0</v>
      </c>
      <c r="V114" s="4" t="str">
        <f t="shared" si="22"/>
        <v>}</v>
      </c>
      <c r="X114" s="8" t="str">
        <f t="shared" si="29"/>
        <v/>
      </c>
      <c r="Y114" s="4" t="str">
        <f t="shared" si="30"/>
        <v>خصم ضمان أعمال</v>
      </c>
      <c r="Z114" s="4">
        <f t="shared" si="31"/>
        <v>-1</v>
      </c>
      <c r="AG114" s="27">
        <f t="shared" si="32"/>
        <v>-92947</v>
      </c>
    </row>
    <row r="115" spans="1:33" x14ac:dyDescent="0.2">
      <c r="A115" s="4" t="s">
        <v>794</v>
      </c>
      <c r="C115" s="5">
        <f t="shared" si="33"/>
        <v>0</v>
      </c>
      <c r="D115" s="5">
        <v>45291</v>
      </c>
      <c r="E115" s="5">
        <f t="shared" si="23"/>
        <v>45291</v>
      </c>
      <c r="F115" s="5">
        <f t="shared" si="24"/>
        <v>45291</v>
      </c>
      <c r="G115" s="4">
        <v>0</v>
      </c>
      <c r="H115" s="7">
        <f t="shared" si="25"/>
        <v>0</v>
      </c>
      <c r="I115" s="4" t="str">
        <f>VLOOKUP(K115,'Customers VS CC'!$A$1:$G$9999,4,FALSE)</f>
        <v>شركة الخنينى العالمية</v>
      </c>
      <c r="J115" s="4" t="str">
        <f t="shared" si="26"/>
        <v>شركة الخنينى العالمية</v>
      </c>
      <c r="K115" s="4">
        <v>10168</v>
      </c>
      <c r="L115" s="4">
        <f>VLOOKUP(K115,'CC Odoo'!$A$1:$E$998,4,FALSE)</f>
        <v>940</v>
      </c>
      <c r="M115" s="4" t="str">
        <f t="shared" si="17"/>
        <v>{"940": 100.0}</v>
      </c>
      <c r="N115" s="4" t="str">
        <f t="shared" si="27"/>
        <v>4010202</v>
      </c>
      <c r="O115" s="5">
        <v>45321</v>
      </c>
      <c r="P115" s="5">
        <f t="shared" si="28"/>
        <v>45321</v>
      </c>
      <c r="R115" s="4" t="str">
        <f t="shared" si="18"/>
        <v>{"</v>
      </c>
      <c r="S115" s="4" t="str">
        <f t="shared" si="19"/>
        <v>"</v>
      </c>
      <c r="T115" s="4" t="str">
        <f t="shared" si="20"/>
        <v xml:space="preserve">: </v>
      </c>
      <c r="U115" s="4" t="str">
        <f t="shared" si="21"/>
        <v>100.0</v>
      </c>
      <c r="V115" s="4" t="str">
        <f t="shared" si="22"/>
        <v>}</v>
      </c>
      <c r="X115" s="8" t="str">
        <f t="shared" si="29"/>
        <v>15%</v>
      </c>
      <c r="Y115" s="4" t="str">
        <f t="shared" si="30"/>
        <v>صنف لتسجيل موازنة المبيعات 2024</v>
      </c>
      <c r="Z115" s="4">
        <f t="shared" si="31"/>
        <v>1</v>
      </c>
      <c r="AG115" s="27">
        <f t="shared" si="32"/>
        <v>0</v>
      </c>
    </row>
    <row r="116" spans="1:33" x14ac:dyDescent="0.2">
      <c r="A116" s="4" t="s">
        <v>795</v>
      </c>
      <c r="C116" s="5" t="str">
        <f t="shared" si="33"/>
        <v/>
      </c>
      <c r="D116" s="5">
        <v>45291</v>
      </c>
      <c r="E116" s="5" t="str">
        <f t="shared" si="23"/>
        <v/>
      </c>
      <c r="F116" s="5" t="str">
        <f t="shared" si="24"/>
        <v/>
      </c>
      <c r="G116" s="4">
        <v>29942.080000000002</v>
      </c>
      <c r="H116" s="7">
        <f t="shared" si="25"/>
        <v>29942</v>
      </c>
      <c r="I116" s="4" t="str">
        <f>VLOOKUP(K116,'Customers VS CC'!$A$1:$G$9999,4,FALSE)</f>
        <v>شركة الخنينى العالمية</v>
      </c>
      <c r="J116" s="4" t="str">
        <f t="shared" si="26"/>
        <v/>
      </c>
      <c r="K116" s="4">
        <v>10168</v>
      </c>
      <c r="L116" s="4">
        <f>VLOOKUP(K116,'CC Odoo'!$A$1:$E$998,4,FALSE)</f>
        <v>940</v>
      </c>
      <c r="M116" s="4" t="str">
        <f t="shared" si="17"/>
        <v>{"940": 100.0}</v>
      </c>
      <c r="N116" s="4" t="str">
        <f t="shared" si="27"/>
        <v>101011002</v>
      </c>
      <c r="O116" s="5">
        <v>45321</v>
      </c>
      <c r="P116" s="5" t="str">
        <f t="shared" si="28"/>
        <v/>
      </c>
      <c r="R116" s="4" t="str">
        <f t="shared" si="18"/>
        <v>{"</v>
      </c>
      <c r="S116" s="4" t="str">
        <f t="shared" si="19"/>
        <v>"</v>
      </c>
      <c r="T116" s="4" t="str">
        <f t="shared" si="20"/>
        <v xml:space="preserve">: </v>
      </c>
      <c r="U116" s="4" t="str">
        <f t="shared" si="21"/>
        <v>100.0</v>
      </c>
      <c r="V116" s="4" t="str">
        <f t="shared" si="22"/>
        <v>}</v>
      </c>
      <c r="X116" s="8" t="str">
        <f t="shared" si="29"/>
        <v/>
      </c>
      <c r="Y116" s="4" t="str">
        <f t="shared" si="30"/>
        <v>خصم ضمان أعمال</v>
      </c>
      <c r="Z116" s="4">
        <f t="shared" si="31"/>
        <v>-1</v>
      </c>
      <c r="AG116" s="27">
        <f t="shared" si="32"/>
        <v>-29942</v>
      </c>
    </row>
    <row r="117" spans="1:33" x14ac:dyDescent="0.2">
      <c r="A117" s="4" t="s">
        <v>794</v>
      </c>
      <c r="C117" s="5">
        <f t="shared" si="33"/>
        <v>0</v>
      </c>
      <c r="D117" s="5">
        <v>45291</v>
      </c>
      <c r="E117" s="5">
        <f t="shared" si="23"/>
        <v>45291</v>
      </c>
      <c r="F117" s="5">
        <f t="shared" si="24"/>
        <v>45291</v>
      </c>
      <c r="G117" s="4">
        <v>11555.5</v>
      </c>
      <c r="H117" s="7">
        <f t="shared" si="25"/>
        <v>11556</v>
      </c>
      <c r="I117" s="4" t="str">
        <f>VLOOKUP(K117,'Customers VS CC'!$A$1:$G$9999,4,FALSE)</f>
        <v>شركة شراء سكراب</v>
      </c>
      <c r="J117" s="4" t="str">
        <f t="shared" si="26"/>
        <v>شركة شراء سكراب</v>
      </c>
      <c r="K117" s="4">
        <v>50002</v>
      </c>
      <c r="L117" s="4">
        <f>VLOOKUP(K117,'CC Odoo'!$A$1:$E$998,4,FALSE)</f>
        <v>1086</v>
      </c>
      <c r="M117" s="4" t="str">
        <f t="shared" si="17"/>
        <v>{"1086": 100.0}</v>
      </c>
      <c r="N117" s="4" t="str">
        <f t="shared" si="27"/>
        <v>4010403</v>
      </c>
      <c r="O117" s="5">
        <v>45306</v>
      </c>
      <c r="P117" s="5">
        <f t="shared" si="28"/>
        <v>45306</v>
      </c>
      <c r="R117" s="4" t="str">
        <f t="shared" si="18"/>
        <v>{"</v>
      </c>
      <c r="S117" s="4" t="str">
        <f t="shared" si="19"/>
        <v>"</v>
      </c>
      <c r="T117" s="4" t="str">
        <f t="shared" si="20"/>
        <v xml:space="preserve">: </v>
      </c>
      <c r="U117" s="4" t="str">
        <f t="shared" si="21"/>
        <v>100.0</v>
      </c>
      <c r="V117" s="4" t="str">
        <f t="shared" si="22"/>
        <v>}</v>
      </c>
      <c r="X117" s="8" t="str">
        <f t="shared" si="29"/>
        <v/>
      </c>
      <c r="Y117" s="4" t="str">
        <f t="shared" si="30"/>
        <v>بيع سكراب</v>
      </c>
      <c r="Z117" s="4">
        <f t="shared" si="31"/>
        <v>1</v>
      </c>
      <c r="AG117" s="27">
        <f t="shared" si="32"/>
        <v>11556</v>
      </c>
    </row>
    <row r="118" spans="1:33" x14ac:dyDescent="0.2">
      <c r="A118" s="4" t="s">
        <v>794</v>
      </c>
      <c r="C118" s="5" t="str">
        <f t="shared" si="33"/>
        <v/>
      </c>
      <c r="D118" s="5">
        <v>45291</v>
      </c>
      <c r="E118" s="5">
        <f t="shared" si="23"/>
        <v>45291</v>
      </c>
      <c r="F118" s="5">
        <f t="shared" si="24"/>
        <v>45291</v>
      </c>
      <c r="G118" s="4">
        <v>5829.6</v>
      </c>
      <c r="H118" s="7">
        <f t="shared" si="25"/>
        <v>5830</v>
      </c>
      <c r="I118" s="4" t="str">
        <f>VLOOKUP(K118,'Customers VS CC'!$A$1:$G$9999,4,FALSE)</f>
        <v>شركة شراء سكراب</v>
      </c>
      <c r="J118" s="4" t="str">
        <f t="shared" si="26"/>
        <v>شركة شراء سكراب</v>
      </c>
      <c r="K118" s="4">
        <v>50002</v>
      </c>
      <c r="L118" s="4">
        <f>VLOOKUP(K118,'CC Odoo'!$A$1:$E$998,4,FALSE)</f>
        <v>1086</v>
      </c>
      <c r="M118" s="4" t="str">
        <f t="shared" si="17"/>
        <v>{"1086": 100.0}</v>
      </c>
      <c r="N118" s="4" t="str">
        <f t="shared" si="27"/>
        <v>4010403</v>
      </c>
      <c r="O118" s="5">
        <v>45306</v>
      </c>
      <c r="P118" s="5">
        <f t="shared" si="28"/>
        <v>45306</v>
      </c>
      <c r="R118" s="4" t="str">
        <f t="shared" si="18"/>
        <v>{"</v>
      </c>
      <c r="S118" s="4" t="str">
        <f t="shared" si="19"/>
        <v>"</v>
      </c>
      <c r="T118" s="4" t="str">
        <f t="shared" si="20"/>
        <v xml:space="preserve">: </v>
      </c>
      <c r="U118" s="4" t="str">
        <f t="shared" si="21"/>
        <v>100.0</v>
      </c>
      <c r="V118" s="4" t="str">
        <f t="shared" si="22"/>
        <v>}</v>
      </c>
      <c r="X118" s="8" t="str">
        <f t="shared" si="29"/>
        <v/>
      </c>
      <c r="Y118" s="4" t="str">
        <f t="shared" si="30"/>
        <v>بيع سكراب</v>
      </c>
      <c r="Z118" s="4">
        <f t="shared" si="31"/>
        <v>1</v>
      </c>
      <c r="AG118" s="27">
        <f t="shared" si="32"/>
        <v>5830</v>
      </c>
    </row>
    <row r="119" spans="1:33" x14ac:dyDescent="0.2">
      <c r="A119" s="4" t="s">
        <v>794</v>
      </c>
      <c r="C119" s="5" t="str">
        <f t="shared" si="33"/>
        <v/>
      </c>
      <c r="D119" s="5">
        <v>45291</v>
      </c>
      <c r="E119" s="5">
        <f t="shared" si="23"/>
        <v>45291</v>
      </c>
      <c r="F119" s="5">
        <f t="shared" si="24"/>
        <v>45291</v>
      </c>
      <c r="G119" s="4">
        <v>59925</v>
      </c>
      <c r="H119" s="7">
        <f t="shared" si="25"/>
        <v>59925</v>
      </c>
      <c r="I119" s="4" t="str">
        <f>VLOOKUP(K119,'Customers VS CC'!$A$1:$G$9999,4,FALSE)</f>
        <v>شركة شراء سكراب</v>
      </c>
      <c r="J119" s="4" t="str">
        <f t="shared" si="26"/>
        <v>شركة شراء سكراب</v>
      </c>
      <c r="K119" s="4">
        <v>50002</v>
      </c>
      <c r="L119" s="4">
        <f>VLOOKUP(K119,'CC Odoo'!$A$1:$E$998,4,FALSE)</f>
        <v>1086</v>
      </c>
      <c r="M119" s="4" t="str">
        <f t="shared" si="17"/>
        <v>{"1086": 100.0}</v>
      </c>
      <c r="N119" s="4" t="str">
        <f t="shared" si="27"/>
        <v>4010403</v>
      </c>
      <c r="O119" s="5">
        <v>45306</v>
      </c>
      <c r="P119" s="5">
        <f t="shared" si="28"/>
        <v>45306</v>
      </c>
      <c r="R119" s="4" t="str">
        <f t="shared" si="18"/>
        <v>{"</v>
      </c>
      <c r="S119" s="4" t="str">
        <f t="shared" si="19"/>
        <v>"</v>
      </c>
      <c r="T119" s="4" t="str">
        <f t="shared" si="20"/>
        <v xml:space="preserve">: </v>
      </c>
      <c r="U119" s="4" t="str">
        <f t="shared" si="21"/>
        <v>100.0</v>
      </c>
      <c r="V119" s="4" t="str">
        <f t="shared" si="22"/>
        <v>}</v>
      </c>
      <c r="X119" s="8" t="str">
        <f t="shared" si="29"/>
        <v/>
      </c>
      <c r="Y119" s="4" t="str">
        <f t="shared" si="30"/>
        <v>بيع سكراب</v>
      </c>
      <c r="Z119" s="4">
        <f t="shared" si="31"/>
        <v>1</v>
      </c>
      <c r="AG119" s="27">
        <f t="shared" si="32"/>
        <v>59925</v>
      </c>
    </row>
    <row r="120" spans="1:33" x14ac:dyDescent="0.2">
      <c r="A120" s="4" t="s">
        <v>794</v>
      </c>
      <c r="C120" s="5" t="str">
        <f t="shared" si="33"/>
        <v/>
      </c>
      <c r="D120" s="5">
        <v>45291</v>
      </c>
      <c r="E120" s="5">
        <f t="shared" si="23"/>
        <v>45291</v>
      </c>
      <c r="F120" s="5">
        <f t="shared" si="24"/>
        <v>45291</v>
      </c>
      <c r="G120" s="4">
        <v>19244.189999999999</v>
      </c>
      <c r="H120" s="7">
        <f t="shared" si="25"/>
        <v>19244</v>
      </c>
      <c r="I120" s="4" t="str">
        <f>VLOOKUP(K120,'Customers VS CC'!$A$1:$G$9999,4,FALSE)</f>
        <v>شركة شراء سكراب</v>
      </c>
      <c r="J120" s="4" t="str">
        <f t="shared" si="26"/>
        <v>شركة شراء سكراب</v>
      </c>
      <c r="K120" s="4">
        <v>50002</v>
      </c>
      <c r="L120" s="4">
        <f>VLOOKUP(K120,'CC Odoo'!$A$1:$E$998,4,FALSE)</f>
        <v>1086</v>
      </c>
      <c r="M120" s="4" t="str">
        <f t="shared" si="17"/>
        <v>{"1086": 100.0}</v>
      </c>
      <c r="N120" s="4" t="str">
        <f t="shared" si="27"/>
        <v>4010403</v>
      </c>
      <c r="O120" s="5">
        <v>45306</v>
      </c>
      <c r="P120" s="5">
        <f t="shared" si="28"/>
        <v>45306</v>
      </c>
      <c r="R120" s="4" t="str">
        <f t="shared" si="18"/>
        <v>{"</v>
      </c>
      <c r="S120" s="4" t="str">
        <f t="shared" si="19"/>
        <v>"</v>
      </c>
      <c r="T120" s="4" t="str">
        <f t="shared" si="20"/>
        <v xml:space="preserve">: </v>
      </c>
      <c r="U120" s="4" t="str">
        <f t="shared" si="21"/>
        <v>100.0</v>
      </c>
      <c r="V120" s="4" t="str">
        <f t="shared" si="22"/>
        <v>}</v>
      </c>
      <c r="X120" s="8" t="str">
        <f t="shared" si="29"/>
        <v/>
      </c>
      <c r="Y120" s="4" t="str">
        <f t="shared" si="30"/>
        <v>بيع سكراب</v>
      </c>
      <c r="Z120" s="4">
        <f t="shared" si="31"/>
        <v>1</v>
      </c>
      <c r="AG120" s="27">
        <f t="shared" si="32"/>
        <v>19244</v>
      </c>
    </row>
    <row r="121" spans="1:33" x14ac:dyDescent="0.2">
      <c r="A121" s="28" t="s">
        <v>794</v>
      </c>
      <c r="C121" s="5"/>
      <c r="E121" s="5"/>
      <c r="F121" s="5"/>
      <c r="H121" s="7">
        <f>SUBTOTAL(9,H2:H120)</f>
        <v>46879924</v>
      </c>
      <c r="P121" s="5"/>
      <c r="X121" s="8"/>
      <c r="AG121" s="27">
        <f>SUM(AG2:AG120)</f>
        <v>22258808</v>
      </c>
    </row>
    <row r="122" spans="1:33" x14ac:dyDescent="0.2">
      <c r="C122" s="5"/>
      <c r="E122" s="5"/>
      <c r="F122" s="5"/>
      <c r="H122" s="7"/>
      <c r="P122" s="5"/>
      <c r="X122" s="8"/>
    </row>
    <row r="123" spans="1:33" x14ac:dyDescent="0.2">
      <c r="C123" s="5"/>
      <c r="E123" s="5"/>
      <c r="F123" s="5"/>
      <c r="H123" s="7"/>
      <c r="P123" s="5"/>
      <c r="X123" s="8"/>
    </row>
    <row r="124" spans="1:33" x14ac:dyDescent="0.2">
      <c r="C124" s="5"/>
      <c r="E124" s="5"/>
      <c r="F124" s="5"/>
      <c r="H124" s="7"/>
      <c r="P124" s="5"/>
      <c r="X124" s="8"/>
    </row>
    <row r="125" spans="1:33" x14ac:dyDescent="0.2">
      <c r="C125" s="5"/>
      <c r="E125" s="5"/>
      <c r="F125" s="5"/>
      <c r="H125" s="7"/>
      <c r="P125" s="5"/>
      <c r="X125" s="8"/>
    </row>
    <row r="126" spans="1:33" x14ac:dyDescent="0.2">
      <c r="C126" s="5"/>
      <c r="E126" s="5"/>
      <c r="F126" s="5"/>
      <c r="H126" s="7"/>
      <c r="P126" s="5"/>
      <c r="X126" s="8"/>
    </row>
    <row r="127" spans="1:33" x14ac:dyDescent="0.2">
      <c r="C127" s="5"/>
      <c r="E127" s="5"/>
      <c r="F127" s="5"/>
      <c r="H127" s="7"/>
      <c r="P127" s="5"/>
      <c r="X127" s="8"/>
    </row>
    <row r="128" spans="1:33" x14ac:dyDescent="0.2">
      <c r="C128" s="5"/>
      <c r="E128" s="5"/>
      <c r="F128" s="5"/>
      <c r="H128" s="7"/>
      <c r="P128" s="5"/>
      <c r="X128" s="8"/>
    </row>
    <row r="129" spans="3:24" x14ac:dyDescent="0.2">
      <c r="C129" s="5"/>
      <c r="E129" s="5"/>
      <c r="F129" s="5"/>
      <c r="H129" s="7"/>
      <c r="P129" s="5"/>
      <c r="X129" s="8"/>
    </row>
    <row r="130" spans="3:24" x14ac:dyDescent="0.2">
      <c r="C130" s="5"/>
      <c r="E130" s="5"/>
      <c r="F130" s="5"/>
      <c r="H130" s="7"/>
      <c r="P130" s="5"/>
      <c r="X130" s="8"/>
    </row>
    <row r="131" spans="3:24" x14ac:dyDescent="0.2">
      <c r="C131" s="5"/>
      <c r="E131" s="5"/>
      <c r="F131" s="5"/>
      <c r="H131" s="7"/>
      <c r="P131" s="5"/>
      <c r="X131" s="8"/>
    </row>
    <row r="132" spans="3:24" x14ac:dyDescent="0.2">
      <c r="C132" s="5"/>
      <c r="E132" s="5"/>
      <c r="F132" s="5"/>
      <c r="H132" s="7"/>
      <c r="P132" s="5"/>
      <c r="X132" s="8"/>
    </row>
    <row r="133" spans="3:24" x14ac:dyDescent="0.2">
      <c r="C133" s="5"/>
      <c r="E133" s="5"/>
      <c r="F133" s="5"/>
      <c r="H133" s="7"/>
      <c r="P133" s="5"/>
      <c r="X133" s="8"/>
    </row>
    <row r="134" spans="3:24" x14ac:dyDescent="0.2">
      <c r="C134" s="5"/>
      <c r="E134" s="5"/>
      <c r="F134" s="5"/>
      <c r="H134" s="7"/>
      <c r="P134" s="5"/>
      <c r="X134" s="8"/>
    </row>
    <row r="135" spans="3:24" x14ac:dyDescent="0.2">
      <c r="C135" s="5"/>
      <c r="E135" s="5"/>
      <c r="F135" s="5"/>
      <c r="H135" s="7"/>
      <c r="P135" s="5"/>
      <c r="X135" s="8"/>
    </row>
    <row r="136" spans="3:24" x14ac:dyDescent="0.2">
      <c r="C136" s="5"/>
      <c r="E136" s="5"/>
      <c r="F136" s="5"/>
      <c r="H136" s="7"/>
      <c r="P136" s="5"/>
      <c r="X136" s="8"/>
    </row>
    <row r="137" spans="3:24" x14ac:dyDescent="0.2">
      <c r="C137" s="5"/>
      <c r="E137" s="5"/>
      <c r="F137" s="5"/>
      <c r="H137" s="7"/>
      <c r="P137" s="5"/>
      <c r="X137" s="8"/>
    </row>
    <row r="138" spans="3:24" x14ac:dyDescent="0.2">
      <c r="C138" s="5"/>
      <c r="E138" s="5"/>
      <c r="F138" s="5"/>
      <c r="H138" s="7"/>
      <c r="P138" s="5"/>
      <c r="X138" s="8"/>
    </row>
    <row r="139" spans="3:24" x14ac:dyDescent="0.2">
      <c r="C139" s="5"/>
      <c r="E139" s="5"/>
      <c r="F139" s="5"/>
      <c r="H139" s="7"/>
      <c r="P139" s="5"/>
      <c r="X139" s="8"/>
    </row>
    <row r="140" spans="3:24" x14ac:dyDescent="0.2">
      <c r="C140" s="5"/>
      <c r="E140" s="5"/>
      <c r="F140" s="5"/>
      <c r="H140" s="7"/>
      <c r="P140" s="5"/>
      <c r="X140" s="8"/>
    </row>
    <row r="141" spans="3:24" x14ac:dyDescent="0.2">
      <c r="C141" s="5"/>
      <c r="E141" s="5"/>
      <c r="F141" s="5"/>
      <c r="H141" s="7"/>
      <c r="P141" s="5"/>
      <c r="X141" s="8"/>
    </row>
    <row r="142" spans="3:24" x14ac:dyDescent="0.2">
      <c r="C142" s="5"/>
      <c r="E142" s="5"/>
      <c r="F142" s="5"/>
      <c r="H142" s="7"/>
      <c r="P142" s="5"/>
      <c r="X142" s="8"/>
    </row>
    <row r="143" spans="3:24" x14ac:dyDescent="0.2">
      <c r="C143" s="5"/>
      <c r="E143" s="5"/>
      <c r="F143" s="5"/>
      <c r="H143" s="7"/>
      <c r="P143" s="5"/>
      <c r="X143" s="8"/>
    </row>
    <row r="144" spans="3:24" x14ac:dyDescent="0.2">
      <c r="C144" s="5"/>
      <c r="E144" s="5"/>
      <c r="F144" s="5"/>
      <c r="H144" s="7"/>
      <c r="P144" s="5"/>
      <c r="X144" s="8"/>
    </row>
    <row r="145" spans="3:24" x14ac:dyDescent="0.2">
      <c r="C145" s="5"/>
      <c r="E145" s="5"/>
      <c r="F145" s="5"/>
      <c r="H145" s="7"/>
      <c r="P145" s="5"/>
      <c r="X145" s="8"/>
    </row>
    <row r="146" spans="3:24" x14ac:dyDescent="0.2">
      <c r="C146" s="5"/>
      <c r="E146" s="5"/>
      <c r="F146" s="5"/>
      <c r="H146" s="7"/>
      <c r="P146" s="5"/>
      <c r="X146" s="8"/>
    </row>
    <row r="147" spans="3:24" x14ac:dyDescent="0.2">
      <c r="C147" s="5"/>
      <c r="E147" s="5"/>
      <c r="F147" s="5"/>
      <c r="H147" s="7"/>
      <c r="P147" s="5"/>
      <c r="X147" s="8"/>
    </row>
    <row r="148" spans="3:24" x14ac:dyDescent="0.2">
      <c r="C148" s="5"/>
      <c r="E148" s="5"/>
      <c r="F148" s="5"/>
      <c r="H148" s="7"/>
      <c r="P148" s="5"/>
      <c r="X148" s="8"/>
    </row>
    <row r="149" spans="3:24" x14ac:dyDescent="0.2">
      <c r="C149" s="5"/>
      <c r="E149" s="5"/>
      <c r="F149" s="5"/>
      <c r="H149" s="7"/>
      <c r="P149" s="5"/>
      <c r="X149" s="8"/>
    </row>
    <row r="150" spans="3:24" x14ac:dyDescent="0.2">
      <c r="C150" s="5"/>
      <c r="E150" s="5"/>
      <c r="F150" s="5"/>
      <c r="H150" s="7"/>
      <c r="P150" s="5"/>
      <c r="X150" s="8"/>
    </row>
    <row r="151" spans="3:24" x14ac:dyDescent="0.2">
      <c r="C151" s="5"/>
      <c r="E151" s="5"/>
      <c r="F151" s="5"/>
      <c r="H151" s="7"/>
      <c r="P151" s="5"/>
      <c r="X151" s="8"/>
    </row>
    <row r="152" spans="3:24" x14ac:dyDescent="0.2">
      <c r="C152" s="5"/>
      <c r="E152" s="5"/>
      <c r="F152" s="5"/>
      <c r="H152" s="7"/>
      <c r="P152" s="5"/>
      <c r="X152" s="8"/>
    </row>
    <row r="153" spans="3:24" x14ac:dyDescent="0.2">
      <c r="C153" s="5"/>
      <c r="E153" s="5"/>
      <c r="F153" s="5"/>
      <c r="H153" s="7"/>
      <c r="P153" s="5"/>
      <c r="X153" s="8"/>
    </row>
    <row r="154" spans="3:24" x14ac:dyDescent="0.2">
      <c r="C154" s="5"/>
      <c r="E154" s="5"/>
      <c r="F154" s="5"/>
      <c r="H154" s="7"/>
      <c r="P154" s="5"/>
      <c r="X154" s="8"/>
    </row>
    <row r="155" spans="3:24" x14ac:dyDescent="0.2">
      <c r="C155" s="5"/>
      <c r="E155" s="5"/>
      <c r="F155" s="5"/>
      <c r="H155" s="7"/>
      <c r="P155" s="5"/>
      <c r="X155" s="8"/>
    </row>
    <row r="156" spans="3:24" x14ac:dyDescent="0.2">
      <c r="C156" s="5"/>
      <c r="E156" s="5"/>
      <c r="F156" s="5"/>
      <c r="H156" s="7"/>
      <c r="P156" s="5"/>
      <c r="X156" s="8"/>
    </row>
    <row r="157" spans="3:24" x14ac:dyDescent="0.2">
      <c r="C157" s="5"/>
      <c r="E157" s="5"/>
      <c r="F157" s="5"/>
      <c r="H157" s="7"/>
      <c r="P157" s="5"/>
      <c r="X157" s="8"/>
    </row>
    <row r="158" spans="3:24" x14ac:dyDescent="0.2">
      <c r="C158" s="5"/>
      <c r="E158" s="5"/>
      <c r="F158" s="5"/>
      <c r="H158" s="7"/>
      <c r="P158" s="5"/>
      <c r="X158" s="8"/>
    </row>
    <row r="159" spans="3:24" x14ac:dyDescent="0.2">
      <c r="C159" s="5"/>
      <c r="E159" s="5"/>
      <c r="F159" s="5"/>
      <c r="H159" s="7"/>
      <c r="P159" s="5"/>
      <c r="X159" s="8"/>
    </row>
    <row r="160" spans="3:24" x14ac:dyDescent="0.2">
      <c r="C160" s="5"/>
      <c r="E160" s="5"/>
      <c r="F160" s="5"/>
      <c r="H160" s="7"/>
      <c r="P160" s="5"/>
      <c r="X160" s="8"/>
    </row>
    <row r="161" spans="3:24" x14ac:dyDescent="0.2">
      <c r="C161" s="5"/>
      <c r="E161" s="5"/>
      <c r="F161" s="5"/>
      <c r="H161" s="7"/>
      <c r="P161" s="5"/>
      <c r="X161" s="8"/>
    </row>
    <row r="162" spans="3:24" x14ac:dyDescent="0.2">
      <c r="C162" s="5"/>
      <c r="E162" s="5"/>
      <c r="F162" s="5"/>
      <c r="H162" s="7"/>
      <c r="P162" s="5"/>
      <c r="X162" s="8"/>
    </row>
    <row r="163" spans="3:24" x14ac:dyDescent="0.2">
      <c r="C163" s="5"/>
      <c r="E163" s="5"/>
      <c r="F163" s="5"/>
      <c r="H163" s="7"/>
      <c r="P163" s="5"/>
      <c r="X163" s="8"/>
    </row>
    <row r="164" spans="3:24" x14ac:dyDescent="0.2">
      <c r="C164" s="5"/>
      <c r="E164" s="5"/>
      <c r="F164" s="5"/>
      <c r="H164" s="7"/>
      <c r="P164" s="5"/>
      <c r="X164" s="8"/>
    </row>
    <row r="165" spans="3:24" x14ac:dyDescent="0.2">
      <c r="C165" s="5"/>
      <c r="E165" s="5"/>
      <c r="F165" s="5"/>
      <c r="H165" s="7"/>
      <c r="P165" s="5"/>
      <c r="X165" s="8"/>
    </row>
    <row r="166" spans="3:24" x14ac:dyDescent="0.2">
      <c r="C166" s="5"/>
      <c r="E166" s="5"/>
      <c r="F166" s="5"/>
      <c r="H166" s="7"/>
      <c r="P166" s="5"/>
      <c r="X166" s="8"/>
    </row>
    <row r="167" spans="3:24" x14ac:dyDescent="0.2">
      <c r="C167" s="5"/>
      <c r="E167" s="5"/>
      <c r="F167" s="5"/>
      <c r="H167" s="7"/>
      <c r="P167" s="5"/>
      <c r="X167" s="8"/>
    </row>
    <row r="168" spans="3:24" x14ac:dyDescent="0.2">
      <c r="C168" s="5"/>
      <c r="E168" s="5"/>
      <c r="F168" s="5"/>
      <c r="H168" s="7"/>
      <c r="P168" s="5"/>
      <c r="X168" s="8"/>
    </row>
    <row r="169" spans="3:24" x14ac:dyDescent="0.2">
      <c r="C169" s="5"/>
      <c r="E169" s="5"/>
      <c r="F169" s="5"/>
      <c r="H169" s="7"/>
      <c r="P169" s="5"/>
      <c r="X169" s="8"/>
    </row>
    <row r="170" spans="3:24" x14ac:dyDescent="0.2">
      <c r="C170" s="5"/>
      <c r="E170" s="5"/>
      <c r="F170" s="5"/>
      <c r="H170" s="7"/>
      <c r="P170" s="5"/>
      <c r="X170" s="8"/>
    </row>
    <row r="171" spans="3:24" x14ac:dyDescent="0.2">
      <c r="C171" s="5"/>
      <c r="E171" s="5"/>
      <c r="F171" s="5"/>
      <c r="H171" s="7"/>
      <c r="P171" s="5"/>
      <c r="X171" s="8"/>
    </row>
    <row r="172" spans="3:24" x14ac:dyDescent="0.2">
      <c r="C172" s="5"/>
      <c r="E172" s="5"/>
      <c r="F172" s="5"/>
      <c r="H172" s="7"/>
      <c r="P172" s="5"/>
      <c r="X172" s="8"/>
    </row>
    <row r="173" spans="3:24" x14ac:dyDescent="0.2">
      <c r="C173" s="5"/>
      <c r="E173" s="5"/>
      <c r="F173" s="5"/>
      <c r="H173" s="7"/>
      <c r="P173" s="5"/>
      <c r="X173" s="8"/>
    </row>
    <row r="174" spans="3:24" x14ac:dyDescent="0.2">
      <c r="C174" s="5"/>
      <c r="E174" s="5"/>
      <c r="F174" s="5"/>
      <c r="H174" s="7"/>
      <c r="P174" s="5"/>
      <c r="X174" s="8"/>
    </row>
    <row r="175" spans="3:24" x14ac:dyDescent="0.2">
      <c r="C175" s="5"/>
      <c r="E175" s="5"/>
      <c r="F175" s="5"/>
      <c r="H175" s="7"/>
      <c r="P175" s="5"/>
      <c r="X175" s="8"/>
    </row>
    <row r="176" spans="3:24" x14ac:dyDescent="0.2">
      <c r="C176" s="5"/>
      <c r="E176" s="5"/>
      <c r="F176" s="5"/>
      <c r="H176" s="7"/>
      <c r="P176" s="5"/>
      <c r="X176" s="8"/>
    </row>
    <row r="177" spans="3:24" x14ac:dyDescent="0.2">
      <c r="C177" s="5"/>
      <c r="E177" s="5"/>
      <c r="F177" s="5"/>
      <c r="H177" s="7"/>
      <c r="P177" s="5"/>
      <c r="X177" s="8"/>
    </row>
    <row r="178" spans="3:24" x14ac:dyDescent="0.2">
      <c r="C178" s="5"/>
      <c r="E178" s="5"/>
      <c r="F178" s="5"/>
      <c r="H178" s="7"/>
      <c r="P178" s="5"/>
      <c r="X178" s="8"/>
    </row>
    <row r="179" spans="3:24" x14ac:dyDescent="0.2">
      <c r="C179" s="5"/>
      <c r="E179" s="5"/>
      <c r="F179" s="5"/>
      <c r="H179" s="7"/>
      <c r="P179" s="5"/>
      <c r="X179" s="8"/>
    </row>
    <row r="180" spans="3:24" x14ac:dyDescent="0.2">
      <c r="C180" s="5"/>
      <c r="E180" s="5"/>
      <c r="F180" s="5"/>
      <c r="H180" s="7"/>
      <c r="P180" s="5"/>
      <c r="X180" s="8"/>
    </row>
    <row r="181" spans="3:24" x14ac:dyDescent="0.2">
      <c r="C181" s="5"/>
      <c r="E181" s="5"/>
      <c r="F181" s="5"/>
      <c r="H181" s="7"/>
      <c r="P181" s="5"/>
      <c r="X181" s="8"/>
    </row>
    <row r="182" spans="3:24" x14ac:dyDescent="0.2">
      <c r="C182" s="5"/>
      <c r="E182" s="5"/>
      <c r="F182" s="5"/>
      <c r="H182" s="7"/>
      <c r="P182" s="5"/>
      <c r="X182" s="8"/>
    </row>
    <row r="183" spans="3:24" x14ac:dyDescent="0.2">
      <c r="C183" s="5"/>
      <c r="E183" s="5"/>
      <c r="F183" s="5"/>
      <c r="H183" s="7"/>
      <c r="P183" s="5"/>
      <c r="X183" s="8"/>
    </row>
    <row r="184" spans="3:24" x14ac:dyDescent="0.2">
      <c r="C184" s="5"/>
      <c r="E184" s="5"/>
      <c r="F184" s="5"/>
      <c r="H184" s="7"/>
      <c r="P184" s="5"/>
      <c r="X184" s="8"/>
    </row>
    <row r="185" spans="3:24" x14ac:dyDescent="0.2">
      <c r="C185" s="5"/>
      <c r="E185" s="5"/>
      <c r="F185" s="5"/>
      <c r="H185" s="7"/>
      <c r="P185" s="5"/>
      <c r="X185" s="8"/>
    </row>
    <row r="186" spans="3:24" x14ac:dyDescent="0.2">
      <c r="C186" s="5"/>
      <c r="E186" s="5"/>
      <c r="F186" s="5"/>
      <c r="H186" s="7"/>
      <c r="P186" s="5"/>
      <c r="X186" s="8"/>
    </row>
    <row r="187" spans="3:24" x14ac:dyDescent="0.2">
      <c r="C187" s="5"/>
      <c r="E187" s="5"/>
      <c r="F187" s="5"/>
      <c r="H187" s="7"/>
      <c r="P187" s="5"/>
      <c r="X187" s="8"/>
    </row>
    <row r="188" spans="3:24" x14ac:dyDescent="0.2">
      <c r="C188" s="5"/>
      <c r="E188" s="5"/>
      <c r="F188" s="5"/>
      <c r="H188" s="7"/>
      <c r="P188" s="5"/>
      <c r="X188" s="8"/>
    </row>
    <row r="189" spans="3:24" x14ac:dyDescent="0.2">
      <c r="C189" s="5"/>
      <c r="E189" s="5"/>
      <c r="F189" s="5"/>
      <c r="H189" s="7"/>
      <c r="P189" s="5"/>
      <c r="X189" s="8"/>
    </row>
    <row r="190" spans="3:24" x14ac:dyDescent="0.2">
      <c r="C190" s="5"/>
      <c r="E190" s="5"/>
      <c r="F190" s="5"/>
      <c r="H190" s="7"/>
      <c r="P190" s="5"/>
      <c r="X190" s="8"/>
    </row>
    <row r="191" spans="3:24" x14ac:dyDescent="0.2">
      <c r="C191" s="5"/>
      <c r="E191" s="5"/>
      <c r="F191" s="5"/>
      <c r="H191" s="7"/>
      <c r="P191" s="5"/>
      <c r="X191" s="8"/>
    </row>
    <row r="192" spans="3:24" x14ac:dyDescent="0.2">
      <c r="C192" s="5"/>
      <c r="E192" s="5"/>
      <c r="F192" s="5"/>
      <c r="H192" s="7"/>
      <c r="P192" s="5"/>
      <c r="X192" s="8"/>
    </row>
    <row r="193" spans="3:24" x14ac:dyDescent="0.2">
      <c r="C193" s="5"/>
      <c r="E193" s="5"/>
      <c r="F193" s="5"/>
      <c r="H193" s="7"/>
      <c r="P193" s="5"/>
      <c r="X193" s="8"/>
    </row>
    <row r="194" spans="3:24" x14ac:dyDescent="0.2">
      <c r="C194" s="5"/>
      <c r="E194" s="5"/>
      <c r="F194" s="5"/>
      <c r="H194" s="7"/>
      <c r="P194" s="5"/>
      <c r="X194" s="8"/>
    </row>
    <row r="195" spans="3:24" x14ac:dyDescent="0.2">
      <c r="C195" s="5"/>
      <c r="E195" s="5"/>
      <c r="F195" s="5"/>
      <c r="H195" s="7"/>
      <c r="P195" s="5"/>
      <c r="X195" s="8"/>
    </row>
    <row r="196" spans="3:24" x14ac:dyDescent="0.2">
      <c r="C196" s="5"/>
      <c r="E196" s="5"/>
      <c r="F196" s="5"/>
      <c r="H196" s="7"/>
      <c r="P196" s="5"/>
      <c r="X196" s="8"/>
    </row>
    <row r="197" spans="3:24" x14ac:dyDescent="0.2">
      <c r="C197" s="5"/>
      <c r="E197" s="5"/>
      <c r="F197" s="5"/>
      <c r="H197" s="7"/>
      <c r="P197" s="5"/>
      <c r="X197" s="8"/>
    </row>
    <row r="198" spans="3:24" x14ac:dyDescent="0.2">
      <c r="C198" s="5"/>
      <c r="E198" s="5"/>
      <c r="F198" s="5"/>
      <c r="H198" s="7"/>
      <c r="P198" s="5"/>
      <c r="X198" s="8"/>
    </row>
    <row r="199" spans="3:24" x14ac:dyDescent="0.2">
      <c r="C199" s="5"/>
      <c r="E199" s="5"/>
      <c r="F199" s="5"/>
      <c r="H199" s="7"/>
      <c r="P199" s="5"/>
      <c r="X199" s="8"/>
    </row>
    <row r="200" spans="3:24" x14ac:dyDescent="0.2">
      <c r="C200" s="5"/>
      <c r="E200" s="5"/>
      <c r="F200" s="5"/>
      <c r="H200" s="7"/>
      <c r="P200" s="5"/>
      <c r="X200" s="8"/>
    </row>
    <row r="201" spans="3:24" x14ac:dyDescent="0.2">
      <c r="C201" s="5"/>
      <c r="E201" s="5"/>
      <c r="F201" s="5"/>
      <c r="H201" s="7"/>
      <c r="P201" s="5"/>
      <c r="X201" s="8"/>
    </row>
    <row r="202" spans="3:24" x14ac:dyDescent="0.2">
      <c r="C202" s="5"/>
      <c r="E202" s="5"/>
      <c r="F202" s="5"/>
      <c r="H202" s="7"/>
      <c r="P202" s="5"/>
      <c r="X202" s="8"/>
    </row>
    <row r="203" spans="3:24" x14ac:dyDescent="0.2">
      <c r="C203" s="5"/>
      <c r="E203" s="5"/>
      <c r="F203" s="5"/>
      <c r="H203" s="7"/>
      <c r="P203" s="5"/>
      <c r="X203" s="8"/>
    </row>
    <row r="204" spans="3:24" x14ac:dyDescent="0.2">
      <c r="C204" s="5"/>
      <c r="E204" s="5"/>
      <c r="F204" s="5"/>
      <c r="H204" s="7"/>
      <c r="P204" s="5"/>
      <c r="X204" s="8"/>
    </row>
    <row r="205" spans="3:24" x14ac:dyDescent="0.2">
      <c r="C205" s="5"/>
      <c r="E205" s="5"/>
      <c r="F205" s="5"/>
      <c r="H205" s="7"/>
      <c r="P205" s="5"/>
      <c r="X205" s="8"/>
    </row>
    <row r="206" spans="3:24" x14ac:dyDescent="0.2">
      <c r="C206" s="5"/>
      <c r="E206" s="5"/>
      <c r="F206" s="5"/>
      <c r="H206" s="7"/>
      <c r="P206" s="5"/>
      <c r="X206" s="8"/>
    </row>
    <row r="207" spans="3:24" x14ac:dyDescent="0.2">
      <c r="C207" s="5"/>
      <c r="E207" s="5"/>
      <c r="F207" s="5"/>
      <c r="H207" s="7"/>
      <c r="P207" s="5"/>
      <c r="X207" s="8"/>
    </row>
    <row r="208" spans="3:24" x14ac:dyDescent="0.2">
      <c r="C208" s="5"/>
      <c r="E208" s="5"/>
      <c r="F208" s="5"/>
      <c r="H208" s="7"/>
      <c r="P208" s="5"/>
      <c r="X208" s="8"/>
    </row>
    <row r="209" spans="3:24" x14ac:dyDescent="0.2">
      <c r="C209" s="5"/>
      <c r="E209" s="5"/>
      <c r="F209" s="5"/>
      <c r="H209" s="7"/>
      <c r="P209" s="5"/>
      <c r="X209" s="8"/>
    </row>
    <row r="210" spans="3:24" x14ac:dyDescent="0.2">
      <c r="C210" s="5"/>
      <c r="E210" s="5"/>
      <c r="F210" s="5"/>
      <c r="H210" s="7"/>
      <c r="P210" s="5"/>
      <c r="X210" s="8"/>
    </row>
    <row r="211" spans="3:24" x14ac:dyDescent="0.2">
      <c r="C211" s="5"/>
      <c r="E211" s="5"/>
      <c r="F211" s="5"/>
      <c r="H211" s="7"/>
      <c r="P211" s="5"/>
      <c r="X211" s="8"/>
    </row>
    <row r="212" spans="3:24" x14ac:dyDescent="0.2">
      <c r="C212" s="5"/>
      <c r="E212" s="5"/>
      <c r="F212" s="5"/>
      <c r="H212" s="7"/>
      <c r="P212" s="5"/>
      <c r="X212" s="8"/>
    </row>
    <row r="213" spans="3:24" x14ac:dyDescent="0.2">
      <c r="C213" s="5"/>
      <c r="E213" s="5"/>
      <c r="F213" s="5"/>
      <c r="H213" s="7"/>
      <c r="P213" s="5"/>
      <c r="X213" s="8"/>
    </row>
    <row r="214" spans="3:24" x14ac:dyDescent="0.2">
      <c r="C214" s="5"/>
      <c r="E214" s="5"/>
      <c r="F214" s="5"/>
      <c r="H214" s="7"/>
      <c r="P214" s="5"/>
      <c r="X214" s="8"/>
    </row>
    <row r="215" spans="3:24" x14ac:dyDescent="0.2">
      <c r="C215" s="5"/>
      <c r="E215" s="5"/>
      <c r="F215" s="5"/>
      <c r="H215" s="7"/>
      <c r="P215" s="5"/>
      <c r="X215" s="8"/>
    </row>
    <row r="216" spans="3:24" x14ac:dyDescent="0.2">
      <c r="C216" s="5"/>
      <c r="E216" s="5"/>
      <c r="F216" s="5"/>
      <c r="H216" s="7"/>
      <c r="P216" s="5"/>
      <c r="X216" s="8"/>
    </row>
    <row r="217" spans="3:24" x14ac:dyDescent="0.2">
      <c r="C217" s="5"/>
      <c r="E217" s="5"/>
      <c r="F217" s="5"/>
      <c r="H217" s="7"/>
      <c r="P217" s="5"/>
      <c r="X217" s="8"/>
    </row>
    <row r="218" spans="3:24" x14ac:dyDescent="0.2">
      <c r="C218" s="5"/>
      <c r="E218" s="5"/>
      <c r="F218" s="5"/>
      <c r="H218" s="7"/>
      <c r="P218" s="5"/>
      <c r="X218" s="8"/>
    </row>
    <row r="219" spans="3:24" x14ac:dyDescent="0.2">
      <c r="C219" s="5"/>
      <c r="E219" s="5"/>
      <c r="F219" s="5"/>
      <c r="H219" s="7"/>
      <c r="P219" s="5"/>
      <c r="X219" s="8"/>
    </row>
    <row r="220" spans="3:24" x14ac:dyDescent="0.2">
      <c r="C220" s="5"/>
      <c r="E220" s="5"/>
      <c r="F220" s="5"/>
      <c r="H220" s="7"/>
      <c r="P220" s="5"/>
      <c r="X220" s="8"/>
    </row>
    <row r="221" spans="3:24" x14ac:dyDescent="0.2">
      <c r="C221" s="5"/>
      <c r="E221" s="5"/>
      <c r="F221" s="5"/>
      <c r="H221" s="7"/>
      <c r="P221" s="5"/>
      <c r="X221" s="8"/>
    </row>
    <row r="222" spans="3:24" x14ac:dyDescent="0.2">
      <c r="C222" s="5"/>
      <c r="E222" s="5"/>
      <c r="F222" s="5"/>
      <c r="H222" s="7"/>
      <c r="P222" s="5"/>
      <c r="X222" s="8"/>
    </row>
    <row r="223" spans="3:24" x14ac:dyDescent="0.2">
      <c r="C223" s="5"/>
      <c r="E223" s="5"/>
      <c r="F223" s="5"/>
      <c r="H223" s="7"/>
      <c r="P223" s="5"/>
      <c r="X223" s="8"/>
    </row>
    <row r="224" spans="3:24" x14ac:dyDescent="0.2">
      <c r="C224" s="5"/>
      <c r="E224" s="5"/>
      <c r="F224" s="5"/>
      <c r="H224" s="7"/>
      <c r="P224" s="5"/>
      <c r="X224" s="8"/>
    </row>
    <row r="225" spans="3:24" x14ac:dyDescent="0.2">
      <c r="C225" s="5"/>
      <c r="E225" s="5"/>
      <c r="F225" s="5"/>
      <c r="H225" s="7"/>
      <c r="P225" s="5"/>
      <c r="X225" s="8"/>
    </row>
    <row r="226" spans="3:24" x14ac:dyDescent="0.2">
      <c r="C226" s="5"/>
      <c r="E226" s="5"/>
      <c r="F226" s="5"/>
      <c r="H226" s="7"/>
      <c r="P226" s="5"/>
      <c r="X226" s="8"/>
    </row>
    <row r="227" spans="3:24" x14ac:dyDescent="0.2">
      <c r="C227" s="5"/>
      <c r="E227" s="5"/>
      <c r="F227" s="5"/>
      <c r="H227" s="7"/>
      <c r="P227" s="5"/>
      <c r="X227" s="8"/>
    </row>
    <row r="228" spans="3:24" x14ac:dyDescent="0.2">
      <c r="C228" s="5"/>
      <c r="E228" s="5"/>
      <c r="F228" s="5"/>
      <c r="H228" s="7"/>
      <c r="P228" s="5"/>
      <c r="X228" s="8"/>
    </row>
    <row r="229" spans="3:24" x14ac:dyDescent="0.2">
      <c r="C229" s="5"/>
      <c r="E229" s="5"/>
      <c r="F229" s="5"/>
      <c r="H229" s="7"/>
      <c r="P229" s="5"/>
      <c r="X229" s="8"/>
    </row>
    <row r="230" spans="3:24" x14ac:dyDescent="0.2">
      <c r="C230" s="5"/>
      <c r="E230" s="5"/>
      <c r="F230" s="5"/>
      <c r="H230" s="7"/>
      <c r="P230" s="5"/>
      <c r="X230" s="8"/>
    </row>
    <row r="231" spans="3:24" x14ac:dyDescent="0.2">
      <c r="C231" s="5"/>
      <c r="E231" s="5"/>
      <c r="F231" s="5"/>
      <c r="H231" s="7"/>
      <c r="P231" s="5"/>
      <c r="X231" s="8"/>
    </row>
    <row r="232" spans="3:24" x14ac:dyDescent="0.2">
      <c r="C232" s="5"/>
      <c r="E232" s="5"/>
      <c r="F232" s="5"/>
      <c r="H232" s="7"/>
      <c r="P232" s="5"/>
      <c r="X232" s="8"/>
    </row>
    <row r="233" spans="3:24" x14ac:dyDescent="0.2">
      <c r="C233" s="5"/>
      <c r="E233" s="5"/>
      <c r="F233" s="5"/>
      <c r="H233" s="7"/>
      <c r="P233" s="5"/>
      <c r="X233" s="8"/>
    </row>
    <row r="234" spans="3:24" x14ac:dyDescent="0.2">
      <c r="C234" s="5"/>
      <c r="E234" s="5"/>
      <c r="F234" s="5"/>
      <c r="H234" s="7"/>
      <c r="P234" s="5"/>
      <c r="X234" s="8"/>
    </row>
    <row r="235" spans="3:24" x14ac:dyDescent="0.2">
      <c r="C235" s="5"/>
      <c r="E235" s="5"/>
      <c r="F235" s="5"/>
      <c r="H235" s="7"/>
      <c r="P235" s="5"/>
      <c r="X235" s="8"/>
    </row>
    <row r="236" spans="3:24" x14ac:dyDescent="0.2">
      <c r="C236" s="5"/>
      <c r="E236" s="5"/>
      <c r="F236" s="5"/>
      <c r="H236" s="7"/>
      <c r="P236" s="5"/>
      <c r="X236" s="8"/>
    </row>
    <row r="237" spans="3:24" x14ac:dyDescent="0.2">
      <c r="C237" s="5"/>
      <c r="E237" s="5"/>
      <c r="F237" s="5"/>
      <c r="H237" s="7"/>
      <c r="P237" s="5"/>
      <c r="X237" s="8"/>
    </row>
    <row r="238" spans="3:24" x14ac:dyDescent="0.2">
      <c r="C238" s="5"/>
      <c r="E238" s="5"/>
      <c r="F238" s="5"/>
      <c r="H238" s="7"/>
      <c r="P238" s="5"/>
      <c r="X238" s="8"/>
    </row>
    <row r="239" spans="3:24" x14ac:dyDescent="0.2">
      <c r="C239" s="5"/>
      <c r="E239" s="5"/>
      <c r="F239" s="5"/>
      <c r="H239" s="7"/>
      <c r="P239" s="5"/>
      <c r="X239" s="8"/>
    </row>
    <row r="240" spans="3:24" x14ac:dyDescent="0.2">
      <c r="C240" s="5"/>
      <c r="E240" s="5"/>
      <c r="F240" s="5"/>
      <c r="H240" s="7"/>
      <c r="P240" s="5"/>
      <c r="X240" s="8"/>
    </row>
    <row r="241" spans="3:24" x14ac:dyDescent="0.2">
      <c r="C241" s="5"/>
      <c r="E241" s="5"/>
      <c r="F241" s="5"/>
      <c r="H241" s="7"/>
      <c r="P241" s="5"/>
      <c r="X241" s="8"/>
    </row>
    <row r="242" spans="3:24" x14ac:dyDescent="0.2">
      <c r="C242" s="5"/>
      <c r="E242" s="5"/>
      <c r="F242" s="5"/>
      <c r="H242" s="7"/>
      <c r="P242" s="5"/>
      <c r="X242" s="8"/>
    </row>
    <row r="243" spans="3:24" x14ac:dyDescent="0.2">
      <c r="C243" s="5"/>
      <c r="E243" s="5"/>
      <c r="F243" s="5"/>
      <c r="H243" s="7"/>
      <c r="P243" s="5"/>
      <c r="X243" s="8"/>
    </row>
    <row r="244" spans="3:24" x14ac:dyDescent="0.2">
      <c r="C244" s="5"/>
      <c r="E244" s="5"/>
      <c r="F244" s="5"/>
      <c r="H244" s="7"/>
      <c r="P244" s="5"/>
      <c r="X244" s="8"/>
    </row>
    <row r="245" spans="3:24" x14ac:dyDescent="0.2">
      <c r="C245" s="5"/>
      <c r="E245" s="5"/>
      <c r="F245" s="5"/>
      <c r="H245" s="7"/>
      <c r="P245" s="5"/>
      <c r="X245" s="8"/>
    </row>
    <row r="246" spans="3:24" x14ac:dyDescent="0.2">
      <c r="C246" s="5"/>
      <c r="E246" s="5"/>
      <c r="F246" s="5"/>
      <c r="H246" s="7"/>
      <c r="P246" s="5"/>
      <c r="X246" s="8"/>
    </row>
    <row r="247" spans="3:24" x14ac:dyDescent="0.2">
      <c r="C247" s="5"/>
      <c r="E247" s="5"/>
      <c r="F247" s="5"/>
      <c r="H247" s="7"/>
      <c r="P247" s="5"/>
      <c r="X247" s="8"/>
    </row>
    <row r="248" spans="3:24" x14ac:dyDescent="0.2">
      <c r="C248" s="5"/>
      <c r="E248" s="5"/>
      <c r="F248" s="5"/>
      <c r="H248" s="7"/>
      <c r="P248" s="5"/>
      <c r="X248" s="8"/>
    </row>
    <row r="249" spans="3:24" x14ac:dyDescent="0.2">
      <c r="C249" s="5"/>
      <c r="E249" s="5"/>
      <c r="F249" s="5"/>
      <c r="H249" s="7"/>
      <c r="P249" s="5"/>
      <c r="X249" s="8"/>
    </row>
    <row r="250" spans="3:24" x14ac:dyDescent="0.2">
      <c r="C250" s="5"/>
      <c r="E250" s="5"/>
      <c r="F250" s="5"/>
      <c r="H250" s="7"/>
      <c r="P250" s="5"/>
      <c r="X250" s="8"/>
    </row>
    <row r="251" spans="3:24" x14ac:dyDescent="0.2">
      <c r="C251" s="5"/>
      <c r="E251" s="5"/>
      <c r="F251" s="5"/>
      <c r="H251" s="7"/>
      <c r="P251" s="5"/>
      <c r="X251" s="8"/>
    </row>
    <row r="252" spans="3:24" x14ac:dyDescent="0.2">
      <c r="C252" s="5"/>
      <c r="E252" s="5"/>
      <c r="F252" s="5"/>
      <c r="H252" s="7"/>
      <c r="P252" s="5"/>
      <c r="X252" s="8"/>
    </row>
    <row r="253" spans="3:24" x14ac:dyDescent="0.2">
      <c r="C253" s="5"/>
      <c r="E253" s="5"/>
      <c r="F253" s="5"/>
      <c r="H253" s="7"/>
      <c r="P253" s="5"/>
      <c r="X253" s="8"/>
    </row>
    <row r="254" spans="3:24" x14ac:dyDescent="0.2">
      <c r="C254" s="5"/>
      <c r="E254" s="5"/>
      <c r="F254" s="5"/>
      <c r="H254" s="7"/>
      <c r="P254" s="5"/>
      <c r="X254" s="8"/>
    </row>
    <row r="255" spans="3:24" x14ac:dyDescent="0.2">
      <c r="C255" s="5"/>
      <c r="E255" s="5"/>
      <c r="F255" s="5"/>
      <c r="H255" s="7"/>
      <c r="P255" s="5"/>
      <c r="X255" s="8"/>
    </row>
    <row r="256" spans="3:24" x14ac:dyDescent="0.2">
      <c r="C256" s="5"/>
      <c r="E256" s="5"/>
      <c r="F256" s="5"/>
      <c r="H256" s="7"/>
      <c r="P256" s="5"/>
      <c r="X256" s="8"/>
    </row>
    <row r="257" spans="3:24" x14ac:dyDescent="0.2">
      <c r="C257" s="5"/>
      <c r="E257" s="5"/>
      <c r="F257" s="5"/>
      <c r="H257" s="7"/>
      <c r="P257" s="5"/>
      <c r="X257" s="8"/>
    </row>
    <row r="258" spans="3:24" x14ac:dyDescent="0.2">
      <c r="C258" s="5"/>
      <c r="E258" s="5"/>
      <c r="F258" s="5"/>
      <c r="H258" s="7"/>
      <c r="P258" s="5"/>
      <c r="X258" s="8"/>
    </row>
    <row r="259" spans="3:24" x14ac:dyDescent="0.2">
      <c r="C259" s="5"/>
      <c r="E259" s="5"/>
      <c r="F259" s="5"/>
      <c r="H259" s="7"/>
      <c r="P259" s="5"/>
      <c r="X259" s="8"/>
    </row>
    <row r="260" spans="3:24" x14ac:dyDescent="0.2">
      <c r="C260" s="5"/>
      <c r="E260" s="5"/>
      <c r="F260" s="5"/>
      <c r="H260" s="7"/>
      <c r="P260" s="5"/>
      <c r="X260" s="8"/>
    </row>
    <row r="261" spans="3:24" x14ac:dyDescent="0.2">
      <c r="C261" s="5"/>
      <c r="E261" s="5"/>
      <c r="F261" s="5"/>
      <c r="H261" s="7"/>
      <c r="P261" s="5"/>
      <c r="X261" s="8"/>
    </row>
    <row r="262" spans="3:24" x14ac:dyDescent="0.2">
      <c r="C262" s="5"/>
      <c r="E262" s="5"/>
      <c r="F262" s="5"/>
      <c r="H262" s="7"/>
      <c r="P262" s="5"/>
      <c r="X262" s="8"/>
    </row>
    <row r="263" spans="3:24" x14ac:dyDescent="0.2">
      <c r="C263" s="5"/>
      <c r="E263" s="5"/>
      <c r="F263" s="5"/>
      <c r="H263" s="7"/>
      <c r="P263" s="5"/>
      <c r="X263" s="8"/>
    </row>
    <row r="264" spans="3:24" x14ac:dyDescent="0.2">
      <c r="C264" s="5"/>
      <c r="E264" s="5"/>
      <c r="F264" s="5"/>
      <c r="H264" s="7"/>
      <c r="P264" s="5"/>
      <c r="X264" s="8"/>
    </row>
    <row r="265" spans="3:24" x14ac:dyDescent="0.2">
      <c r="C265" s="5"/>
      <c r="E265" s="5"/>
      <c r="F265" s="5"/>
      <c r="H265" s="7"/>
      <c r="P265" s="5"/>
      <c r="X265" s="8"/>
    </row>
    <row r="266" spans="3:24" x14ac:dyDescent="0.2">
      <c r="C266" s="5"/>
      <c r="E266" s="5"/>
      <c r="F266" s="5"/>
      <c r="H266" s="7"/>
      <c r="P266" s="5"/>
      <c r="X266" s="8"/>
    </row>
    <row r="267" spans="3:24" x14ac:dyDescent="0.2">
      <c r="C267" s="5"/>
      <c r="E267" s="5"/>
      <c r="F267" s="5"/>
      <c r="H267" s="7"/>
      <c r="P267" s="5"/>
      <c r="X267" s="8"/>
    </row>
    <row r="268" spans="3:24" x14ac:dyDescent="0.2">
      <c r="C268" s="5"/>
      <c r="E268" s="5"/>
      <c r="F268" s="5"/>
      <c r="H268" s="7"/>
      <c r="P268" s="5"/>
      <c r="X268" s="8"/>
    </row>
    <row r="269" spans="3:24" x14ac:dyDescent="0.2">
      <c r="C269" s="5"/>
      <c r="E269" s="5"/>
      <c r="F269" s="5"/>
      <c r="H269" s="7"/>
      <c r="P269" s="5"/>
      <c r="X269" s="8"/>
    </row>
    <row r="270" spans="3:24" x14ac:dyDescent="0.2">
      <c r="C270" s="5"/>
      <c r="E270" s="5"/>
      <c r="F270" s="5"/>
      <c r="H270" s="7"/>
      <c r="P270" s="5"/>
      <c r="X270" s="8"/>
    </row>
    <row r="271" spans="3:24" x14ac:dyDescent="0.2">
      <c r="C271" s="5"/>
      <c r="E271" s="5"/>
      <c r="F271" s="5"/>
      <c r="H271" s="7"/>
      <c r="P271" s="5"/>
      <c r="X271" s="8"/>
    </row>
    <row r="272" spans="3:24" x14ac:dyDescent="0.2">
      <c r="C272" s="5"/>
      <c r="E272" s="5"/>
      <c r="F272" s="5"/>
      <c r="H272" s="7"/>
      <c r="P272" s="5"/>
      <c r="X272" s="8"/>
    </row>
    <row r="273" spans="3:24" x14ac:dyDescent="0.2">
      <c r="C273" s="5"/>
      <c r="E273" s="5"/>
      <c r="F273" s="5"/>
      <c r="H273" s="7"/>
      <c r="P273" s="5"/>
      <c r="X273" s="8"/>
    </row>
    <row r="274" spans="3:24" x14ac:dyDescent="0.2">
      <c r="C274" s="5"/>
      <c r="E274" s="5"/>
      <c r="F274" s="5"/>
      <c r="H274" s="7"/>
      <c r="P274" s="5"/>
      <c r="X274" s="8"/>
    </row>
    <row r="275" spans="3:24" x14ac:dyDescent="0.2">
      <c r="C275" s="5"/>
      <c r="E275" s="5"/>
      <c r="F275" s="5"/>
      <c r="H275" s="7"/>
      <c r="P275" s="5"/>
      <c r="X275" s="8"/>
    </row>
    <row r="276" spans="3:24" x14ac:dyDescent="0.2">
      <c r="C276" s="5"/>
      <c r="E276" s="5"/>
      <c r="F276" s="5"/>
      <c r="H276" s="7"/>
      <c r="P276" s="5"/>
      <c r="X276" s="8"/>
    </row>
    <row r="277" spans="3:24" x14ac:dyDescent="0.2">
      <c r="C277" s="5"/>
      <c r="E277" s="5"/>
      <c r="F277" s="5"/>
      <c r="H277" s="7"/>
      <c r="P277" s="5"/>
      <c r="X277" s="8"/>
    </row>
    <row r="278" spans="3:24" x14ac:dyDescent="0.2">
      <c r="C278" s="5"/>
      <c r="E278" s="5"/>
      <c r="F278" s="5"/>
      <c r="H278" s="7"/>
      <c r="P278" s="5"/>
      <c r="X278" s="8"/>
    </row>
    <row r="279" spans="3:24" x14ac:dyDescent="0.2">
      <c r="C279" s="5"/>
      <c r="E279" s="5"/>
      <c r="F279" s="5"/>
      <c r="H279" s="7"/>
      <c r="P279" s="5"/>
      <c r="X279" s="8"/>
    </row>
    <row r="280" spans="3:24" x14ac:dyDescent="0.2">
      <c r="C280" s="5"/>
      <c r="E280" s="5"/>
      <c r="F280" s="5"/>
      <c r="H280" s="7"/>
      <c r="P280" s="5"/>
      <c r="X280" s="8"/>
    </row>
    <row r="281" spans="3:24" x14ac:dyDescent="0.2">
      <c r="C281" s="5"/>
      <c r="E281" s="5"/>
      <c r="F281" s="5"/>
      <c r="H281" s="7"/>
      <c r="P281" s="5"/>
      <c r="X281" s="8"/>
    </row>
    <row r="282" spans="3:24" x14ac:dyDescent="0.2">
      <c r="C282" s="5"/>
      <c r="E282" s="5"/>
      <c r="F282" s="5"/>
      <c r="H282" s="7"/>
      <c r="P282" s="5"/>
      <c r="X282" s="8"/>
    </row>
    <row r="283" spans="3:24" x14ac:dyDescent="0.2">
      <c r="C283" s="5"/>
      <c r="E283" s="5"/>
      <c r="F283" s="5"/>
      <c r="H283" s="7"/>
      <c r="P283" s="5"/>
      <c r="X283" s="8"/>
    </row>
    <row r="284" spans="3:24" x14ac:dyDescent="0.2">
      <c r="C284" s="5"/>
      <c r="E284" s="5"/>
      <c r="F284" s="5"/>
      <c r="H284" s="7"/>
      <c r="P284" s="5"/>
      <c r="X284" s="8"/>
    </row>
    <row r="285" spans="3:24" x14ac:dyDescent="0.2">
      <c r="C285" s="5"/>
      <c r="E285" s="5"/>
      <c r="F285" s="5"/>
      <c r="H285" s="7"/>
      <c r="P285" s="5"/>
      <c r="X285" s="8"/>
    </row>
    <row r="286" spans="3:24" x14ac:dyDescent="0.2">
      <c r="C286" s="5"/>
      <c r="E286" s="5"/>
      <c r="F286" s="5"/>
      <c r="H286" s="7"/>
      <c r="P286" s="5"/>
      <c r="X286" s="8"/>
    </row>
    <row r="287" spans="3:24" x14ac:dyDescent="0.2">
      <c r="C287" s="5"/>
      <c r="E287" s="5"/>
      <c r="F287" s="5"/>
      <c r="H287" s="7"/>
      <c r="P287" s="5"/>
      <c r="X287" s="8"/>
    </row>
    <row r="288" spans="3:24" x14ac:dyDescent="0.2">
      <c r="C288" s="5"/>
      <c r="E288" s="5"/>
      <c r="F288" s="5"/>
      <c r="H288" s="7"/>
      <c r="P288" s="5"/>
      <c r="X288" s="8"/>
    </row>
    <row r="289" spans="3:24" x14ac:dyDescent="0.2">
      <c r="C289" s="5"/>
      <c r="E289" s="5"/>
      <c r="F289" s="5"/>
      <c r="H289" s="7"/>
      <c r="P289" s="5"/>
      <c r="X289" s="8"/>
    </row>
    <row r="290" spans="3:24" x14ac:dyDescent="0.2">
      <c r="C290" s="5"/>
      <c r="E290" s="5"/>
      <c r="F290" s="5"/>
      <c r="H290" s="7"/>
      <c r="P290" s="5"/>
      <c r="X290" s="8"/>
    </row>
    <row r="291" spans="3:24" x14ac:dyDescent="0.2">
      <c r="C291" s="5"/>
      <c r="E291" s="5"/>
      <c r="F291" s="5"/>
      <c r="H291" s="7"/>
      <c r="P291" s="5"/>
      <c r="X291" s="8"/>
    </row>
    <row r="292" spans="3:24" x14ac:dyDescent="0.2">
      <c r="C292" s="5"/>
      <c r="E292" s="5"/>
      <c r="F292" s="5"/>
      <c r="H292" s="7"/>
      <c r="P292" s="5"/>
      <c r="X292" s="8"/>
    </row>
    <row r="293" spans="3:24" x14ac:dyDescent="0.2">
      <c r="C293" s="5"/>
      <c r="E293" s="5"/>
      <c r="F293" s="5"/>
      <c r="H293" s="7"/>
      <c r="P293" s="5"/>
      <c r="X293" s="8"/>
    </row>
    <row r="294" spans="3:24" x14ac:dyDescent="0.2">
      <c r="C294" s="5"/>
      <c r="E294" s="5"/>
      <c r="F294" s="5"/>
      <c r="H294" s="7"/>
      <c r="P294" s="5"/>
      <c r="X294" s="8"/>
    </row>
    <row r="295" spans="3:24" x14ac:dyDescent="0.2">
      <c r="C295" s="5"/>
      <c r="E295" s="5"/>
      <c r="F295" s="5"/>
      <c r="H295" s="7"/>
      <c r="P295" s="5"/>
      <c r="X295" s="8"/>
    </row>
    <row r="296" spans="3:24" x14ac:dyDescent="0.2">
      <c r="C296" s="5"/>
      <c r="E296" s="5"/>
      <c r="F296" s="5"/>
      <c r="H296" s="7"/>
      <c r="P296" s="5"/>
      <c r="X296" s="8"/>
    </row>
    <row r="297" spans="3:24" x14ac:dyDescent="0.2">
      <c r="C297" s="5"/>
      <c r="E297" s="5"/>
      <c r="F297" s="5"/>
      <c r="H297" s="7"/>
      <c r="P297" s="5"/>
      <c r="X297" s="8"/>
    </row>
    <row r="298" spans="3:24" x14ac:dyDescent="0.2">
      <c r="C298" s="5"/>
      <c r="E298" s="5"/>
      <c r="F298" s="5"/>
      <c r="H298" s="7"/>
      <c r="P298" s="5"/>
      <c r="X298" s="8"/>
    </row>
    <row r="299" spans="3:24" x14ac:dyDescent="0.2">
      <c r="C299" s="5"/>
      <c r="E299" s="5"/>
      <c r="F299" s="5"/>
      <c r="H299" s="7"/>
      <c r="P299" s="5"/>
      <c r="X299" s="8"/>
    </row>
    <row r="300" spans="3:24" x14ac:dyDescent="0.2">
      <c r="C300" s="5"/>
      <c r="E300" s="5"/>
      <c r="F300" s="5"/>
      <c r="H300" s="7"/>
      <c r="P300" s="5"/>
      <c r="X300" s="8"/>
    </row>
    <row r="301" spans="3:24" x14ac:dyDescent="0.2">
      <c r="C301" s="5"/>
      <c r="E301" s="5"/>
      <c r="F301" s="5"/>
      <c r="H301" s="7"/>
      <c r="P301" s="5"/>
      <c r="X301" s="8"/>
    </row>
    <row r="302" spans="3:24" x14ac:dyDescent="0.2">
      <c r="C302" s="5"/>
      <c r="E302" s="5"/>
      <c r="F302" s="5"/>
      <c r="H302" s="7"/>
      <c r="P302" s="5"/>
      <c r="X302" s="8"/>
    </row>
    <row r="303" spans="3:24" x14ac:dyDescent="0.2">
      <c r="C303" s="5"/>
      <c r="E303" s="5"/>
      <c r="F303" s="5"/>
      <c r="H303" s="7"/>
      <c r="P303" s="5"/>
      <c r="X303" s="8"/>
    </row>
    <row r="304" spans="3:24" x14ac:dyDescent="0.2">
      <c r="C304" s="5"/>
      <c r="E304" s="5"/>
      <c r="F304" s="5"/>
      <c r="H304" s="7"/>
      <c r="P304" s="5"/>
      <c r="X304" s="8"/>
    </row>
    <row r="305" spans="3:24" x14ac:dyDescent="0.2">
      <c r="C305" s="5"/>
      <c r="E305" s="5"/>
      <c r="F305" s="5"/>
      <c r="H305" s="7"/>
      <c r="P305" s="5"/>
      <c r="X305" s="8"/>
    </row>
    <row r="306" spans="3:24" x14ac:dyDescent="0.2">
      <c r="C306" s="5"/>
      <c r="E306" s="5"/>
      <c r="F306" s="5"/>
      <c r="H306" s="7"/>
      <c r="P306" s="5"/>
      <c r="X306" s="8"/>
    </row>
    <row r="307" spans="3:24" x14ac:dyDescent="0.2">
      <c r="C307" s="5"/>
      <c r="E307" s="5"/>
      <c r="F307" s="5"/>
      <c r="H307" s="7"/>
      <c r="P307" s="5"/>
      <c r="X307" s="8"/>
    </row>
    <row r="308" spans="3:24" x14ac:dyDescent="0.2">
      <c r="C308" s="5"/>
      <c r="E308" s="5"/>
      <c r="F308" s="5"/>
      <c r="H308" s="7"/>
      <c r="P308" s="5"/>
      <c r="X308" s="8"/>
    </row>
    <row r="309" spans="3:24" x14ac:dyDescent="0.2">
      <c r="C309" s="5"/>
      <c r="E309" s="5"/>
      <c r="F309" s="5"/>
      <c r="H309" s="7"/>
      <c r="P309" s="5"/>
      <c r="X309" s="8"/>
    </row>
    <row r="310" spans="3:24" x14ac:dyDescent="0.2">
      <c r="C310" s="5"/>
      <c r="E310" s="5"/>
      <c r="F310" s="5"/>
      <c r="H310" s="7"/>
      <c r="P310" s="5"/>
      <c r="X310" s="8"/>
    </row>
    <row r="311" spans="3:24" x14ac:dyDescent="0.2">
      <c r="C311" s="5"/>
      <c r="E311" s="5"/>
      <c r="F311" s="5"/>
      <c r="H311" s="7"/>
      <c r="P311" s="5"/>
      <c r="X311" s="8"/>
    </row>
    <row r="312" spans="3:24" x14ac:dyDescent="0.2">
      <c r="C312" s="5"/>
      <c r="E312" s="5"/>
      <c r="F312" s="5"/>
      <c r="H312" s="7"/>
      <c r="P312" s="5"/>
      <c r="X312" s="8"/>
    </row>
    <row r="313" spans="3:24" x14ac:dyDescent="0.2">
      <c r="C313" s="5"/>
      <c r="E313" s="5"/>
      <c r="F313" s="5"/>
      <c r="H313" s="7"/>
      <c r="P313" s="5"/>
      <c r="X313" s="8"/>
    </row>
    <row r="314" spans="3:24" x14ac:dyDescent="0.2">
      <c r="C314" s="5"/>
      <c r="E314" s="5"/>
      <c r="F314" s="5"/>
      <c r="H314" s="7"/>
      <c r="P314" s="5"/>
      <c r="X314" s="8"/>
    </row>
    <row r="315" spans="3:24" x14ac:dyDescent="0.2">
      <c r="C315" s="5"/>
      <c r="E315" s="5"/>
      <c r="F315" s="5"/>
      <c r="H315" s="7"/>
      <c r="P315" s="5"/>
      <c r="X315" s="8"/>
    </row>
    <row r="316" spans="3:24" x14ac:dyDescent="0.2">
      <c r="C316" s="5"/>
      <c r="E316" s="5"/>
      <c r="F316" s="5"/>
      <c r="H316" s="7"/>
      <c r="P316" s="5"/>
      <c r="X316" s="8"/>
    </row>
    <row r="317" spans="3:24" x14ac:dyDescent="0.2">
      <c r="C317" s="5"/>
      <c r="E317" s="5"/>
      <c r="F317" s="5"/>
      <c r="H317" s="7"/>
      <c r="P317" s="5"/>
      <c r="X317" s="8"/>
    </row>
    <row r="318" spans="3:24" x14ac:dyDescent="0.2">
      <c r="C318" s="5"/>
      <c r="E318" s="5"/>
      <c r="F318" s="5"/>
      <c r="H318" s="7"/>
      <c r="P318" s="5"/>
      <c r="X318" s="8"/>
    </row>
    <row r="319" spans="3:24" x14ac:dyDescent="0.2">
      <c r="C319" s="5"/>
      <c r="E319" s="5"/>
      <c r="F319" s="5"/>
      <c r="H319" s="7"/>
      <c r="P319" s="5"/>
      <c r="X319" s="8"/>
    </row>
    <row r="320" spans="3:24" x14ac:dyDescent="0.2">
      <c r="C320" s="5"/>
      <c r="E320" s="5"/>
      <c r="F320" s="5"/>
      <c r="H320" s="7"/>
      <c r="P320" s="5"/>
      <c r="X320" s="8"/>
    </row>
    <row r="321" spans="3:24" x14ac:dyDescent="0.2">
      <c r="C321" s="5"/>
      <c r="E321" s="5"/>
      <c r="F321" s="5"/>
      <c r="H321" s="7"/>
      <c r="P321" s="5"/>
      <c r="X321" s="8"/>
    </row>
    <row r="322" spans="3:24" x14ac:dyDescent="0.2">
      <c r="C322" s="5"/>
      <c r="E322" s="5"/>
      <c r="F322" s="5"/>
      <c r="H322" s="7"/>
      <c r="P322" s="5"/>
      <c r="X322" s="8"/>
    </row>
    <row r="323" spans="3:24" x14ac:dyDescent="0.2">
      <c r="C323" s="5"/>
      <c r="E323" s="5"/>
      <c r="F323" s="5"/>
      <c r="H323" s="7"/>
      <c r="P323" s="5"/>
      <c r="X323" s="8"/>
    </row>
    <row r="324" spans="3:24" x14ac:dyDescent="0.2">
      <c r="C324" s="5"/>
      <c r="E324" s="5"/>
      <c r="F324" s="5"/>
      <c r="H324" s="7"/>
      <c r="P324" s="5"/>
      <c r="X324" s="8"/>
    </row>
    <row r="325" spans="3:24" x14ac:dyDescent="0.2">
      <c r="C325" s="5"/>
      <c r="E325" s="5"/>
      <c r="F325" s="5"/>
      <c r="H325" s="7"/>
      <c r="P325" s="5"/>
      <c r="X325" s="8"/>
    </row>
    <row r="326" spans="3:24" x14ac:dyDescent="0.2">
      <c r="C326" s="5"/>
      <c r="E326" s="5"/>
      <c r="F326" s="5"/>
      <c r="H326" s="7"/>
      <c r="P326" s="5"/>
      <c r="X326" s="8"/>
    </row>
    <row r="327" spans="3:24" x14ac:dyDescent="0.2">
      <c r="C327" s="5"/>
      <c r="E327" s="5"/>
      <c r="F327" s="5"/>
      <c r="H327" s="7"/>
      <c r="P327" s="5"/>
      <c r="X327" s="8"/>
    </row>
    <row r="328" spans="3:24" x14ac:dyDescent="0.2">
      <c r="C328" s="5"/>
      <c r="E328" s="5"/>
      <c r="F328" s="5"/>
      <c r="H328" s="7"/>
      <c r="P328" s="5"/>
      <c r="X328" s="8"/>
    </row>
    <row r="329" spans="3:24" x14ac:dyDescent="0.2">
      <c r="C329" s="5"/>
      <c r="E329" s="5"/>
      <c r="F329" s="5"/>
      <c r="H329" s="7"/>
      <c r="P329" s="5"/>
      <c r="X329" s="8"/>
    </row>
    <row r="330" spans="3:24" x14ac:dyDescent="0.2">
      <c r="C330" s="5"/>
      <c r="E330" s="5"/>
      <c r="F330" s="5"/>
      <c r="H330" s="7"/>
      <c r="P330" s="5"/>
      <c r="X330" s="8"/>
    </row>
    <row r="331" spans="3:24" x14ac:dyDescent="0.2">
      <c r="C331" s="5"/>
      <c r="E331" s="5"/>
      <c r="F331" s="5"/>
      <c r="H331" s="7"/>
      <c r="P331" s="5"/>
      <c r="X331" s="8"/>
    </row>
    <row r="332" spans="3:24" x14ac:dyDescent="0.2">
      <c r="C332" s="5"/>
      <c r="E332" s="5"/>
      <c r="F332" s="5"/>
      <c r="H332" s="7"/>
      <c r="P332" s="5"/>
      <c r="X332" s="8"/>
    </row>
    <row r="333" spans="3:24" x14ac:dyDescent="0.2">
      <c r="C333" s="5"/>
      <c r="E333" s="5"/>
      <c r="F333" s="5"/>
      <c r="H333" s="7"/>
      <c r="P333" s="5"/>
      <c r="X333" s="8"/>
    </row>
    <row r="334" spans="3:24" x14ac:dyDescent="0.2">
      <c r="C334" s="5"/>
      <c r="E334" s="5"/>
      <c r="F334" s="5"/>
      <c r="H334" s="7"/>
      <c r="P334" s="5"/>
      <c r="X334" s="8"/>
    </row>
    <row r="335" spans="3:24" x14ac:dyDescent="0.2">
      <c r="C335" s="5"/>
      <c r="E335" s="5"/>
      <c r="F335" s="5"/>
      <c r="H335" s="7"/>
      <c r="P335" s="5"/>
      <c r="X335" s="8"/>
    </row>
    <row r="336" spans="3:24" x14ac:dyDescent="0.2">
      <c r="C336" s="5"/>
      <c r="E336" s="5"/>
      <c r="F336" s="5"/>
      <c r="H336" s="7"/>
      <c r="P336" s="5"/>
      <c r="X336" s="8"/>
    </row>
    <row r="337" spans="3:24" x14ac:dyDescent="0.2">
      <c r="C337" s="5"/>
      <c r="E337" s="5"/>
      <c r="F337" s="5"/>
      <c r="H337" s="7"/>
      <c r="P337" s="5"/>
      <c r="X337" s="8"/>
    </row>
    <row r="338" spans="3:24" x14ac:dyDescent="0.2">
      <c r="C338" s="5"/>
      <c r="E338" s="5"/>
      <c r="F338" s="5"/>
      <c r="H338" s="7"/>
      <c r="P338" s="5"/>
      <c r="X338" s="8"/>
    </row>
    <row r="339" spans="3:24" x14ac:dyDescent="0.2">
      <c r="C339" s="5"/>
      <c r="E339" s="5"/>
      <c r="F339" s="5"/>
      <c r="H339" s="7"/>
      <c r="P339" s="5"/>
      <c r="X339" s="8"/>
    </row>
    <row r="340" spans="3:24" x14ac:dyDescent="0.2">
      <c r="C340" s="5"/>
      <c r="E340" s="5"/>
      <c r="F340" s="5"/>
      <c r="H340" s="7"/>
      <c r="P340" s="5"/>
      <c r="X340" s="8"/>
    </row>
    <row r="341" spans="3:24" x14ac:dyDescent="0.2">
      <c r="C341" s="5"/>
      <c r="E341" s="5"/>
      <c r="F341" s="5"/>
      <c r="H341" s="7"/>
      <c r="P341" s="5"/>
      <c r="X341" s="8"/>
    </row>
    <row r="342" spans="3:24" x14ac:dyDescent="0.2">
      <c r="C342" s="5"/>
      <c r="E342" s="5"/>
      <c r="F342" s="5"/>
      <c r="H342" s="7"/>
      <c r="P342" s="5"/>
      <c r="X342" s="8"/>
    </row>
    <row r="343" spans="3:24" x14ac:dyDescent="0.2">
      <c r="C343" s="5"/>
      <c r="E343" s="5"/>
      <c r="F343" s="5"/>
      <c r="H343" s="7"/>
      <c r="P343" s="5"/>
      <c r="X343" s="8"/>
    </row>
    <row r="344" spans="3:24" x14ac:dyDescent="0.2">
      <c r="C344" s="5"/>
      <c r="E344" s="5"/>
      <c r="F344" s="5"/>
      <c r="H344" s="7"/>
      <c r="P344" s="5"/>
      <c r="X344" s="8"/>
    </row>
    <row r="345" spans="3:24" x14ac:dyDescent="0.2">
      <c r="C345" s="5"/>
      <c r="E345" s="5"/>
      <c r="F345" s="5"/>
      <c r="H345" s="7"/>
      <c r="P345" s="5"/>
      <c r="X345" s="8"/>
    </row>
    <row r="346" spans="3:24" x14ac:dyDescent="0.2">
      <c r="C346" s="5"/>
      <c r="E346" s="5"/>
      <c r="F346" s="5"/>
      <c r="H346" s="7"/>
      <c r="P346" s="5"/>
      <c r="X346" s="8"/>
    </row>
    <row r="347" spans="3:24" x14ac:dyDescent="0.2">
      <c r="C347" s="5"/>
      <c r="E347" s="5"/>
      <c r="F347" s="5"/>
      <c r="H347" s="7"/>
      <c r="P347" s="5"/>
      <c r="X347" s="8"/>
    </row>
    <row r="348" spans="3:24" x14ac:dyDescent="0.2">
      <c r="C348" s="5"/>
      <c r="E348" s="5"/>
      <c r="F348" s="5"/>
      <c r="H348" s="7"/>
      <c r="P348" s="5"/>
      <c r="X348" s="8"/>
    </row>
    <row r="349" spans="3:24" x14ac:dyDescent="0.2">
      <c r="C349" s="5"/>
      <c r="E349" s="5"/>
      <c r="F349" s="5"/>
      <c r="H349" s="7"/>
      <c r="P349" s="5"/>
      <c r="X349" s="8"/>
    </row>
    <row r="350" spans="3:24" x14ac:dyDescent="0.2">
      <c r="C350" s="5"/>
      <c r="E350" s="5"/>
      <c r="F350" s="5"/>
      <c r="H350" s="7"/>
      <c r="P350" s="5"/>
      <c r="X350" s="8"/>
    </row>
    <row r="351" spans="3:24" x14ac:dyDescent="0.2">
      <c r="C351" s="5"/>
      <c r="E351" s="5"/>
      <c r="F351" s="5"/>
      <c r="H351" s="7"/>
      <c r="P351" s="5"/>
      <c r="X351" s="8"/>
    </row>
    <row r="352" spans="3:24" x14ac:dyDescent="0.2">
      <c r="C352" s="5"/>
      <c r="E352" s="5"/>
      <c r="F352" s="5"/>
      <c r="H352" s="7"/>
      <c r="P352" s="5"/>
      <c r="X352" s="8"/>
    </row>
    <row r="353" spans="3:24" x14ac:dyDescent="0.2">
      <c r="C353" s="5"/>
      <c r="E353" s="5"/>
      <c r="F353" s="5"/>
      <c r="H353" s="7"/>
      <c r="P353" s="5"/>
      <c r="X353" s="8"/>
    </row>
    <row r="354" spans="3:24" x14ac:dyDescent="0.2">
      <c r="C354" s="5"/>
      <c r="E354" s="5"/>
      <c r="F354" s="5"/>
      <c r="H354" s="7"/>
      <c r="P354" s="5"/>
      <c r="X354" s="8"/>
    </row>
    <row r="355" spans="3:24" x14ac:dyDescent="0.2">
      <c r="C355" s="5"/>
      <c r="E355" s="5"/>
      <c r="F355" s="5"/>
      <c r="H355" s="7"/>
      <c r="P355" s="5"/>
      <c r="X355" s="8"/>
    </row>
    <row r="356" spans="3:24" x14ac:dyDescent="0.2">
      <c r="C356" s="5"/>
      <c r="E356" s="5"/>
      <c r="F356" s="5"/>
      <c r="H356" s="7"/>
      <c r="P356" s="5"/>
      <c r="X356" s="8"/>
    </row>
    <row r="357" spans="3:24" x14ac:dyDescent="0.2">
      <c r="C357" s="5"/>
      <c r="E357" s="5"/>
      <c r="F357" s="5"/>
      <c r="H357" s="7"/>
      <c r="P357" s="5"/>
      <c r="X357" s="8"/>
    </row>
    <row r="358" spans="3:24" x14ac:dyDescent="0.2">
      <c r="C358" s="5"/>
      <c r="E358" s="5"/>
      <c r="F358" s="5"/>
      <c r="H358" s="7"/>
      <c r="P358" s="5"/>
      <c r="X358" s="8"/>
    </row>
    <row r="359" spans="3:24" x14ac:dyDescent="0.2">
      <c r="C359" s="5"/>
      <c r="E359" s="5"/>
      <c r="F359" s="5"/>
      <c r="H359" s="7"/>
      <c r="P359" s="5"/>
      <c r="X359" s="8"/>
    </row>
    <row r="360" spans="3:24" x14ac:dyDescent="0.2">
      <c r="C360" s="5"/>
      <c r="E360" s="5"/>
      <c r="F360" s="5"/>
      <c r="H360" s="7"/>
      <c r="P360" s="5"/>
      <c r="X360" s="8"/>
    </row>
    <row r="361" spans="3:24" x14ac:dyDescent="0.2">
      <c r="C361" s="5"/>
      <c r="E361" s="5"/>
      <c r="F361" s="5"/>
      <c r="H361" s="7"/>
      <c r="P361" s="5"/>
      <c r="X361" s="8"/>
    </row>
    <row r="362" spans="3:24" x14ac:dyDescent="0.2">
      <c r="C362" s="5"/>
      <c r="E362" s="5"/>
      <c r="F362" s="5"/>
      <c r="H362" s="7"/>
      <c r="P362" s="5"/>
      <c r="X362" s="8"/>
    </row>
    <row r="363" spans="3:24" x14ac:dyDescent="0.2">
      <c r="C363" s="5"/>
      <c r="E363" s="5"/>
      <c r="F363" s="5"/>
      <c r="H363" s="7"/>
      <c r="P363" s="5"/>
      <c r="X363" s="8"/>
    </row>
    <row r="364" spans="3:24" x14ac:dyDescent="0.2">
      <c r="C364" s="5"/>
      <c r="E364" s="5"/>
      <c r="F364" s="5"/>
      <c r="H364" s="7"/>
      <c r="P364" s="5"/>
      <c r="X364" s="8"/>
    </row>
    <row r="365" spans="3:24" x14ac:dyDescent="0.2">
      <c r="C365" s="5"/>
      <c r="E365" s="5"/>
      <c r="F365" s="5"/>
      <c r="H365" s="7"/>
      <c r="P365" s="5"/>
      <c r="X365" s="8"/>
    </row>
    <row r="366" spans="3:24" x14ac:dyDescent="0.2">
      <c r="C366" s="5"/>
      <c r="E366" s="5"/>
      <c r="F366" s="5"/>
      <c r="H366" s="7"/>
      <c r="P366" s="5"/>
      <c r="X366" s="8"/>
    </row>
    <row r="367" spans="3:24" x14ac:dyDescent="0.2">
      <c r="C367" s="5"/>
      <c r="E367" s="5"/>
      <c r="F367" s="5"/>
      <c r="H367" s="7"/>
      <c r="P367" s="5"/>
      <c r="X367" s="8"/>
    </row>
    <row r="368" spans="3:24" x14ac:dyDescent="0.2">
      <c r="C368" s="5"/>
      <c r="E368" s="5"/>
      <c r="F368" s="5"/>
      <c r="H368" s="7"/>
      <c r="P368" s="5"/>
      <c r="X368" s="8"/>
    </row>
    <row r="369" spans="3:24" x14ac:dyDescent="0.2">
      <c r="C369" s="5"/>
      <c r="E369" s="5"/>
      <c r="F369" s="5"/>
      <c r="H369" s="7"/>
      <c r="P369" s="5"/>
      <c r="X369" s="8"/>
    </row>
    <row r="370" spans="3:24" x14ac:dyDescent="0.2">
      <c r="C370" s="5"/>
      <c r="E370" s="5"/>
      <c r="F370" s="5"/>
      <c r="H370" s="7"/>
      <c r="P370" s="5"/>
      <c r="X370" s="8"/>
    </row>
    <row r="371" spans="3:24" x14ac:dyDescent="0.2">
      <c r="C371" s="5"/>
      <c r="E371" s="5"/>
      <c r="F371" s="5"/>
      <c r="H371" s="7"/>
      <c r="P371" s="5"/>
      <c r="X371" s="8"/>
    </row>
    <row r="372" spans="3:24" x14ac:dyDescent="0.2">
      <c r="C372" s="5"/>
      <c r="E372" s="5"/>
      <c r="F372" s="5"/>
      <c r="H372" s="7"/>
      <c r="P372" s="5"/>
      <c r="X372" s="8"/>
    </row>
    <row r="373" spans="3:24" x14ac:dyDescent="0.2">
      <c r="C373" s="5"/>
      <c r="E373" s="5"/>
      <c r="F373" s="5"/>
      <c r="H373" s="7"/>
      <c r="P373" s="5"/>
      <c r="X373" s="8"/>
    </row>
    <row r="374" spans="3:24" x14ac:dyDescent="0.2">
      <c r="C374" s="5"/>
      <c r="E374" s="5"/>
      <c r="F374" s="5"/>
      <c r="H374" s="7"/>
      <c r="P374" s="5"/>
      <c r="X374" s="8"/>
    </row>
    <row r="375" spans="3:24" x14ac:dyDescent="0.2">
      <c r="C375" s="5"/>
      <c r="E375" s="5"/>
      <c r="F375" s="5"/>
      <c r="H375" s="7"/>
      <c r="P375" s="5"/>
      <c r="X375" s="8"/>
    </row>
    <row r="376" spans="3:24" x14ac:dyDescent="0.2">
      <c r="C376" s="5"/>
      <c r="E376" s="5"/>
      <c r="F376" s="5"/>
      <c r="H376" s="7"/>
      <c r="P376" s="5"/>
      <c r="X376" s="8"/>
    </row>
    <row r="377" spans="3:24" x14ac:dyDescent="0.2">
      <c r="C377" s="5"/>
      <c r="E377" s="5"/>
      <c r="F377" s="5"/>
      <c r="H377" s="7"/>
      <c r="P377" s="5"/>
      <c r="X377" s="8"/>
    </row>
    <row r="378" spans="3:24" x14ac:dyDescent="0.2">
      <c r="C378" s="5"/>
      <c r="E378" s="5"/>
      <c r="F378" s="5"/>
      <c r="H378" s="7"/>
      <c r="P378" s="5"/>
      <c r="X378" s="8"/>
    </row>
    <row r="379" spans="3:24" x14ac:dyDescent="0.2">
      <c r="C379" s="5"/>
      <c r="E379" s="5"/>
      <c r="F379" s="5"/>
      <c r="H379" s="7"/>
      <c r="P379" s="5"/>
      <c r="X379" s="8"/>
    </row>
    <row r="380" spans="3:24" x14ac:dyDescent="0.2">
      <c r="C380" s="5"/>
      <c r="E380" s="5"/>
      <c r="F380" s="5"/>
      <c r="H380" s="7"/>
      <c r="P380" s="5"/>
      <c r="X380" s="8"/>
    </row>
    <row r="381" spans="3:24" x14ac:dyDescent="0.2">
      <c r="C381" s="5"/>
      <c r="E381" s="5"/>
      <c r="F381" s="5"/>
      <c r="H381" s="7"/>
      <c r="P381" s="5"/>
      <c r="X381" s="8"/>
    </row>
    <row r="382" spans="3:24" x14ac:dyDescent="0.2">
      <c r="C382" s="5"/>
      <c r="E382" s="5"/>
      <c r="F382" s="5"/>
      <c r="H382" s="7"/>
      <c r="P382" s="5"/>
      <c r="X382" s="8"/>
    </row>
    <row r="383" spans="3:24" x14ac:dyDescent="0.2">
      <c r="C383" s="5"/>
      <c r="E383" s="5"/>
      <c r="F383" s="5"/>
      <c r="H383" s="7"/>
      <c r="P383" s="5"/>
      <c r="X383" s="8"/>
    </row>
    <row r="384" spans="3:24" x14ac:dyDescent="0.2">
      <c r="C384" s="5"/>
      <c r="E384" s="5"/>
      <c r="F384" s="5"/>
      <c r="H384" s="7"/>
      <c r="P384" s="5"/>
      <c r="X384" s="8"/>
    </row>
    <row r="385" spans="3:24" x14ac:dyDescent="0.2">
      <c r="C385" s="5"/>
      <c r="E385" s="5"/>
      <c r="F385" s="5"/>
      <c r="H385" s="7"/>
      <c r="P385" s="5"/>
      <c r="X385" s="8"/>
    </row>
    <row r="386" spans="3:24" x14ac:dyDescent="0.2">
      <c r="C386" s="5"/>
      <c r="E386" s="5"/>
      <c r="F386" s="5"/>
      <c r="H386" s="7"/>
      <c r="P386" s="5"/>
      <c r="X386" s="8"/>
    </row>
    <row r="387" spans="3:24" x14ac:dyDescent="0.2">
      <c r="C387" s="5"/>
      <c r="E387" s="5"/>
      <c r="F387" s="5"/>
      <c r="H387" s="7"/>
      <c r="P387" s="5"/>
      <c r="X387" s="8"/>
    </row>
    <row r="388" spans="3:24" x14ac:dyDescent="0.2">
      <c r="C388" s="5"/>
      <c r="E388" s="5"/>
      <c r="F388" s="5"/>
      <c r="H388" s="7"/>
      <c r="P388" s="5"/>
      <c r="X388" s="8"/>
    </row>
    <row r="389" spans="3:24" x14ac:dyDescent="0.2">
      <c r="C389" s="5"/>
      <c r="E389" s="5"/>
      <c r="F389" s="5"/>
      <c r="H389" s="7"/>
      <c r="P389" s="5"/>
      <c r="X389" s="8"/>
    </row>
    <row r="390" spans="3:24" x14ac:dyDescent="0.2">
      <c r="C390" s="5"/>
      <c r="E390" s="5"/>
      <c r="F390" s="5"/>
      <c r="H390" s="7"/>
      <c r="P390" s="5"/>
      <c r="X390" s="8"/>
    </row>
    <row r="391" spans="3:24" x14ac:dyDescent="0.2">
      <c r="C391" s="5"/>
      <c r="E391" s="5"/>
      <c r="F391" s="5"/>
      <c r="H391" s="7"/>
      <c r="P391" s="5"/>
      <c r="X391" s="8"/>
    </row>
    <row r="392" spans="3:24" x14ac:dyDescent="0.2">
      <c r="C392" s="5"/>
      <c r="E392" s="5"/>
      <c r="F392" s="5"/>
      <c r="H392" s="7"/>
      <c r="P392" s="5"/>
      <c r="X392" s="8"/>
    </row>
    <row r="393" spans="3:24" x14ac:dyDescent="0.2">
      <c r="C393" s="5"/>
      <c r="E393" s="5"/>
      <c r="F393" s="5"/>
      <c r="H393" s="7"/>
      <c r="P393" s="5"/>
      <c r="X393" s="8"/>
    </row>
    <row r="394" spans="3:24" x14ac:dyDescent="0.2">
      <c r="C394" s="5"/>
      <c r="E394" s="5"/>
      <c r="F394" s="5"/>
      <c r="H394" s="7"/>
      <c r="P394" s="5"/>
      <c r="X394" s="8"/>
    </row>
    <row r="395" spans="3:24" x14ac:dyDescent="0.2">
      <c r="C395" s="5"/>
      <c r="E395" s="5"/>
      <c r="F395" s="5"/>
      <c r="H395" s="7"/>
      <c r="P395" s="5"/>
      <c r="X395" s="8"/>
    </row>
    <row r="396" spans="3:24" x14ac:dyDescent="0.2">
      <c r="C396" s="5"/>
      <c r="E396" s="5"/>
      <c r="F396" s="5"/>
      <c r="H396" s="7"/>
      <c r="P396" s="5"/>
      <c r="X396" s="8"/>
    </row>
    <row r="397" spans="3:24" x14ac:dyDescent="0.2">
      <c r="C397" s="5"/>
      <c r="E397" s="5"/>
      <c r="F397" s="5"/>
      <c r="H397" s="7"/>
      <c r="P397" s="5"/>
      <c r="X397" s="8"/>
    </row>
    <row r="398" spans="3:24" x14ac:dyDescent="0.2">
      <c r="C398" s="5"/>
      <c r="E398" s="5"/>
      <c r="F398" s="5"/>
      <c r="H398" s="7"/>
      <c r="P398" s="5"/>
      <c r="X398" s="8"/>
    </row>
    <row r="399" spans="3:24" x14ac:dyDescent="0.2">
      <c r="C399" s="5"/>
      <c r="E399" s="5"/>
      <c r="F399" s="5"/>
      <c r="H399" s="7"/>
      <c r="P399" s="5"/>
      <c r="X399" s="8"/>
    </row>
    <row r="400" spans="3:24" x14ac:dyDescent="0.2">
      <c r="C400" s="5"/>
      <c r="E400" s="5"/>
      <c r="F400" s="5"/>
      <c r="H400" s="7"/>
      <c r="P400" s="5"/>
      <c r="X400" s="8"/>
    </row>
    <row r="401" spans="3:24" x14ac:dyDescent="0.2">
      <c r="C401" s="5"/>
      <c r="E401" s="5"/>
      <c r="F401" s="5"/>
      <c r="H401" s="7"/>
      <c r="P401" s="5"/>
      <c r="X401" s="8"/>
    </row>
    <row r="402" spans="3:24" x14ac:dyDescent="0.2">
      <c r="C402" s="5"/>
      <c r="E402" s="5"/>
      <c r="F402" s="5"/>
      <c r="H402" s="7"/>
      <c r="P402" s="5"/>
      <c r="X402" s="8"/>
    </row>
    <row r="403" spans="3:24" x14ac:dyDescent="0.2">
      <c r="C403" s="5"/>
      <c r="E403" s="5"/>
      <c r="F403" s="5"/>
      <c r="H403" s="7"/>
      <c r="P403" s="5"/>
      <c r="X403" s="8"/>
    </row>
    <row r="404" spans="3:24" x14ac:dyDescent="0.2">
      <c r="C404" s="5"/>
      <c r="E404" s="5"/>
      <c r="F404" s="5"/>
      <c r="H404" s="7"/>
      <c r="P404" s="5"/>
      <c r="X404" s="8"/>
    </row>
    <row r="405" spans="3:24" x14ac:dyDescent="0.2">
      <c r="C405" s="5"/>
      <c r="E405" s="5"/>
      <c r="F405" s="5"/>
      <c r="H405" s="7"/>
      <c r="P405" s="5"/>
      <c r="X405" s="8"/>
    </row>
    <row r="406" spans="3:24" x14ac:dyDescent="0.2">
      <c r="C406" s="5"/>
      <c r="E406" s="5"/>
      <c r="F406" s="5"/>
      <c r="H406" s="7"/>
      <c r="P406" s="5"/>
      <c r="X406" s="8"/>
    </row>
    <row r="407" spans="3:24" x14ac:dyDescent="0.2">
      <c r="C407" s="5"/>
      <c r="E407" s="5"/>
      <c r="F407" s="5"/>
      <c r="H407" s="7"/>
      <c r="P407" s="5"/>
      <c r="X407" s="8"/>
    </row>
    <row r="408" spans="3:24" x14ac:dyDescent="0.2">
      <c r="C408" s="5"/>
      <c r="E408" s="5"/>
      <c r="F408" s="5"/>
      <c r="H408" s="7"/>
      <c r="P408" s="5"/>
      <c r="X408" s="8"/>
    </row>
    <row r="409" spans="3:24" x14ac:dyDescent="0.2">
      <c r="C409" s="5"/>
      <c r="E409" s="5"/>
      <c r="F409" s="5"/>
      <c r="H409" s="7"/>
      <c r="P409" s="5"/>
      <c r="X409" s="8"/>
    </row>
    <row r="410" spans="3:24" x14ac:dyDescent="0.2">
      <c r="C410" s="5"/>
      <c r="E410" s="5"/>
      <c r="F410" s="5"/>
      <c r="H410" s="7"/>
      <c r="P410" s="5"/>
      <c r="X410" s="8"/>
    </row>
    <row r="411" spans="3:24" x14ac:dyDescent="0.2">
      <c r="C411" s="5"/>
      <c r="E411" s="5"/>
      <c r="F411" s="5"/>
      <c r="H411" s="7"/>
      <c r="P411" s="5"/>
      <c r="X411" s="8"/>
    </row>
    <row r="412" spans="3:24" x14ac:dyDescent="0.2">
      <c r="C412" s="5"/>
      <c r="E412" s="5"/>
      <c r="F412" s="5"/>
      <c r="H412" s="7"/>
      <c r="P412" s="5"/>
      <c r="X412" s="8"/>
    </row>
    <row r="413" spans="3:24" x14ac:dyDescent="0.2">
      <c r="C413" s="5"/>
      <c r="E413" s="5"/>
      <c r="F413" s="5"/>
      <c r="H413" s="7"/>
      <c r="P413" s="5"/>
      <c r="X413" s="8"/>
    </row>
    <row r="414" spans="3:24" x14ac:dyDescent="0.2">
      <c r="C414" s="5"/>
      <c r="E414" s="5"/>
      <c r="F414" s="5"/>
      <c r="H414" s="7"/>
      <c r="P414" s="5"/>
      <c r="X414" s="8"/>
    </row>
    <row r="415" spans="3:24" x14ac:dyDescent="0.2">
      <c r="C415" s="5"/>
      <c r="E415" s="5"/>
      <c r="F415" s="5"/>
      <c r="H415" s="7"/>
      <c r="P415" s="5"/>
      <c r="X415" s="8"/>
    </row>
    <row r="416" spans="3:24" x14ac:dyDescent="0.2">
      <c r="C416" s="5"/>
      <c r="E416" s="5"/>
      <c r="F416" s="5"/>
      <c r="H416" s="7"/>
      <c r="P416" s="5"/>
      <c r="X416" s="8"/>
    </row>
    <row r="417" spans="3:24" x14ac:dyDescent="0.2">
      <c r="C417" s="5"/>
      <c r="E417" s="5"/>
      <c r="F417" s="5"/>
      <c r="H417" s="7"/>
      <c r="P417" s="5"/>
      <c r="X417" s="8"/>
    </row>
    <row r="418" spans="3:24" x14ac:dyDescent="0.2">
      <c r="C418" s="5"/>
      <c r="E418" s="5"/>
      <c r="F418" s="5"/>
      <c r="H418" s="7"/>
      <c r="P418" s="5"/>
      <c r="X418" s="8"/>
    </row>
    <row r="419" spans="3:24" x14ac:dyDescent="0.2">
      <c r="C419" s="5"/>
      <c r="E419" s="5"/>
      <c r="F419" s="5"/>
      <c r="H419" s="7"/>
      <c r="P419" s="5"/>
      <c r="X419" s="8"/>
    </row>
    <row r="420" spans="3:24" x14ac:dyDescent="0.2">
      <c r="C420" s="5"/>
      <c r="E420" s="5"/>
      <c r="F420" s="5"/>
      <c r="H420" s="7"/>
      <c r="P420" s="5"/>
      <c r="X420" s="8"/>
    </row>
    <row r="421" spans="3:24" x14ac:dyDescent="0.2">
      <c r="C421" s="5"/>
      <c r="E421" s="5"/>
      <c r="F421" s="5"/>
      <c r="H421" s="7"/>
      <c r="P421" s="5"/>
      <c r="X421" s="8"/>
    </row>
    <row r="422" spans="3:24" x14ac:dyDescent="0.2">
      <c r="C422" s="5"/>
      <c r="E422" s="5"/>
      <c r="F422" s="5"/>
      <c r="H422" s="7"/>
      <c r="P422" s="5"/>
      <c r="X422" s="8"/>
    </row>
    <row r="423" spans="3:24" x14ac:dyDescent="0.2">
      <c r="C423" s="5"/>
      <c r="E423" s="5"/>
      <c r="F423" s="5"/>
      <c r="H423" s="7"/>
      <c r="P423" s="5"/>
      <c r="X423" s="8"/>
    </row>
    <row r="424" spans="3:24" x14ac:dyDescent="0.2">
      <c r="C424" s="5"/>
      <c r="E424" s="5"/>
      <c r="F424" s="5"/>
      <c r="H424" s="7"/>
      <c r="P424" s="5"/>
      <c r="X424" s="8"/>
    </row>
    <row r="425" spans="3:24" x14ac:dyDescent="0.2">
      <c r="C425" s="5"/>
      <c r="E425" s="5"/>
      <c r="F425" s="5"/>
      <c r="H425" s="7"/>
      <c r="P425" s="5"/>
      <c r="X425" s="8"/>
    </row>
    <row r="426" spans="3:24" x14ac:dyDescent="0.2">
      <c r="C426" s="5"/>
      <c r="E426" s="5"/>
      <c r="F426" s="5"/>
      <c r="H426" s="7"/>
      <c r="P426" s="5"/>
      <c r="X426" s="8"/>
    </row>
    <row r="427" spans="3:24" x14ac:dyDescent="0.2">
      <c r="C427" s="5"/>
      <c r="E427" s="5"/>
      <c r="F427" s="5"/>
      <c r="H427" s="7"/>
      <c r="P427" s="5"/>
      <c r="X427" s="8"/>
    </row>
    <row r="428" spans="3:24" x14ac:dyDescent="0.2">
      <c r="C428" s="5"/>
      <c r="E428" s="5"/>
      <c r="F428" s="5"/>
      <c r="H428" s="7"/>
      <c r="P428" s="5"/>
      <c r="X428" s="8"/>
    </row>
    <row r="429" spans="3:24" x14ac:dyDescent="0.2">
      <c r="C429" s="5"/>
      <c r="E429" s="5"/>
      <c r="F429" s="5"/>
      <c r="H429" s="7"/>
      <c r="P429" s="5"/>
      <c r="X429" s="8"/>
    </row>
    <row r="430" spans="3:24" x14ac:dyDescent="0.2">
      <c r="C430" s="5"/>
      <c r="E430" s="5"/>
      <c r="F430" s="5"/>
      <c r="H430" s="7"/>
      <c r="P430" s="5"/>
      <c r="X430" s="8"/>
    </row>
    <row r="431" spans="3:24" x14ac:dyDescent="0.2">
      <c r="C431" s="5"/>
      <c r="E431" s="5"/>
      <c r="F431" s="5"/>
      <c r="H431" s="7"/>
      <c r="P431" s="5"/>
      <c r="X431" s="8"/>
    </row>
    <row r="432" spans="3:24" x14ac:dyDescent="0.2">
      <c r="C432" s="5"/>
      <c r="E432" s="5"/>
      <c r="F432" s="5"/>
      <c r="H432" s="7"/>
      <c r="P432" s="5"/>
      <c r="X432" s="8"/>
    </row>
    <row r="433" spans="3:24" x14ac:dyDescent="0.2">
      <c r="C433" s="5"/>
      <c r="E433" s="5"/>
      <c r="F433" s="5"/>
      <c r="H433" s="7"/>
      <c r="P433" s="5"/>
      <c r="X433" s="8"/>
    </row>
    <row r="434" spans="3:24" x14ac:dyDescent="0.2">
      <c r="C434" s="5"/>
      <c r="E434" s="5"/>
      <c r="F434" s="5"/>
      <c r="H434" s="7"/>
      <c r="P434" s="5"/>
      <c r="X434" s="8"/>
    </row>
    <row r="435" spans="3:24" x14ac:dyDescent="0.2">
      <c r="C435" s="5"/>
      <c r="E435" s="5"/>
      <c r="F435" s="5"/>
      <c r="H435" s="7"/>
      <c r="P435" s="5"/>
      <c r="X435" s="8"/>
    </row>
    <row r="436" spans="3:24" x14ac:dyDescent="0.2">
      <c r="C436" s="5"/>
      <c r="E436" s="5"/>
      <c r="F436" s="5"/>
      <c r="H436" s="7"/>
      <c r="P436" s="5"/>
      <c r="X436" s="8"/>
    </row>
    <row r="437" spans="3:24" x14ac:dyDescent="0.2">
      <c r="C437" s="5"/>
      <c r="E437" s="5"/>
      <c r="F437" s="5"/>
      <c r="H437" s="7"/>
      <c r="P437" s="5"/>
      <c r="X437" s="8"/>
    </row>
    <row r="438" spans="3:24" x14ac:dyDescent="0.2">
      <c r="C438" s="5"/>
      <c r="E438" s="5"/>
      <c r="F438" s="5"/>
      <c r="H438" s="7"/>
      <c r="P438" s="5"/>
      <c r="X438" s="8"/>
    </row>
    <row r="439" spans="3:24" x14ac:dyDescent="0.2">
      <c r="C439" s="5"/>
      <c r="E439" s="5"/>
      <c r="F439" s="5"/>
      <c r="H439" s="7"/>
      <c r="P439" s="5"/>
      <c r="X439" s="8"/>
    </row>
    <row r="440" spans="3:24" x14ac:dyDescent="0.2">
      <c r="C440" s="5"/>
      <c r="E440" s="5"/>
      <c r="F440" s="5"/>
      <c r="H440" s="7"/>
      <c r="P440" s="5"/>
      <c r="X440" s="8"/>
    </row>
    <row r="441" spans="3:24" x14ac:dyDescent="0.2">
      <c r="C441" s="5"/>
      <c r="E441" s="5"/>
      <c r="F441" s="5"/>
      <c r="H441" s="7"/>
      <c r="P441" s="5"/>
      <c r="X441" s="8"/>
    </row>
    <row r="442" spans="3:24" x14ac:dyDescent="0.2">
      <c r="C442" s="5"/>
      <c r="E442" s="5"/>
      <c r="F442" s="5"/>
      <c r="H442" s="7"/>
      <c r="P442" s="5"/>
      <c r="X442" s="8"/>
    </row>
    <row r="443" spans="3:24" x14ac:dyDescent="0.2">
      <c r="C443" s="5"/>
      <c r="E443" s="5"/>
      <c r="F443" s="5"/>
      <c r="H443" s="7"/>
      <c r="P443" s="5"/>
      <c r="X443" s="8"/>
    </row>
    <row r="444" spans="3:24" x14ac:dyDescent="0.2">
      <c r="C444" s="5"/>
      <c r="E444" s="5"/>
      <c r="F444" s="5"/>
      <c r="H444" s="7"/>
      <c r="P444" s="5"/>
      <c r="X444" s="8"/>
    </row>
    <row r="445" spans="3:24" x14ac:dyDescent="0.2">
      <c r="C445" s="5"/>
      <c r="E445" s="5"/>
      <c r="F445" s="5"/>
      <c r="H445" s="7"/>
      <c r="P445" s="5"/>
      <c r="X445" s="8"/>
    </row>
    <row r="446" spans="3:24" x14ac:dyDescent="0.2">
      <c r="C446" s="5"/>
      <c r="E446" s="5"/>
      <c r="F446" s="5"/>
      <c r="H446" s="7"/>
      <c r="P446" s="5"/>
      <c r="X446" s="8"/>
    </row>
    <row r="447" spans="3:24" x14ac:dyDescent="0.2">
      <c r="C447" s="5"/>
      <c r="E447" s="5"/>
      <c r="F447" s="5"/>
      <c r="H447" s="7"/>
      <c r="P447" s="5"/>
      <c r="X447" s="8"/>
    </row>
    <row r="448" spans="3:24" x14ac:dyDescent="0.2">
      <c r="C448" s="5"/>
      <c r="E448" s="5"/>
      <c r="F448" s="5"/>
      <c r="H448" s="7"/>
      <c r="P448" s="5"/>
      <c r="X448" s="8"/>
    </row>
    <row r="449" spans="3:24" x14ac:dyDescent="0.2">
      <c r="C449" s="5"/>
      <c r="E449" s="5"/>
      <c r="F449" s="5"/>
      <c r="H449" s="7"/>
      <c r="P449" s="5"/>
      <c r="X449" s="8"/>
    </row>
    <row r="450" spans="3:24" x14ac:dyDescent="0.2">
      <c r="C450" s="5"/>
      <c r="E450" s="5"/>
      <c r="F450" s="5"/>
      <c r="H450" s="7"/>
      <c r="P450" s="5"/>
      <c r="X450" s="8"/>
    </row>
    <row r="451" spans="3:24" x14ac:dyDescent="0.2">
      <c r="C451" s="5"/>
      <c r="E451" s="5"/>
      <c r="F451" s="5"/>
      <c r="H451" s="7"/>
      <c r="P451" s="5"/>
      <c r="X451" s="8"/>
    </row>
    <row r="452" spans="3:24" x14ac:dyDescent="0.2">
      <c r="C452" s="5"/>
      <c r="E452" s="5"/>
      <c r="F452" s="5"/>
      <c r="H452" s="7"/>
      <c r="P452" s="5"/>
      <c r="X452" s="8"/>
    </row>
    <row r="453" spans="3:24" x14ac:dyDescent="0.2">
      <c r="C453" s="5"/>
      <c r="E453" s="5"/>
      <c r="F453" s="5"/>
      <c r="H453" s="7"/>
      <c r="P453" s="5"/>
      <c r="X453" s="8"/>
    </row>
    <row r="454" spans="3:24" x14ac:dyDescent="0.2">
      <c r="C454" s="5"/>
      <c r="E454" s="5"/>
      <c r="F454" s="5"/>
      <c r="H454" s="7"/>
      <c r="P454" s="5"/>
      <c r="X454" s="8"/>
    </row>
    <row r="455" spans="3:24" x14ac:dyDescent="0.2">
      <c r="C455" s="5"/>
      <c r="E455" s="5"/>
      <c r="F455" s="5"/>
      <c r="H455" s="7"/>
      <c r="P455" s="5"/>
      <c r="X455" s="8"/>
    </row>
    <row r="456" spans="3:24" x14ac:dyDescent="0.2">
      <c r="C456" s="5"/>
      <c r="E456" s="5"/>
      <c r="F456" s="5"/>
      <c r="H456" s="7"/>
      <c r="P456" s="5"/>
      <c r="X456" s="8"/>
    </row>
    <row r="457" spans="3:24" x14ac:dyDescent="0.2">
      <c r="C457" s="5"/>
      <c r="E457" s="5"/>
      <c r="F457" s="5"/>
      <c r="H457" s="7"/>
      <c r="P457" s="5"/>
      <c r="X457" s="8"/>
    </row>
    <row r="458" spans="3:24" x14ac:dyDescent="0.2">
      <c r="C458" s="5"/>
      <c r="E458" s="5"/>
      <c r="F458" s="5"/>
      <c r="H458" s="7"/>
      <c r="P458" s="5"/>
      <c r="X458" s="8"/>
    </row>
    <row r="459" spans="3:24" x14ac:dyDescent="0.2">
      <c r="C459" s="5"/>
      <c r="E459" s="5"/>
      <c r="F459" s="5"/>
      <c r="H459" s="7"/>
      <c r="P459" s="5"/>
      <c r="X459" s="8"/>
    </row>
    <row r="460" spans="3:24" x14ac:dyDescent="0.2">
      <c r="C460" s="5"/>
      <c r="E460" s="5"/>
      <c r="F460" s="5"/>
      <c r="H460" s="7"/>
      <c r="P460" s="5"/>
      <c r="X460" s="8"/>
    </row>
    <row r="461" spans="3:24" x14ac:dyDescent="0.2">
      <c r="C461" s="5"/>
      <c r="E461" s="5"/>
      <c r="F461" s="5"/>
      <c r="H461" s="7"/>
      <c r="P461" s="5"/>
      <c r="X461" s="8"/>
    </row>
    <row r="462" spans="3:24" x14ac:dyDescent="0.2">
      <c r="C462" s="5"/>
      <c r="E462" s="5"/>
      <c r="F462" s="5"/>
      <c r="H462" s="7"/>
      <c r="P462" s="5"/>
      <c r="X462" s="8"/>
    </row>
    <row r="463" spans="3:24" x14ac:dyDescent="0.2">
      <c r="C463" s="5"/>
      <c r="E463" s="5"/>
      <c r="F463" s="5"/>
      <c r="H463" s="7"/>
      <c r="P463" s="5"/>
      <c r="X463" s="8"/>
    </row>
    <row r="464" spans="3:24" x14ac:dyDescent="0.2">
      <c r="C464" s="5"/>
      <c r="E464" s="5"/>
      <c r="F464" s="5"/>
      <c r="H464" s="7"/>
      <c r="P464" s="5"/>
      <c r="X464" s="8"/>
    </row>
    <row r="465" spans="3:24" x14ac:dyDescent="0.2">
      <c r="C465" s="5"/>
      <c r="E465" s="5"/>
      <c r="F465" s="5"/>
      <c r="H465" s="7"/>
      <c r="P465" s="5"/>
      <c r="X465" s="8"/>
    </row>
    <row r="466" spans="3:24" x14ac:dyDescent="0.2">
      <c r="C466" s="5"/>
      <c r="E466" s="5"/>
      <c r="F466" s="5"/>
      <c r="H466" s="7"/>
      <c r="P466" s="5"/>
      <c r="X466" s="8"/>
    </row>
    <row r="467" spans="3:24" x14ac:dyDescent="0.2">
      <c r="C467" s="5"/>
      <c r="E467" s="5"/>
      <c r="F467" s="5"/>
      <c r="H467" s="7"/>
      <c r="P467" s="5"/>
      <c r="X467" s="8"/>
    </row>
    <row r="468" spans="3:24" x14ac:dyDescent="0.2">
      <c r="C468" s="5"/>
      <c r="E468" s="5"/>
      <c r="F468" s="5"/>
      <c r="H468" s="7"/>
      <c r="P468" s="5"/>
      <c r="X468" s="8"/>
    </row>
    <row r="469" spans="3:24" x14ac:dyDescent="0.2">
      <c r="C469" s="5"/>
      <c r="E469" s="5"/>
      <c r="F469" s="5"/>
      <c r="H469" s="7"/>
      <c r="P469" s="5"/>
      <c r="X469" s="8"/>
    </row>
    <row r="470" spans="3:24" x14ac:dyDescent="0.2">
      <c r="C470" s="5"/>
      <c r="E470" s="5"/>
      <c r="F470" s="5"/>
      <c r="H470" s="7"/>
      <c r="P470" s="5"/>
      <c r="X470" s="8"/>
    </row>
    <row r="471" spans="3:24" x14ac:dyDescent="0.2">
      <c r="C471" s="5"/>
      <c r="E471" s="5"/>
      <c r="F471" s="5"/>
      <c r="H471" s="7"/>
      <c r="P471" s="5"/>
      <c r="X471" s="8"/>
    </row>
    <row r="472" spans="3:24" x14ac:dyDescent="0.2">
      <c r="C472" s="5"/>
      <c r="E472" s="5"/>
      <c r="F472" s="5"/>
      <c r="H472" s="7"/>
      <c r="P472" s="5"/>
      <c r="X472" s="8"/>
    </row>
    <row r="473" spans="3:24" x14ac:dyDescent="0.2">
      <c r="C473" s="5"/>
      <c r="E473" s="5"/>
      <c r="F473" s="5"/>
      <c r="H473" s="7"/>
      <c r="P473" s="5"/>
      <c r="X473" s="8"/>
    </row>
    <row r="474" spans="3:24" x14ac:dyDescent="0.2">
      <c r="C474" s="5"/>
      <c r="E474" s="5"/>
      <c r="F474" s="5"/>
      <c r="H474" s="7"/>
      <c r="P474" s="5"/>
      <c r="X474" s="8"/>
    </row>
    <row r="475" spans="3:24" x14ac:dyDescent="0.2">
      <c r="C475" s="5"/>
      <c r="E475" s="5"/>
      <c r="F475" s="5"/>
      <c r="H475" s="7"/>
      <c r="P475" s="5"/>
      <c r="X475" s="8"/>
    </row>
    <row r="476" spans="3:24" x14ac:dyDescent="0.2">
      <c r="C476" s="5"/>
      <c r="E476" s="5"/>
      <c r="F476" s="5"/>
      <c r="H476" s="7"/>
      <c r="P476" s="5"/>
      <c r="X476" s="8"/>
    </row>
    <row r="477" spans="3:24" x14ac:dyDescent="0.2">
      <c r="C477" s="5"/>
      <c r="E477" s="5"/>
      <c r="F477" s="5"/>
      <c r="H477" s="7"/>
      <c r="P477" s="5"/>
      <c r="X477" s="8"/>
    </row>
    <row r="478" spans="3:24" x14ac:dyDescent="0.2">
      <c r="C478" s="5"/>
      <c r="E478" s="5"/>
      <c r="F478" s="5"/>
      <c r="H478" s="7"/>
      <c r="P478" s="5"/>
      <c r="X478" s="8"/>
    </row>
    <row r="479" spans="3:24" x14ac:dyDescent="0.2">
      <c r="C479" s="5"/>
      <c r="E479" s="5"/>
      <c r="F479" s="5"/>
      <c r="H479" s="7"/>
      <c r="P479" s="5"/>
      <c r="X479" s="8"/>
    </row>
    <row r="480" spans="3:24" x14ac:dyDescent="0.2">
      <c r="C480" s="5"/>
      <c r="E480" s="5"/>
      <c r="F480" s="5"/>
      <c r="H480" s="7"/>
      <c r="P480" s="5"/>
      <c r="X480" s="8"/>
    </row>
    <row r="481" spans="3:24" x14ac:dyDescent="0.2">
      <c r="C481" s="5"/>
      <c r="E481" s="5"/>
      <c r="F481" s="5"/>
      <c r="H481" s="7"/>
      <c r="P481" s="5"/>
      <c r="X481" s="8"/>
    </row>
    <row r="482" spans="3:24" x14ac:dyDescent="0.2">
      <c r="C482" s="5"/>
      <c r="E482" s="5"/>
      <c r="F482" s="5"/>
      <c r="H482" s="7"/>
      <c r="P482" s="5"/>
      <c r="X482" s="8"/>
    </row>
    <row r="483" spans="3:24" x14ac:dyDescent="0.2">
      <c r="C483" s="5"/>
      <c r="E483" s="5"/>
      <c r="F483" s="5"/>
      <c r="H483" s="7"/>
      <c r="P483" s="5"/>
      <c r="X483" s="8"/>
    </row>
    <row r="484" spans="3:24" x14ac:dyDescent="0.2">
      <c r="C484" s="5"/>
      <c r="E484" s="5"/>
      <c r="F484" s="5"/>
      <c r="H484" s="7"/>
      <c r="P484" s="5"/>
      <c r="X484" s="8"/>
    </row>
    <row r="485" spans="3:24" x14ac:dyDescent="0.2">
      <c r="C485" s="5"/>
      <c r="E485" s="5"/>
      <c r="F485" s="5"/>
      <c r="H485" s="7"/>
      <c r="P485" s="5"/>
      <c r="X485" s="8"/>
    </row>
    <row r="486" spans="3:24" x14ac:dyDescent="0.2">
      <c r="C486" s="5"/>
      <c r="E486" s="5"/>
      <c r="F486" s="5"/>
      <c r="H486" s="7"/>
      <c r="P486" s="5"/>
      <c r="X486" s="8"/>
    </row>
    <row r="487" spans="3:24" x14ac:dyDescent="0.2">
      <c r="C487" s="5"/>
      <c r="E487" s="5"/>
      <c r="F487" s="5"/>
      <c r="H487" s="7"/>
      <c r="P487" s="5"/>
      <c r="X487" s="8"/>
    </row>
    <row r="488" spans="3:24" x14ac:dyDescent="0.2">
      <c r="C488" s="5"/>
      <c r="E488" s="5"/>
      <c r="F488" s="5"/>
      <c r="H488" s="7"/>
      <c r="P488" s="5"/>
      <c r="X488" s="8"/>
    </row>
    <row r="489" spans="3:24" x14ac:dyDescent="0.2">
      <c r="C489" s="5"/>
      <c r="E489" s="5"/>
      <c r="F489" s="5"/>
      <c r="H489" s="7"/>
      <c r="P489" s="5"/>
      <c r="X489" s="8"/>
    </row>
    <row r="490" spans="3:24" x14ac:dyDescent="0.2">
      <c r="C490" s="5"/>
      <c r="E490" s="5"/>
      <c r="F490" s="5"/>
      <c r="H490" s="7"/>
      <c r="P490" s="5"/>
      <c r="X490" s="8"/>
    </row>
    <row r="491" spans="3:24" x14ac:dyDescent="0.2">
      <c r="C491" s="5"/>
      <c r="E491" s="5"/>
      <c r="F491" s="5"/>
      <c r="H491" s="7"/>
      <c r="P491" s="5"/>
      <c r="X491" s="8"/>
    </row>
    <row r="492" spans="3:24" x14ac:dyDescent="0.2">
      <c r="C492" s="5"/>
      <c r="E492" s="5"/>
      <c r="F492" s="5"/>
      <c r="H492" s="7"/>
      <c r="P492" s="5"/>
      <c r="X492" s="8"/>
    </row>
    <row r="493" spans="3:24" x14ac:dyDescent="0.2">
      <c r="C493" s="5"/>
      <c r="E493" s="5"/>
      <c r="F493" s="5"/>
      <c r="H493" s="7"/>
      <c r="P493" s="5"/>
      <c r="X493" s="8"/>
    </row>
    <row r="494" spans="3:24" x14ac:dyDescent="0.2">
      <c r="C494" s="5"/>
      <c r="E494" s="5"/>
      <c r="F494" s="5"/>
      <c r="H494" s="7"/>
      <c r="P494" s="5"/>
      <c r="X494" s="8"/>
    </row>
    <row r="495" spans="3:24" x14ac:dyDescent="0.2">
      <c r="C495" s="5"/>
      <c r="E495" s="5"/>
      <c r="F495" s="5"/>
      <c r="H495" s="7"/>
      <c r="P495" s="5"/>
      <c r="X495" s="8"/>
    </row>
    <row r="496" spans="3:24" x14ac:dyDescent="0.2">
      <c r="C496" s="5"/>
      <c r="E496" s="5"/>
      <c r="F496" s="5"/>
      <c r="H496" s="7"/>
      <c r="P496" s="5"/>
      <c r="X496" s="8"/>
    </row>
    <row r="497" spans="3:24" x14ac:dyDescent="0.2">
      <c r="C497" s="5"/>
      <c r="E497" s="5"/>
      <c r="F497" s="5"/>
      <c r="H497" s="7"/>
      <c r="P497" s="5"/>
      <c r="X497" s="8"/>
    </row>
    <row r="498" spans="3:24" x14ac:dyDescent="0.2">
      <c r="C498" s="5"/>
      <c r="E498" s="5"/>
      <c r="F498" s="5"/>
      <c r="H498" s="7"/>
      <c r="P498" s="5"/>
      <c r="X498" s="8"/>
    </row>
    <row r="499" spans="3:24" x14ac:dyDescent="0.2">
      <c r="C499" s="5"/>
      <c r="E499" s="5"/>
      <c r="F499" s="5"/>
      <c r="H499" s="7"/>
      <c r="P499" s="5"/>
      <c r="X499" s="8"/>
    </row>
    <row r="500" spans="3:24" x14ac:dyDescent="0.2">
      <c r="C500" s="5"/>
      <c r="E500" s="5"/>
      <c r="F500" s="5"/>
      <c r="H500" s="7"/>
      <c r="P500" s="5"/>
      <c r="X500" s="8"/>
    </row>
    <row r="501" spans="3:24" x14ac:dyDescent="0.2">
      <c r="C501" s="5"/>
      <c r="E501" s="5"/>
      <c r="F501" s="5"/>
      <c r="H501" s="7"/>
      <c r="P501" s="5"/>
      <c r="X501" s="8"/>
    </row>
    <row r="502" spans="3:24" x14ac:dyDescent="0.2">
      <c r="C502" s="5"/>
      <c r="E502" s="5"/>
      <c r="F502" s="5"/>
      <c r="H502" s="7"/>
      <c r="P502" s="5"/>
      <c r="X502" s="8"/>
    </row>
    <row r="503" spans="3:24" x14ac:dyDescent="0.2">
      <c r="C503" s="5"/>
      <c r="E503" s="5"/>
      <c r="F503" s="5"/>
      <c r="H503" s="7"/>
      <c r="P503" s="5"/>
      <c r="X503" s="8"/>
    </row>
    <row r="504" spans="3:24" x14ac:dyDescent="0.2">
      <c r="C504" s="5"/>
      <c r="E504" s="5"/>
      <c r="F504" s="5"/>
      <c r="H504" s="7"/>
      <c r="P504" s="5"/>
      <c r="X504" s="8"/>
    </row>
    <row r="505" spans="3:24" x14ac:dyDescent="0.2">
      <c r="C505" s="5"/>
      <c r="E505" s="5"/>
      <c r="F505" s="5"/>
      <c r="H505" s="7"/>
      <c r="P505" s="5"/>
      <c r="X505" s="8"/>
    </row>
    <row r="506" spans="3:24" x14ac:dyDescent="0.2">
      <c r="C506" s="5"/>
      <c r="E506" s="5"/>
      <c r="F506" s="5"/>
      <c r="H506" s="7"/>
      <c r="P506" s="5"/>
      <c r="X506" s="8"/>
    </row>
    <row r="507" spans="3:24" x14ac:dyDescent="0.2">
      <c r="C507" s="5"/>
      <c r="E507" s="5"/>
      <c r="F507" s="5"/>
      <c r="H507" s="7"/>
      <c r="P507" s="5"/>
      <c r="X507" s="8"/>
    </row>
    <row r="508" spans="3:24" x14ac:dyDescent="0.2">
      <c r="C508" s="5"/>
      <c r="E508" s="5"/>
      <c r="F508" s="5"/>
      <c r="H508" s="7"/>
      <c r="P508" s="5"/>
      <c r="X508" s="8"/>
    </row>
    <row r="509" spans="3:24" x14ac:dyDescent="0.2">
      <c r="C509" s="5"/>
      <c r="E509" s="5"/>
      <c r="F509" s="5"/>
      <c r="H509" s="7"/>
      <c r="P509" s="5"/>
      <c r="X509" s="8"/>
    </row>
    <row r="510" spans="3:24" x14ac:dyDescent="0.2">
      <c r="C510" s="5"/>
      <c r="E510" s="5"/>
      <c r="F510" s="5"/>
      <c r="H510" s="7"/>
      <c r="P510" s="5"/>
      <c r="X510" s="8"/>
    </row>
    <row r="511" spans="3:24" x14ac:dyDescent="0.2">
      <c r="C511" s="5"/>
      <c r="E511" s="5"/>
      <c r="F511" s="5"/>
      <c r="H511" s="7"/>
      <c r="P511" s="5"/>
      <c r="X511" s="8"/>
    </row>
    <row r="512" spans="3:24" x14ac:dyDescent="0.2">
      <c r="C512" s="5"/>
      <c r="E512" s="5"/>
      <c r="F512" s="5"/>
      <c r="H512" s="7"/>
      <c r="P512" s="5"/>
      <c r="X512" s="8"/>
    </row>
    <row r="513" spans="3:24" x14ac:dyDescent="0.2">
      <c r="C513" s="5"/>
      <c r="E513" s="5"/>
      <c r="F513" s="5"/>
      <c r="H513" s="7"/>
      <c r="P513" s="5"/>
      <c r="X513" s="8"/>
    </row>
    <row r="514" spans="3:24" x14ac:dyDescent="0.2">
      <c r="C514" s="5"/>
      <c r="E514" s="5"/>
      <c r="F514" s="5"/>
      <c r="H514" s="7"/>
      <c r="P514" s="5"/>
      <c r="X514" s="8"/>
    </row>
    <row r="515" spans="3:24" x14ac:dyDescent="0.2">
      <c r="C515" s="5"/>
      <c r="E515" s="5"/>
      <c r="F515" s="5"/>
      <c r="H515" s="7"/>
      <c r="P515" s="5"/>
      <c r="X515" s="8"/>
    </row>
    <row r="516" spans="3:24" x14ac:dyDescent="0.2">
      <c r="C516" s="5"/>
      <c r="E516" s="5"/>
      <c r="F516" s="5"/>
      <c r="H516" s="7"/>
      <c r="P516" s="5"/>
      <c r="X516" s="8"/>
    </row>
    <row r="517" spans="3:24" x14ac:dyDescent="0.2">
      <c r="C517" s="5"/>
      <c r="E517" s="5"/>
      <c r="F517" s="5"/>
      <c r="H517" s="7"/>
      <c r="P517" s="5"/>
      <c r="X517" s="8"/>
    </row>
    <row r="518" spans="3:24" x14ac:dyDescent="0.2">
      <c r="C518" s="5"/>
      <c r="E518" s="5"/>
      <c r="F518" s="5"/>
      <c r="H518" s="7"/>
      <c r="P518" s="5"/>
      <c r="X518" s="8"/>
    </row>
    <row r="519" spans="3:24" x14ac:dyDescent="0.2">
      <c r="C519" s="5"/>
      <c r="E519" s="5"/>
      <c r="F519" s="5"/>
      <c r="H519" s="7"/>
      <c r="P519" s="5"/>
      <c r="X519" s="8"/>
    </row>
    <row r="520" spans="3:24" x14ac:dyDescent="0.2">
      <c r="C520" s="5"/>
      <c r="E520" s="5"/>
      <c r="F520" s="5"/>
      <c r="H520" s="7"/>
      <c r="P520" s="5"/>
      <c r="X520" s="8"/>
    </row>
    <row r="521" spans="3:24" x14ac:dyDescent="0.2">
      <c r="C521" s="5"/>
      <c r="E521" s="5"/>
      <c r="F521" s="5"/>
      <c r="H521" s="7"/>
      <c r="P521" s="5"/>
      <c r="X521" s="8"/>
    </row>
    <row r="522" spans="3:24" x14ac:dyDescent="0.2">
      <c r="C522" s="5"/>
      <c r="E522" s="5"/>
      <c r="F522" s="5"/>
      <c r="H522" s="7"/>
      <c r="P522" s="5"/>
      <c r="X522" s="8"/>
    </row>
    <row r="523" spans="3:24" x14ac:dyDescent="0.2">
      <c r="C523" s="5"/>
      <c r="E523" s="5"/>
      <c r="F523" s="5"/>
      <c r="H523" s="7"/>
      <c r="P523" s="5"/>
      <c r="X523" s="8"/>
    </row>
    <row r="524" spans="3:24" x14ac:dyDescent="0.2">
      <c r="C524" s="5"/>
      <c r="E524" s="5"/>
      <c r="F524" s="5"/>
      <c r="H524" s="7"/>
      <c r="P524" s="5"/>
      <c r="X524" s="8"/>
    </row>
    <row r="525" spans="3:24" x14ac:dyDescent="0.2">
      <c r="C525" s="5"/>
      <c r="E525" s="5"/>
      <c r="F525" s="5"/>
      <c r="H525" s="7"/>
      <c r="P525" s="5"/>
      <c r="X525" s="8"/>
    </row>
    <row r="526" spans="3:24" x14ac:dyDescent="0.2">
      <c r="C526" s="5"/>
      <c r="E526" s="5"/>
      <c r="F526" s="5"/>
      <c r="H526" s="7"/>
      <c r="P526" s="5"/>
      <c r="X526" s="8"/>
    </row>
    <row r="527" spans="3:24" x14ac:dyDescent="0.2">
      <c r="C527" s="5"/>
      <c r="E527" s="5"/>
      <c r="F527" s="5"/>
      <c r="H527" s="7"/>
      <c r="P527" s="5"/>
      <c r="X527" s="8"/>
    </row>
    <row r="528" spans="3:24" x14ac:dyDescent="0.2">
      <c r="C528" s="5"/>
      <c r="E528" s="5"/>
      <c r="F528" s="5"/>
      <c r="H528" s="7"/>
      <c r="P528" s="5"/>
      <c r="X528" s="8"/>
    </row>
    <row r="529" spans="3:24" x14ac:dyDescent="0.2">
      <c r="C529" s="5"/>
      <c r="E529" s="5"/>
      <c r="F529" s="5"/>
      <c r="H529" s="7"/>
      <c r="P529" s="5"/>
      <c r="X529" s="8"/>
    </row>
    <row r="530" spans="3:24" x14ac:dyDescent="0.2">
      <c r="C530" s="5"/>
      <c r="E530" s="5"/>
      <c r="F530" s="5"/>
      <c r="H530" s="7"/>
      <c r="P530" s="5"/>
      <c r="X530" s="8"/>
    </row>
    <row r="531" spans="3:24" x14ac:dyDescent="0.2">
      <c r="C531" s="5"/>
      <c r="E531" s="5"/>
      <c r="F531" s="5"/>
      <c r="H531" s="7"/>
      <c r="P531" s="5"/>
      <c r="X531" s="8"/>
    </row>
    <row r="532" spans="3:24" x14ac:dyDescent="0.2">
      <c r="C532" s="5"/>
      <c r="E532" s="5"/>
      <c r="F532" s="5"/>
      <c r="H532" s="7"/>
      <c r="P532" s="5"/>
      <c r="X532" s="8"/>
    </row>
    <row r="533" spans="3:24" x14ac:dyDescent="0.2">
      <c r="C533" s="5"/>
      <c r="E533" s="5"/>
      <c r="F533" s="5"/>
      <c r="H533" s="7"/>
      <c r="P533" s="5"/>
      <c r="X533" s="8"/>
    </row>
    <row r="534" spans="3:24" x14ac:dyDescent="0.2">
      <c r="C534" s="5"/>
      <c r="E534" s="5"/>
      <c r="F534" s="5"/>
      <c r="H534" s="7"/>
      <c r="P534" s="5"/>
      <c r="X534" s="8"/>
    </row>
    <row r="535" spans="3:24" x14ac:dyDescent="0.2">
      <c r="C535" s="5"/>
      <c r="E535" s="5"/>
      <c r="F535" s="5"/>
      <c r="H535" s="7"/>
      <c r="P535" s="5"/>
      <c r="X535" s="8"/>
    </row>
    <row r="536" spans="3:24" x14ac:dyDescent="0.2">
      <c r="C536" s="5"/>
      <c r="E536" s="5"/>
      <c r="F536" s="5"/>
      <c r="H536" s="7"/>
      <c r="P536" s="5"/>
      <c r="X536" s="8"/>
    </row>
    <row r="537" spans="3:24" x14ac:dyDescent="0.2">
      <c r="C537" s="5"/>
      <c r="E537" s="5"/>
      <c r="F537" s="5"/>
      <c r="H537" s="7"/>
      <c r="P537" s="5"/>
      <c r="X537" s="8"/>
    </row>
    <row r="538" spans="3:24" x14ac:dyDescent="0.2">
      <c r="C538" s="5"/>
      <c r="E538" s="5"/>
      <c r="F538" s="5"/>
      <c r="H538" s="7"/>
      <c r="P538" s="5"/>
      <c r="X538" s="8"/>
    </row>
    <row r="539" spans="3:24" x14ac:dyDescent="0.2">
      <c r="C539" s="5"/>
      <c r="E539" s="5"/>
      <c r="F539" s="5"/>
      <c r="H539" s="7"/>
      <c r="P539" s="5"/>
      <c r="X539" s="8"/>
    </row>
    <row r="540" spans="3:24" x14ac:dyDescent="0.2">
      <c r="C540" s="5"/>
      <c r="E540" s="5"/>
      <c r="F540" s="5"/>
      <c r="H540" s="7"/>
      <c r="P540" s="5"/>
      <c r="X540" s="8"/>
    </row>
    <row r="541" spans="3:24" x14ac:dyDescent="0.2">
      <c r="C541" s="5"/>
      <c r="E541" s="5"/>
      <c r="F541" s="5"/>
      <c r="H541" s="7"/>
      <c r="P541" s="5"/>
      <c r="X541" s="8"/>
    </row>
    <row r="542" spans="3:24" x14ac:dyDescent="0.2">
      <c r="C542" s="5"/>
      <c r="E542" s="5"/>
      <c r="F542" s="5"/>
      <c r="H542" s="7"/>
      <c r="P542" s="5"/>
      <c r="X542" s="8"/>
    </row>
    <row r="543" spans="3:24" x14ac:dyDescent="0.2">
      <c r="C543" s="5"/>
      <c r="E543" s="5"/>
      <c r="F543" s="5"/>
      <c r="H543" s="7"/>
      <c r="P543" s="5"/>
      <c r="X543" s="8"/>
    </row>
    <row r="544" spans="3:24" x14ac:dyDescent="0.2">
      <c r="C544" s="5"/>
      <c r="E544" s="5"/>
      <c r="F544" s="5"/>
      <c r="H544" s="7"/>
      <c r="P544" s="5"/>
      <c r="X544" s="8"/>
    </row>
    <row r="545" spans="3:24" x14ac:dyDescent="0.2">
      <c r="C545" s="5"/>
      <c r="E545" s="5"/>
      <c r="F545" s="5"/>
      <c r="H545" s="7"/>
      <c r="P545" s="5"/>
      <c r="X545" s="8"/>
    </row>
    <row r="546" spans="3:24" x14ac:dyDescent="0.2">
      <c r="C546" s="5"/>
      <c r="E546" s="5"/>
      <c r="F546" s="5"/>
      <c r="H546" s="7"/>
      <c r="P546" s="5"/>
      <c r="X546" s="8"/>
    </row>
    <row r="547" spans="3:24" x14ac:dyDescent="0.2">
      <c r="C547" s="5"/>
      <c r="E547" s="5"/>
      <c r="F547" s="5"/>
      <c r="H547" s="7"/>
      <c r="P547" s="5"/>
      <c r="X547" s="8"/>
    </row>
    <row r="548" spans="3:24" x14ac:dyDescent="0.2">
      <c r="C548" s="5"/>
      <c r="E548" s="5"/>
      <c r="F548" s="5"/>
      <c r="H548" s="7"/>
      <c r="P548" s="5"/>
      <c r="X548" s="8"/>
    </row>
    <row r="549" spans="3:24" x14ac:dyDescent="0.2">
      <c r="C549" s="5"/>
      <c r="E549" s="5"/>
      <c r="F549" s="5"/>
      <c r="H549" s="7"/>
      <c r="P549" s="5"/>
      <c r="X549" s="8"/>
    </row>
    <row r="550" spans="3:24" x14ac:dyDescent="0.2">
      <c r="C550" s="5"/>
      <c r="E550" s="5"/>
      <c r="F550" s="5"/>
      <c r="H550" s="7"/>
      <c r="P550" s="5"/>
      <c r="X550" s="8"/>
    </row>
    <row r="551" spans="3:24" x14ac:dyDescent="0.2">
      <c r="C551" s="5"/>
      <c r="E551" s="5"/>
      <c r="F551" s="5"/>
      <c r="H551" s="7"/>
      <c r="P551" s="5"/>
      <c r="X551" s="8"/>
    </row>
    <row r="552" spans="3:24" x14ac:dyDescent="0.2">
      <c r="C552" s="5"/>
      <c r="E552" s="5"/>
      <c r="F552" s="5"/>
      <c r="H552" s="7"/>
      <c r="P552" s="5"/>
      <c r="X552" s="8"/>
    </row>
    <row r="553" spans="3:24" x14ac:dyDescent="0.2">
      <c r="C553" s="5"/>
      <c r="E553" s="5"/>
      <c r="F553" s="5"/>
      <c r="H553" s="7"/>
      <c r="P553" s="5"/>
      <c r="X553" s="8"/>
    </row>
    <row r="554" spans="3:24" x14ac:dyDescent="0.2">
      <c r="C554" s="5"/>
      <c r="E554" s="5"/>
      <c r="F554" s="5"/>
      <c r="H554" s="7"/>
      <c r="P554" s="5"/>
      <c r="X554" s="8"/>
    </row>
    <row r="555" spans="3:24" x14ac:dyDescent="0.2">
      <c r="C555" s="5"/>
      <c r="E555" s="5"/>
      <c r="F555" s="5"/>
      <c r="H555" s="7"/>
      <c r="P555" s="5"/>
      <c r="X555" s="8"/>
    </row>
    <row r="556" spans="3:24" x14ac:dyDescent="0.2">
      <c r="C556" s="5"/>
      <c r="E556" s="5"/>
      <c r="F556" s="5"/>
      <c r="H556" s="7"/>
      <c r="P556" s="5"/>
      <c r="X556" s="8"/>
    </row>
    <row r="557" spans="3:24" x14ac:dyDescent="0.2">
      <c r="C557" s="5"/>
      <c r="E557" s="5"/>
      <c r="F557" s="5"/>
      <c r="H557" s="7"/>
      <c r="P557" s="5"/>
      <c r="X557" s="8"/>
    </row>
  </sheetData>
  <autoFilter ref="A1:X120" xr:uid="{8FCA4709-1C18-4E90-9239-07D66022D1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Bills - Material</vt:lpstr>
      <vt:lpstr>Bills - Manpower</vt:lpstr>
      <vt:lpstr>Bills - Machinary</vt:lpstr>
      <vt:lpstr>Bills - Subcontractors</vt:lpstr>
      <vt:lpstr>Bills - Indirect Costs</vt:lpstr>
      <vt:lpstr>Bills - Overheads</vt:lpstr>
      <vt:lpstr>Bills</vt:lpstr>
      <vt:lpstr>Bills Import 2024</vt:lpstr>
      <vt:lpstr>Invoices Import 12-2023</vt:lpstr>
      <vt:lpstr>Customers VS CC</vt:lpstr>
      <vt:lpstr>CC Odoo</vt:lpstr>
      <vt:lpstr>Sheet1</vt:lpstr>
      <vt:lpstr>Bills!_FilterDatabase</vt:lpstr>
      <vt:lpstr>'Bills - Subcontractors'!_FilterDatabase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2024-02-29T09:29:44Z</dcterms:created>
  <dcterms:modified xsi:type="dcterms:W3CDTF">2024-03-06T07:03:50Z</dcterms:modified>
</cp:coreProperties>
</file>